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12 Diciembre (provisional)\WEB\Provisionales\"/>
    </mc:Choice>
  </mc:AlternateContent>
  <bookViews>
    <workbookView xWindow="0" yWindow="0" windowWidth="28800" windowHeight="12435"/>
  </bookViews>
  <sheets>
    <sheet name="G-SUBCONCEPTO-M12-2023" sheetId="1" r:id="rId1"/>
  </sheets>
  <calcPr calcId="162913"/>
</workbook>
</file>

<file path=xl/calcChain.xml><?xml version="1.0" encoding="utf-8"?>
<calcChain xmlns="http://schemas.openxmlformats.org/spreadsheetml/2006/main">
  <c r="L6379" i="1" l="1"/>
  <c r="M6379" i="1"/>
  <c r="N6379" i="1"/>
  <c r="O6379" i="1"/>
  <c r="P6379" i="1"/>
  <c r="Q6379" i="1"/>
  <c r="R6379" i="1"/>
  <c r="S6379" i="1"/>
  <c r="K6379" i="1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C74" i="1"/>
  <c r="E74" i="1"/>
  <c r="C75" i="1"/>
  <c r="E75" i="1"/>
  <c r="C76" i="1"/>
  <c r="E76" i="1"/>
  <c r="C77" i="1"/>
  <c r="E77" i="1"/>
  <c r="C78" i="1"/>
  <c r="E78" i="1"/>
  <c r="C79" i="1"/>
  <c r="E79" i="1"/>
  <c r="C80" i="1"/>
  <c r="E80" i="1"/>
  <c r="C81" i="1"/>
  <c r="E81" i="1"/>
  <c r="C82" i="1"/>
  <c r="E82" i="1"/>
  <c r="C83" i="1"/>
  <c r="E83" i="1"/>
  <c r="C84" i="1"/>
  <c r="E84" i="1"/>
  <c r="C85" i="1"/>
  <c r="E85" i="1"/>
  <c r="C86" i="1"/>
  <c r="E86" i="1"/>
  <c r="C87" i="1"/>
  <c r="E87" i="1"/>
  <c r="C88" i="1"/>
  <c r="E88" i="1"/>
  <c r="C89" i="1"/>
  <c r="E89" i="1"/>
  <c r="C90" i="1"/>
  <c r="E90" i="1"/>
  <c r="C91" i="1"/>
  <c r="E91" i="1"/>
  <c r="C92" i="1"/>
  <c r="E92" i="1"/>
  <c r="C93" i="1"/>
  <c r="E93" i="1"/>
  <c r="C94" i="1"/>
  <c r="E94" i="1"/>
  <c r="C95" i="1"/>
  <c r="E95" i="1"/>
  <c r="C96" i="1"/>
  <c r="E96" i="1"/>
  <c r="C97" i="1"/>
  <c r="E97" i="1"/>
  <c r="C98" i="1"/>
  <c r="E98" i="1"/>
  <c r="C99" i="1"/>
  <c r="E99" i="1"/>
  <c r="C100" i="1"/>
  <c r="E100" i="1"/>
  <c r="C101" i="1"/>
  <c r="E101" i="1"/>
  <c r="C102" i="1"/>
  <c r="E102" i="1"/>
  <c r="C103" i="1"/>
  <c r="E103" i="1"/>
  <c r="C104" i="1"/>
  <c r="E104" i="1"/>
  <c r="C105" i="1"/>
  <c r="E105" i="1"/>
  <c r="C106" i="1"/>
  <c r="E106" i="1"/>
  <c r="C107" i="1"/>
  <c r="E107" i="1"/>
  <c r="C108" i="1"/>
  <c r="E108" i="1"/>
  <c r="C109" i="1"/>
  <c r="E109" i="1"/>
  <c r="C110" i="1"/>
  <c r="E110" i="1"/>
  <c r="C111" i="1"/>
  <c r="E111" i="1"/>
  <c r="C112" i="1"/>
  <c r="E112" i="1"/>
  <c r="C113" i="1"/>
  <c r="E113" i="1"/>
  <c r="C114" i="1"/>
  <c r="E114" i="1"/>
  <c r="C115" i="1"/>
  <c r="E115" i="1"/>
  <c r="C116" i="1"/>
  <c r="E116" i="1"/>
  <c r="C117" i="1"/>
  <c r="E117" i="1"/>
  <c r="C118" i="1"/>
  <c r="E118" i="1"/>
  <c r="C119" i="1"/>
  <c r="E119" i="1"/>
  <c r="C120" i="1"/>
  <c r="E120" i="1"/>
  <c r="C121" i="1"/>
  <c r="E121" i="1"/>
  <c r="C122" i="1"/>
  <c r="E122" i="1"/>
  <c r="C123" i="1"/>
  <c r="E123" i="1"/>
  <c r="C124" i="1"/>
  <c r="E124" i="1"/>
  <c r="C125" i="1"/>
  <c r="E125" i="1"/>
  <c r="C126" i="1"/>
  <c r="E126" i="1"/>
  <c r="C127" i="1"/>
  <c r="E127" i="1"/>
  <c r="C128" i="1"/>
  <c r="E128" i="1"/>
  <c r="C129" i="1"/>
  <c r="E129" i="1"/>
  <c r="C130" i="1"/>
  <c r="E130" i="1"/>
  <c r="C131" i="1"/>
  <c r="E131" i="1"/>
  <c r="C132" i="1"/>
  <c r="E132" i="1"/>
  <c r="C133" i="1"/>
  <c r="E133" i="1"/>
  <c r="C134" i="1"/>
  <c r="E134" i="1"/>
  <c r="C135" i="1"/>
  <c r="E135" i="1"/>
  <c r="C136" i="1"/>
  <c r="E136" i="1"/>
  <c r="C137" i="1"/>
  <c r="E137" i="1"/>
  <c r="C138" i="1"/>
  <c r="E138" i="1"/>
  <c r="C139" i="1"/>
  <c r="E139" i="1"/>
  <c r="C140" i="1"/>
  <c r="E140" i="1"/>
  <c r="C141" i="1"/>
  <c r="E141" i="1"/>
  <c r="C142" i="1"/>
  <c r="E142" i="1"/>
  <c r="C143" i="1"/>
  <c r="E143" i="1"/>
  <c r="C144" i="1"/>
  <c r="E144" i="1"/>
  <c r="C145" i="1"/>
  <c r="E145" i="1"/>
  <c r="C146" i="1"/>
  <c r="E146" i="1"/>
  <c r="C147" i="1"/>
  <c r="E147" i="1"/>
  <c r="C148" i="1"/>
  <c r="E148" i="1"/>
  <c r="C149" i="1"/>
  <c r="E149" i="1"/>
  <c r="C150" i="1"/>
  <c r="E150" i="1"/>
  <c r="C151" i="1"/>
  <c r="E151" i="1"/>
  <c r="C152" i="1"/>
  <c r="E152" i="1"/>
  <c r="C153" i="1"/>
  <c r="E153" i="1"/>
  <c r="C154" i="1"/>
  <c r="E154" i="1"/>
  <c r="C155" i="1"/>
  <c r="E155" i="1"/>
  <c r="C156" i="1"/>
  <c r="E156" i="1"/>
  <c r="C157" i="1"/>
  <c r="E157" i="1"/>
  <c r="C158" i="1"/>
  <c r="E158" i="1"/>
  <c r="C159" i="1"/>
  <c r="E159" i="1"/>
  <c r="C160" i="1"/>
  <c r="E160" i="1"/>
  <c r="C161" i="1"/>
  <c r="E161" i="1"/>
  <c r="C162" i="1"/>
  <c r="E162" i="1"/>
  <c r="C163" i="1"/>
  <c r="E163" i="1"/>
  <c r="C164" i="1"/>
  <c r="E164" i="1"/>
  <c r="C165" i="1"/>
  <c r="E165" i="1"/>
  <c r="C166" i="1"/>
  <c r="E166" i="1"/>
  <c r="C167" i="1"/>
  <c r="E167" i="1"/>
  <c r="C168" i="1"/>
  <c r="E168" i="1"/>
  <c r="C169" i="1"/>
  <c r="E169" i="1"/>
  <c r="C170" i="1"/>
  <c r="E170" i="1"/>
  <c r="C171" i="1"/>
  <c r="E171" i="1"/>
  <c r="C172" i="1"/>
  <c r="E172" i="1"/>
  <c r="C173" i="1"/>
  <c r="E173" i="1"/>
  <c r="C174" i="1"/>
  <c r="E174" i="1"/>
  <c r="C175" i="1"/>
  <c r="E175" i="1"/>
  <c r="C176" i="1"/>
  <c r="E176" i="1"/>
  <c r="C177" i="1"/>
  <c r="E177" i="1"/>
  <c r="C178" i="1"/>
  <c r="E178" i="1"/>
  <c r="C179" i="1"/>
  <c r="E179" i="1"/>
  <c r="C180" i="1"/>
  <c r="E180" i="1"/>
  <c r="C181" i="1"/>
  <c r="E181" i="1"/>
  <c r="C182" i="1"/>
  <c r="E182" i="1"/>
  <c r="C183" i="1"/>
  <c r="E183" i="1"/>
  <c r="C184" i="1"/>
  <c r="E184" i="1"/>
  <c r="C185" i="1"/>
  <c r="E185" i="1"/>
  <c r="C186" i="1"/>
  <c r="E186" i="1"/>
  <c r="C187" i="1"/>
  <c r="E187" i="1"/>
  <c r="C188" i="1"/>
  <c r="E188" i="1"/>
  <c r="C189" i="1"/>
  <c r="E189" i="1"/>
  <c r="C190" i="1"/>
  <c r="E190" i="1"/>
  <c r="C191" i="1"/>
  <c r="E191" i="1"/>
  <c r="C192" i="1"/>
  <c r="E192" i="1"/>
  <c r="C193" i="1"/>
  <c r="E193" i="1"/>
  <c r="C194" i="1"/>
  <c r="E194" i="1"/>
  <c r="C195" i="1"/>
  <c r="E195" i="1"/>
  <c r="C196" i="1"/>
  <c r="E196" i="1"/>
  <c r="C197" i="1"/>
  <c r="E197" i="1"/>
  <c r="C198" i="1"/>
  <c r="E198" i="1"/>
  <c r="C199" i="1"/>
  <c r="E199" i="1"/>
  <c r="C200" i="1"/>
  <c r="E200" i="1"/>
  <c r="C201" i="1"/>
  <c r="E201" i="1"/>
  <c r="C202" i="1"/>
  <c r="E202" i="1"/>
  <c r="C203" i="1"/>
  <c r="E203" i="1"/>
  <c r="C204" i="1"/>
  <c r="E204" i="1"/>
  <c r="C205" i="1"/>
  <c r="E205" i="1"/>
  <c r="C206" i="1"/>
  <c r="E206" i="1"/>
  <c r="C207" i="1"/>
  <c r="E207" i="1"/>
  <c r="C208" i="1"/>
  <c r="E208" i="1"/>
  <c r="C209" i="1"/>
  <c r="E209" i="1"/>
  <c r="C210" i="1"/>
  <c r="E210" i="1"/>
  <c r="C211" i="1"/>
  <c r="E211" i="1"/>
  <c r="C212" i="1"/>
  <c r="E212" i="1"/>
  <c r="C213" i="1"/>
  <c r="E213" i="1"/>
  <c r="C214" i="1"/>
  <c r="E214" i="1"/>
  <c r="C215" i="1"/>
  <c r="E215" i="1"/>
  <c r="C216" i="1"/>
  <c r="E216" i="1"/>
  <c r="C217" i="1"/>
  <c r="E217" i="1"/>
  <c r="C218" i="1"/>
  <c r="E218" i="1"/>
  <c r="C219" i="1"/>
  <c r="E219" i="1"/>
  <c r="C220" i="1"/>
  <c r="E220" i="1"/>
  <c r="C221" i="1"/>
  <c r="E221" i="1"/>
  <c r="C222" i="1"/>
  <c r="E222" i="1"/>
  <c r="C223" i="1"/>
  <c r="E223" i="1"/>
  <c r="C224" i="1"/>
  <c r="E224" i="1"/>
  <c r="C225" i="1"/>
  <c r="E225" i="1"/>
  <c r="C226" i="1"/>
  <c r="E226" i="1"/>
  <c r="C227" i="1"/>
  <c r="E227" i="1"/>
  <c r="C228" i="1"/>
  <c r="E228" i="1"/>
  <c r="C229" i="1"/>
  <c r="E229" i="1"/>
  <c r="C230" i="1"/>
  <c r="E230" i="1"/>
  <c r="C231" i="1"/>
  <c r="E231" i="1"/>
  <c r="C232" i="1"/>
  <c r="E232" i="1"/>
  <c r="C233" i="1"/>
  <c r="E233" i="1"/>
  <c r="C234" i="1"/>
  <c r="E234" i="1"/>
  <c r="C235" i="1"/>
  <c r="E235" i="1"/>
  <c r="C236" i="1"/>
  <c r="E236" i="1"/>
  <c r="C237" i="1"/>
  <c r="E237" i="1"/>
  <c r="C238" i="1"/>
  <c r="E238" i="1"/>
  <c r="C239" i="1"/>
  <c r="E239" i="1"/>
  <c r="C240" i="1"/>
  <c r="E240" i="1"/>
  <c r="C241" i="1"/>
  <c r="E241" i="1"/>
  <c r="C242" i="1"/>
  <c r="E242" i="1"/>
  <c r="C243" i="1"/>
  <c r="E243" i="1"/>
  <c r="C244" i="1"/>
  <c r="E244" i="1"/>
  <c r="C245" i="1"/>
  <c r="E245" i="1"/>
  <c r="C246" i="1"/>
  <c r="E246" i="1"/>
  <c r="C247" i="1"/>
  <c r="E247" i="1"/>
  <c r="C248" i="1"/>
  <c r="E248" i="1"/>
  <c r="C249" i="1"/>
  <c r="E249" i="1"/>
  <c r="C250" i="1"/>
  <c r="E250" i="1"/>
  <c r="C251" i="1"/>
  <c r="E251" i="1"/>
  <c r="C252" i="1"/>
  <c r="E252" i="1"/>
  <c r="C253" i="1"/>
  <c r="E253" i="1"/>
  <c r="C254" i="1"/>
  <c r="E254" i="1"/>
  <c r="C255" i="1"/>
  <c r="E255" i="1"/>
  <c r="C256" i="1"/>
  <c r="E256" i="1"/>
  <c r="C257" i="1"/>
  <c r="E257" i="1"/>
  <c r="C258" i="1"/>
  <c r="E258" i="1"/>
  <c r="C259" i="1"/>
  <c r="E259" i="1"/>
  <c r="C260" i="1"/>
  <c r="E260" i="1"/>
  <c r="C261" i="1"/>
  <c r="E261" i="1"/>
  <c r="C262" i="1"/>
  <c r="E262" i="1"/>
  <c r="C263" i="1"/>
  <c r="E263" i="1"/>
  <c r="C264" i="1"/>
  <c r="E264" i="1"/>
  <c r="C265" i="1"/>
  <c r="E265" i="1"/>
  <c r="C266" i="1"/>
  <c r="E266" i="1"/>
  <c r="C267" i="1"/>
  <c r="E267" i="1"/>
  <c r="C268" i="1"/>
  <c r="E268" i="1"/>
  <c r="C269" i="1"/>
  <c r="E269" i="1"/>
  <c r="C270" i="1"/>
  <c r="E270" i="1"/>
  <c r="C271" i="1"/>
  <c r="E271" i="1"/>
  <c r="C272" i="1"/>
  <c r="E272" i="1"/>
  <c r="C273" i="1"/>
  <c r="E273" i="1"/>
  <c r="C274" i="1"/>
  <c r="E274" i="1"/>
  <c r="C275" i="1"/>
  <c r="E275" i="1"/>
  <c r="C276" i="1"/>
  <c r="E276" i="1"/>
  <c r="C277" i="1"/>
  <c r="E277" i="1"/>
  <c r="C278" i="1"/>
  <c r="E278" i="1"/>
  <c r="C279" i="1"/>
  <c r="E279" i="1"/>
  <c r="C280" i="1"/>
  <c r="E280" i="1"/>
  <c r="C281" i="1"/>
  <c r="E281" i="1"/>
  <c r="C282" i="1"/>
  <c r="E282" i="1"/>
  <c r="C283" i="1"/>
  <c r="E283" i="1"/>
  <c r="C284" i="1"/>
  <c r="E284" i="1"/>
  <c r="C285" i="1"/>
  <c r="E285" i="1"/>
  <c r="C286" i="1"/>
  <c r="E286" i="1"/>
  <c r="C287" i="1"/>
  <c r="E287" i="1"/>
  <c r="C288" i="1"/>
  <c r="E288" i="1"/>
  <c r="C289" i="1"/>
  <c r="E289" i="1"/>
  <c r="C290" i="1"/>
  <c r="E290" i="1"/>
  <c r="C291" i="1"/>
  <c r="E291" i="1"/>
  <c r="C292" i="1"/>
  <c r="E292" i="1"/>
  <c r="C293" i="1"/>
  <c r="E293" i="1"/>
  <c r="C294" i="1"/>
  <c r="E294" i="1"/>
  <c r="C295" i="1"/>
  <c r="E295" i="1"/>
  <c r="C296" i="1"/>
  <c r="E296" i="1"/>
  <c r="C297" i="1"/>
  <c r="E297" i="1"/>
  <c r="C298" i="1"/>
  <c r="E298" i="1"/>
  <c r="C299" i="1"/>
  <c r="E299" i="1"/>
  <c r="C300" i="1"/>
  <c r="E300" i="1"/>
  <c r="C301" i="1"/>
  <c r="E301" i="1"/>
  <c r="C302" i="1"/>
  <c r="E302" i="1"/>
  <c r="C303" i="1"/>
  <c r="E303" i="1"/>
  <c r="C304" i="1"/>
  <c r="E304" i="1"/>
  <c r="C305" i="1"/>
  <c r="E305" i="1"/>
  <c r="C306" i="1"/>
  <c r="E306" i="1"/>
  <c r="C307" i="1"/>
  <c r="E307" i="1"/>
  <c r="C308" i="1"/>
  <c r="E308" i="1"/>
  <c r="C309" i="1"/>
  <c r="E309" i="1"/>
  <c r="C310" i="1"/>
  <c r="E310" i="1"/>
  <c r="C311" i="1"/>
  <c r="E311" i="1"/>
  <c r="C312" i="1"/>
  <c r="E312" i="1"/>
  <c r="C313" i="1"/>
  <c r="E313" i="1"/>
  <c r="C314" i="1"/>
  <c r="E314" i="1"/>
  <c r="C315" i="1"/>
  <c r="E315" i="1"/>
  <c r="C316" i="1"/>
  <c r="E316" i="1"/>
  <c r="C317" i="1"/>
  <c r="E317" i="1"/>
  <c r="C318" i="1"/>
  <c r="E318" i="1"/>
  <c r="C319" i="1"/>
  <c r="E319" i="1"/>
  <c r="C320" i="1"/>
  <c r="E320" i="1"/>
  <c r="C321" i="1"/>
  <c r="E321" i="1"/>
  <c r="C322" i="1"/>
  <c r="E322" i="1"/>
  <c r="C323" i="1"/>
  <c r="E323" i="1"/>
  <c r="C324" i="1"/>
  <c r="E324" i="1"/>
  <c r="C325" i="1"/>
  <c r="E325" i="1"/>
  <c r="C326" i="1"/>
  <c r="E326" i="1"/>
  <c r="C327" i="1"/>
  <c r="E327" i="1"/>
  <c r="C328" i="1"/>
  <c r="E328" i="1"/>
  <c r="C329" i="1"/>
  <c r="E329" i="1"/>
  <c r="C330" i="1"/>
  <c r="E330" i="1"/>
  <c r="C331" i="1"/>
  <c r="E331" i="1"/>
  <c r="C332" i="1"/>
  <c r="E332" i="1"/>
  <c r="C333" i="1"/>
  <c r="E333" i="1"/>
  <c r="C334" i="1"/>
  <c r="E334" i="1"/>
  <c r="C335" i="1"/>
  <c r="E335" i="1"/>
  <c r="C336" i="1"/>
  <c r="E336" i="1"/>
  <c r="C337" i="1"/>
  <c r="E337" i="1"/>
  <c r="C338" i="1"/>
  <c r="E338" i="1"/>
  <c r="C339" i="1"/>
  <c r="E339" i="1"/>
  <c r="C340" i="1"/>
  <c r="E340" i="1"/>
  <c r="C341" i="1"/>
  <c r="E341" i="1"/>
  <c r="C342" i="1"/>
  <c r="E342" i="1"/>
  <c r="C343" i="1"/>
  <c r="E343" i="1"/>
  <c r="C344" i="1"/>
  <c r="E344" i="1"/>
  <c r="C345" i="1"/>
  <c r="E345" i="1"/>
  <c r="C346" i="1"/>
  <c r="E346" i="1"/>
  <c r="C347" i="1"/>
  <c r="E347" i="1"/>
  <c r="C348" i="1"/>
  <c r="E348" i="1"/>
  <c r="C349" i="1"/>
  <c r="E349" i="1"/>
  <c r="C350" i="1"/>
  <c r="E350" i="1"/>
  <c r="C351" i="1"/>
  <c r="E351" i="1"/>
  <c r="C352" i="1"/>
  <c r="E352" i="1"/>
  <c r="C353" i="1"/>
  <c r="E353" i="1"/>
  <c r="C354" i="1"/>
  <c r="E354" i="1"/>
  <c r="C355" i="1"/>
  <c r="E355" i="1"/>
  <c r="C356" i="1"/>
  <c r="E356" i="1"/>
  <c r="C357" i="1"/>
  <c r="E357" i="1"/>
  <c r="C358" i="1"/>
  <c r="E358" i="1"/>
  <c r="C359" i="1"/>
  <c r="E359" i="1"/>
  <c r="C360" i="1"/>
  <c r="E360" i="1"/>
  <c r="C361" i="1"/>
  <c r="E361" i="1"/>
  <c r="C362" i="1"/>
  <c r="E362" i="1"/>
  <c r="C363" i="1"/>
  <c r="E363" i="1"/>
  <c r="C364" i="1"/>
  <c r="E364" i="1"/>
  <c r="C365" i="1"/>
  <c r="E365" i="1"/>
  <c r="C366" i="1"/>
  <c r="E366" i="1"/>
  <c r="C367" i="1"/>
  <c r="E367" i="1"/>
  <c r="C368" i="1"/>
  <c r="E368" i="1"/>
  <c r="C369" i="1"/>
  <c r="E369" i="1"/>
  <c r="C370" i="1"/>
  <c r="E370" i="1"/>
  <c r="C371" i="1"/>
  <c r="E371" i="1"/>
  <c r="C372" i="1"/>
  <c r="E372" i="1"/>
  <c r="C373" i="1"/>
  <c r="E373" i="1"/>
  <c r="C374" i="1"/>
  <c r="E374" i="1"/>
  <c r="C375" i="1"/>
  <c r="E375" i="1"/>
  <c r="C376" i="1"/>
  <c r="E376" i="1"/>
  <c r="C377" i="1"/>
  <c r="E377" i="1"/>
  <c r="C378" i="1"/>
  <c r="E378" i="1"/>
  <c r="C379" i="1"/>
  <c r="E379" i="1"/>
  <c r="C380" i="1"/>
  <c r="E380" i="1"/>
  <c r="C381" i="1"/>
  <c r="E381" i="1"/>
  <c r="C382" i="1"/>
  <c r="E382" i="1"/>
  <c r="C383" i="1"/>
  <c r="E383" i="1"/>
  <c r="C384" i="1"/>
  <c r="E384" i="1"/>
  <c r="C385" i="1"/>
  <c r="E385" i="1"/>
  <c r="C386" i="1"/>
  <c r="E386" i="1"/>
  <c r="C387" i="1"/>
  <c r="E387" i="1"/>
  <c r="C388" i="1"/>
  <c r="E388" i="1"/>
  <c r="C389" i="1"/>
  <c r="E389" i="1"/>
  <c r="C390" i="1"/>
  <c r="E390" i="1"/>
  <c r="C391" i="1"/>
  <c r="E391" i="1"/>
  <c r="C392" i="1"/>
  <c r="E392" i="1"/>
  <c r="C393" i="1"/>
  <c r="E393" i="1"/>
  <c r="C394" i="1"/>
  <c r="E394" i="1"/>
  <c r="C395" i="1"/>
  <c r="E395" i="1"/>
  <c r="C396" i="1"/>
  <c r="E396" i="1"/>
  <c r="C397" i="1"/>
  <c r="E397" i="1"/>
  <c r="C398" i="1"/>
  <c r="E398" i="1"/>
  <c r="C399" i="1"/>
  <c r="E399" i="1"/>
  <c r="C400" i="1"/>
  <c r="E400" i="1"/>
  <c r="C401" i="1"/>
  <c r="E401" i="1"/>
  <c r="C402" i="1"/>
  <c r="E402" i="1"/>
  <c r="C403" i="1"/>
  <c r="E403" i="1"/>
  <c r="C404" i="1"/>
  <c r="E404" i="1"/>
  <c r="C405" i="1"/>
  <c r="E405" i="1"/>
  <c r="C406" i="1"/>
  <c r="E406" i="1"/>
  <c r="C407" i="1"/>
  <c r="E407" i="1"/>
  <c r="C408" i="1"/>
  <c r="E408" i="1"/>
  <c r="C409" i="1"/>
  <c r="E409" i="1"/>
  <c r="C410" i="1"/>
  <c r="E410" i="1"/>
  <c r="C411" i="1"/>
  <c r="E411" i="1"/>
  <c r="C412" i="1"/>
  <c r="E412" i="1"/>
  <c r="C413" i="1"/>
  <c r="E413" i="1"/>
  <c r="C414" i="1"/>
  <c r="E414" i="1"/>
  <c r="C415" i="1"/>
  <c r="E415" i="1"/>
  <c r="C416" i="1"/>
  <c r="E416" i="1"/>
  <c r="C417" i="1"/>
  <c r="E417" i="1"/>
  <c r="C418" i="1"/>
  <c r="E418" i="1"/>
  <c r="C419" i="1"/>
  <c r="E419" i="1"/>
  <c r="C420" i="1"/>
  <c r="E420" i="1"/>
  <c r="C421" i="1"/>
  <c r="E421" i="1"/>
  <c r="C422" i="1"/>
  <c r="E422" i="1"/>
  <c r="C423" i="1"/>
  <c r="E423" i="1"/>
  <c r="C424" i="1"/>
  <c r="E424" i="1"/>
  <c r="C425" i="1"/>
  <c r="E425" i="1"/>
  <c r="C426" i="1"/>
  <c r="E426" i="1"/>
  <c r="C427" i="1"/>
  <c r="E427" i="1"/>
  <c r="C428" i="1"/>
  <c r="E428" i="1"/>
  <c r="C429" i="1"/>
  <c r="E429" i="1"/>
  <c r="C430" i="1"/>
  <c r="E430" i="1"/>
  <c r="C431" i="1"/>
  <c r="E431" i="1"/>
  <c r="C432" i="1"/>
  <c r="E432" i="1"/>
  <c r="C433" i="1"/>
  <c r="E433" i="1"/>
  <c r="C434" i="1"/>
  <c r="E434" i="1"/>
  <c r="C435" i="1"/>
  <c r="E435" i="1"/>
  <c r="C436" i="1"/>
  <c r="E436" i="1"/>
  <c r="C437" i="1"/>
  <c r="E437" i="1"/>
  <c r="C438" i="1"/>
  <c r="E438" i="1"/>
  <c r="C439" i="1"/>
  <c r="E439" i="1"/>
  <c r="C440" i="1"/>
  <c r="E440" i="1"/>
  <c r="C441" i="1"/>
  <c r="E441" i="1"/>
  <c r="C442" i="1"/>
  <c r="E442" i="1"/>
  <c r="C443" i="1"/>
  <c r="E443" i="1"/>
  <c r="C444" i="1"/>
  <c r="E444" i="1"/>
  <c r="C445" i="1"/>
  <c r="E445" i="1"/>
  <c r="C446" i="1"/>
  <c r="E446" i="1"/>
  <c r="C447" i="1"/>
  <c r="E447" i="1"/>
  <c r="C448" i="1"/>
  <c r="E448" i="1"/>
  <c r="C449" i="1"/>
  <c r="E449" i="1"/>
  <c r="C450" i="1"/>
  <c r="E450" i="1"/>
  <c r="C451" i="1"/>
  <c r="E451" i="1"/>
  <c r="C452" i="1"/>
  <c r="E452" i="1"/>
  <c r="C453" i="1"/>
  <c r="E453" i="1"/>
  <c r="C454" i="1"/>
  <c r="E454" i="1"/>
  <c r="C455" i="1"/>
  <c r="E455" i="1"/>
  <c r="C456" i="1"/>
  <c r="E456" i="1"/>
  <c r="C457" i="1"/>
  <c r="E457" i="1"/>
  <c r="C458" i="1"/>
  <c r="E458" i="1"/>
  <c r="C459" i="1"/>
  <c r="E459" i="1"/>
  <c r="C460" i="1"/>
  <c r="E460" i="1"/>
  <c r="C461" i="1"/>
  <c r="E461" i="1"/>
  <c r="C462" i="1"/>
  <c r="E462" i="1"/>
  <c r="C463" i="1"/>
  <c r="E463" i="1"/>
  <c r="C464" i="1"/>
  <c r="E464" i="1"/>
  <c r="C465" i="1"/>
  <c r="E465" i="1"/>
  <c r="C466" i="1"/>
  <c r="E466" i="1"/>
  <c r="C467" i="1"/>
  <c r="E467" i="1"/>
  <c r="C468" i="1"/>
  <c r="E468" i="1"/>
  <c r="C469" i="1"/>
  <c r="E469" i="1"/>
  <c r="C470" i="1"/>
  <c r="E470" i="1"/>
  <c r="C471" i="1"/>
  <c r="E471" i="1"/>
  <c r="C472" i="1"/>
  <c r="E472" i="1"/>
  <c r="C473" i="1"/>
  <c r="E473" i="1"/>
  <c r="C474" i="1"/>
  <c r="E474" i="1"/>
  <c r="C475" i="1"/>
  <c r="E475" i="1"/>
  <c r="C476" i="1"/>
  <c r="E476" i="1"/>
  <c r="C477" i="1"/>
  <c r="E477" i="1"/>
  <c r="C478" i="1"/>
  <c r="E478" i="1"/>
  <c r="C479" i="1"/>
  <c r="E479" i="1"/>
  <c r="C480" i="1"/>
  <c r="E480" i="1"/>
  <c r="C481" i="1"/>
  <c r="E481" i="1"/>
  <c r="C482" i="1"/>
  <c r="E482" i="1"/>
  <c r="C483" i="1"/>
  <c r="E483" i="1"/>
  <c r="C484" i="1"/>
  <c r="E484" i="1"/>
  <c r="C485" i="1"/>
  <c r="E485" i="1"/>
  <c r="C486" i="1"/>
  <c r="E486" i="1"/>
  <c r="C487" i="1"/>
  <c r="E487" i="1"/>
  <c r="C488" i="1"/>
  <c r="E488" i="1"/>
  <c r="C489" i="1"/>
  <c r="E489" i="1"/>
  <c r="C490" i="1"/>
  <c r="E490" i="1"/>
  <c r="C491" i="1"/>
  <c r="E491" i="1"/>
  <c r="C492" i="1"/>
  <c r="E492" i="1"/>
  <c r="C493" i="1"/>
  <c r="E493" i="1"/>
  <c r="C494" i="1"/>
  <c r="E494" i="1"/>
  <c r="C495" i="1"/>
  <c r="E495" i="1"/>
  <c r="C496" i="1"/>
  <c r="E496" i="1"/>
  <c r="C497" i="1"/>
  <c r="E497" i="1"/>
  <c r="C498" i="1"/>
  <c r="E498" i="1"/>
  <c r="C499" i="1"/>
  <c r="E499" i="1"/>
  <c r="C500" i="1"/>
  <c r="E500" i="1"/>
  <c r="C501" i="1"/>
  <c r="E501" i="1"/>
  <c r="C502" i="1"/>
  <c r="E502" i="1"/>
  <c r="C503" i="1"/>
  <c r="E503" i="1"/>
  <c r="C504" i="1"/>
  <c r="E504" i="1"/>
  <c r="C505" i="1"/>
  <c r="E505" i="1"/>
  <c r="C506" i="1"/>
  <c r="E506" i="1"/>
  <c r="C507" i="1"/>
  <c r="E507" i="1"/>
  <c r="C508" i="1"/>
  <c r="E508" i="1"/>
  <c r="C509" i="1"/>
  <c r="E509" i="1"/>
  <c r="C510" i="1"/>
  <c r="E510" i="1"/>
  <c r="C511" i="1"/>
  <c r="E511" i="1"/>
  <c r="C512" i="1"/>
  <c r="E512" i="1"/>
  <c r="C513" i="1"/>
  <c r="E513" i="1"/>
  <c r="C514" i="1"/>
  <c r="E514" i="1"/>
  <c r="C515" i="1"/>
  <c r="E515" i="1"/>
  <c r="C516" i="1"/>
  <c r="E516" i="1"/>
  <c r="C517" i="1"/>
  <c r="E517" i="1"/>
  <c r="C518" i="1"/>
  <c r="E518" i="1"/>
  <c r="C519" i="1"/>
  <c r="E519" i="1"/>
  <c r="C520" i="1"/>
  <c r="E520" i="1"/>
  <c r="C521" i="1"/>
  <c r="E521" i="1"/>
  <c r="C522" i="1"/>
  <c r="E522" i="1"/>
  <c r="C523" i="1"/>
  <c r="E523" i="1"/>
  <c r="C524" i="1"/>
  <c r="E524" i="1"/>
  <c r="C525" i="1"/>
  <c r="E525" i="1"/>
  <c r="C526" i="1"/>
  <c r="E526" i="1"/>
  <c r="C527" i="1"/>
  <c r="E527" i="1"/>
  <c r="C528" i="1"/>
  <c r="E528" i="1"/>
  <c r="C529" i="1"/>
  <c r="E529" i="1"/>
  <c r="C530" i="1"/>
  <c r="E530" i="1"/>
  <c r="C531" i="1"/>
  <c r="E531" i="1"/>
  <c r="C532" i="1"/>
  <c r="E532" i="1"/>
  <c r="C533" i="1"/>
  <c r="E533" i="1"/>
  <c r="C534" i="1"/>
  <c r="E534" i="1"/>
  <c r="C535" i="1"/>
  <c r="E535" i="1"/>
  <c r="C536" i="1"/>
  <c r="E536" i="1"/>
  <c r="C537" i="1"/>
  <c r="E537" i="1"/>
  <c r="C538" i="1"/>
  <c r="E538" i="1"/>
  <c r="C539" i="1"/>
  <c r="E539" i="1"/>
  <c r="C540" i="1"/>
  <c r="E540" i="1"/>
  <c r="C541" i="1"/>
  <c r="E541" i="1"/>
  <c r="C542" i="1"/>
  <c r="E542" i="1"/>
  <c r="C543" i="1"/>
  <c r="E543" i="1"/>
  <c r="C544" i="1"/>
  <c r="E544" i="1"/>
  <c r="C545" i="1"/>
  <c r="E545" i="1"/>
  <c r="C546" i="1"/>
  <c r="E546" i="1"/>
  <c r="C547" i="1"/>
  <c r="E547" i="1"/>
  <c r="C548" i="1"/>
  <c r="E548" i="1"/>
  <c r="C549" i="1"/>
  <c r="E549" i="1"/>
  <c r="C550" i="1"/>
  <c r="E550" i="1"/>
  <c r="C551" i="1"/>
  <c r="E551" i="1"/>
  <c r="C552" i="1"/>
  <c r="E552" i="1"/>
  <c r="C553" i="1"/>
  <c r="E553" i="1"/>
  <c r="C554" i="1"/>
  <c r="E554" i="1"/>
  <c r="C555" i="1"/>
  <c r="E555" i="1"/>
  <c r="C556" i="1"/>
  <c r="E556" i="1"/>
  <c r="C557" i="1"/>
  <c r="E557" i="1"/>
  <c r="C558" i="1"/>
  <c r="E558" i="1"/>
  <c r="C559" i="1"/>
  <c r="E559" i="1"/>
  <c r="C560" i="1"/>
  <c r="E560" i="1"/>
  <c r="C561" i="1"/>
  <c r="E561" i="1"/>
  <c r="C562" i="1"/>
  <c r="E562" i="1"/>
  <c r="C563" i="1"/>
  <c r="E563" i="1"/>
  <c r="C564" i="1"/>
  <c r="E564" i="1"/>
  <c r="C565" i="1"/>
  <c r="E565" i="1"/>
  <c r="C566" i="1"/>
  <c r="E566" i="1"/>
  <c r="C567" i="1"/>
  <c r="E567" i="1"/>
  <c r="C568" i="1"/>
  <c r="E568" i="1"/>
  <c r="C569" i="1"/>
  <c r="E569" i="1"/>
  <c r="C570" i="1"/>
  <c r="E570" i="1"/>
  <c r="C571" i="1"/>
  <c r="E571" i="1"/>
  <c r="C572" i="1"/>
  <c r="E572" i="1"/>
  <c r="C573" i="1"/>
  <c r="E573" i="1"/>
  <c r="C574" i="1"/>
  <c r="E574" i="1"/>
  <c r="C575" i="1"/>
  <c r="E575" i="1"/>
  <c r="C576" i="1"/>
  <c r="E576" i="1"/>
  <c r="C577" i="1"/>
  <c r="E577" i="1"/>
  <c r="C578" i="1"/>
  <c r="E578" i="1"/>
  <c r="C579" i="1"/>
  <c r="E579" i="1"/>
  <c r="C580" i="1"/>
  <c r="E580" i="1"/>
  <c r="C581" i="1"/>
  <c r="E581" i="1"/>
  <c r="C582" i="1"/>
  <c r="E582" i="1"/>
  <c r="C583" i="1"/>
  <c r="E583" i="1"/>
  <c r="C584" i="1"/>
  <c r="E584" i="1"/>
  <c r="C585" i="1"/>
  <c r="E585" i="1"/>
  <c r="C586" i="1"/>
  <c r="E586" i="1"/>
  <c r="C587" i="1"/>
  <c r="E587" i="1"/>
  <c r="C588" i="1"/>
  <c r="E588" i="1"/>
  <c r="C589" i="1"/>
  <c r="E589" i="1"/>
  <c r="C590" i="1"/>
  <c r="E590" i="1"/>
  <c r="C591" i="1"/>
  <c r="E591" i="1"/>
  <c r="C592" i="1"/>
  <c r="E592" i="1"/>
  <c r="C593" i="1"/>
  <c r="E593" i="1"/>
  <c r="C594" i="1"/>
  <c r="E594" i="1"/>
  <c r="C595" i="1"/>
  <c r="E595" i="1"/>
  <c r="C596" i="1"/>
  <c r="E596" i="1"/>
  <c r="C597" i="1"/>
  <c r="E597" i="1"/>
  <c r="C598" i="1"/>
  <c r="E598" i="1"/>
  <c r="C599" i="1"/>
  <c r="E599" i="1"/>
  <c r="C600" i="1"/>
  <c r="E600" i="1"/>
  <c r="C601" i="1"/>
  <c r="E601" i="1"/>
  <c r="C602" i="1"/>
  <c r="E602" i="1"/>
  <c r="C603" i="1"/>
  <c r="E603" i="1"/>
  <c r="C604" i="1"/>
  <c r="E604" i="1"/>
  <c r="C605" i="1"/>
  <c r="E605" i="1"/>
  <c r="C606" i="1"/>
  <c r="E606" i="1"/>
  <c r="C607" i="1"/>
  <c r="E607" i="1"/>
  <c r="C608" i="1"/>
  <c r="E608" i="1"/>
  <c r="C609" i="1"/>
  <c r="E609" i="1"/>
  <c r="C610" i="1"/>
  <c r="E610" i="1"/>
  <c r="C611" i="1"/>
  <c r="E611" i="1"/>
  <c r="C612" i="1"/>
  <c r="E612" i="1"/>
  <c r="C613" i="1"/>
  <c r="E613" i="1"/>
  <c r="C614" i="1"/>
  <c r="E614" i="1"/>
  <c r="C615" i="1"/>
  <c r="E615" i="1"/>
  <c r="C616" i="1"/>
  <c r="E616" i="1"/>
  <c r="C617" i="1"/>
  <c r="E617" i="1"/>
  <c r="C618" i="1"/>
  <c r="E618" i="1"/>
  <c r="C619" i="1"/>
  <c r="E619" i="1"/>
  <c r="C620" i="1"/>
  <c r="E620" i="1"/>
  <c r="C621" i="1"/>
  <c r="E621" i="1"/>
  <c r="C622" i="1"/>
  <c r="E622" i="1"/>
  <c r="C623" i="1"/>
  <c r="E623" i="1"/>
  <c r="C624" i="1"/>
  <c r="E624" i="1"/>
  <c r="C625" i="1"/>
  <c r="E625" i="1"/>
  <c r="C626" i="1"/>
  <c r="E626" i="1"/>
  <c r="C627" i="1"/>
  <c r="E627" i="1"/>
  <c r="C628" i="1"/>
  <c r="E628" i="1"/>
  <c r="C629" i="1"/>
  <c r="E629" i="1"/>
  <c r="C630" i="1"/>
  <c r="E630" i="1"/>
  <c r="C631" i="1"/>
  <c r="E631" i="1"/>
  <c r="C632" i="1"/>
  <c r="E632" i="1"/>
  <c r="C633" i="1"/>
  <c r="E633" i="1"/>
  <c r="C634" i="1"/>
  <c r="E634" i="1"/>
  <c r="C635" i="1"/>
  <c r="E635" i="1"/>
  <c r="C636" i="1"/>
  <c r="E636" i="1"/>
  <c r="C637" i="1"/>
  <c r="E637" i="1"/>
  <c r="C638" i="1"/>
  <c r="E638" i="1"/>
  <c r="C639" i="1"/>
  <c r="E639" i="1"/>
  <c r="C640" i="1"/>
  <c r="E640" i="1"/>
  <c r="C641" i="1"/>
  <c r="E641" i="1"/>
  <c r="C642" i="1"/>
  <c r="E642" i="1"/>
  <c r="C643" i="1"/>
  <c r="E643" i="1"/>
  <c r="C644" i="1"/>
  <c r="E644" i="1"/>
  <c r="C645" i="1"/>
  <c r="E645" i="1"/>
  <c r="C646" i="1"/>
  <c r="E646" i="1"/>
  <c r="C647" i="1"/>
  <c r="E647" i="1"/>
  <c r="C648" i="1"/>
  <c r="E648" i="1"/>
  <c r="C649" i="1"/>
  <c r="E649" i="1"/>
  <c r="C650" i="1"/>
  <c r="E650" i="1"/>
  <c r="C651" i="1"/>
  <c r="E651" i="1"/>
  <c r="C652" i="1"/>
  <c r="E652" i="1"/>
  <c r="C653" i="1"/>
  <c r="E653" i="1"/>
  <c r="C654" i="1"/>
  <c r="E654" i="1"/>
  <c r="C655" i="1"/>
  <c r="E655" i="1"/>
  <c r="C656" i="1"/>
  <c r="E656" i="1"/>
  <c r="C657" i="1"/>
  <c r="E657" i="1"/>
  <c r="C658" i="1"/>
  <c r="E658" i="1"/>
  <c r="C659" i="1"/>
  <c r="E659" i="1"/>
  <c r="C660" i="1"/>
  <c r="E660" i="1"/>
  <c r="C661" i="1"/>
  <c r="E661" i="1"/>
  <c r="C662" i="1"/>
  <c r="E662" i="1"/>
  <c r="C663" i="1"/>
  <c r="E663" i="1"/>
  <c r="C664" i="1"/>
  <c r="E664" i="1"/>
  <c r="C665" i="1"/>
  <c r="E665" i="1"/>
  <c r="C666" i="1"/>
  <c r="E666" i="1"/>
  <c r="C667" i="1"/>
  <c r="E667" i="1"/>
  <c r="C668" i="1"/>
  <c r="E668" i="1"/>
  <c r="C669" i="1"/>
  <c r="E669" i="1"/>
  <c r="C670" i="1"/>
  <c r="E670" i="1"/>
  <c r="C671" i="1"/>
  <c r="E671" i="1"/>
  <c r="C672" i="1"/>
  <c r="E672" i="1"/>
  <c r="C673" i="1"/>
  <c r="E673" i="1"/>
  <c r="C674" i="1"/>
  <c r="E674" i="1"/>
  <c r="C675" i="1"/>
  <c r="E675" i="1"/>
  <c r="C676" i="1"/>
  <c r="E676" i="1"/>
  <c r="C677" i="1"/>
  <c r="E677" i="1"/>
  <c r="C678" i="1"/>
  <c r="E678" i="1"/>
  <c r="C679" i="1"/>
  <c r="E679" i="1"/>
  <c r="C680" i="1"/>
  <c r="E680" i="1"/>
  <c r="C681" i="1"/>
  <c r="E681" i="1"/>
  <c r="C682" i="1"/>
  <c r="E682" i="1"/>
  <c r="C683" i="1"/>
  <c r="E683" i="1"/>
  <c r="C684" i="1"/>
  <c r="E684" i="1"/>
  <c r="C685" i="1"/>
  <c r="E685" i="1"/>
  <c r="C686" i="1"/>
  <c r="E686" i="1"/>
  <c r="C687" i="1"/>
  <c r="E687" i="1"/>
  <c r="C688" i="1"/>
  <c r="E688" i="1"/>
  <c r="C689" i="1"/>
  <c r="E689" i="1"/>
  <c r="C690" i="1"/>
  <c r="E690" i="1"/>
  <c r="C691" i="1"/>
  <c r="E691" i="1"/>
  <c r="C692" i="1"/>
  <c r="E692" i="1"/>
  <c r="C693" i="1"/>
  <c r="E693" i="1"/>
  <c r="C694" i="1"/>
  <c r="E694" i="1"/>
  <c r="C695" i="1"/>
  <c r="E695" i="1"/>
  <c r="C696" i="1"/>
  <c r="E696" i="1"/>
  <c r="C697" i="1"/>
  <c r="E697" i="1"/>
  <c r="C698" i="1"/>
  <c r="E698" i="1"/>
  <c r="C699" i="1"/>
  <c r="E699" i="1"/>
  <c r="C700" i="1"/>
  <c r="E700" i="1"/>
  <c r="C701" i="1"/>
  <c r="E701" i="1"/>
  <c r="C702" i="1"/>
  <c r="E702" i="1"/>
  <c r="C703" i="1"/>
  <c r="E703" i="1"/>
  <c r="C704" i="1"/>
  <c r="E704" i="1"/>
  <c r="C705" i="1"/>
  <c r="E705" i="1"/>
  <c r="C706" i="1"/>
  <c r="E706" i="1"/>
  <c r="C707" i="1"/>
  <c r="E707" i="1"/>
  <c r="C708" i="1"/>
  <c r="E708" i="1"/>
  <c r="C709" i="1"/>
  <c r="E709" i="1"/>
  <c r="C710" i="1"/>
  <c r="E710" i="1"/>
  <c r="C711" i="1"/>
  <c r="E711" i="1"/>
  <c r="C712" i="1"/>
  <c r="E712" i="1"/>
  <c r="C713" i="1"/>
  <c r="E713" i="1"/>
  <c r="C714" i="1"/>
  <c r="E714" i="1"/>
  <c r="C715" i="1"/>
  <c r="E715" i="1"/>
  <c r="C716" i="1"/>
  <c r="E716" i="1"/>
  <c r="C717" i="1"/>
  <c r="E717" i="1"/>
  <c r="C718" i="1"/>
  <c r="E718" i="1"/>
  <c r="C719" i="1"/>
  <c r="E719" i="1"/>
  <c r="C720" i="1"/>
  <c r="E720" i="1"/>
  <c r="C721" i="1"/>
  <c r="E721" i="1"/>
  <c r="C722" i="1"/>
  <c r="E722" i="1"/>
  <c r="C723" i="1"/>
  <c r="E723" i="1"/>
  <c r="C724" i="1"/>
  <c r="E724" i="1"/>
  <c r="C725" i="1"/>
  <c r="E725" i="1"/>
  <c r="C726" i="1"/>
  <c r="E726" i="1"/>
  <c r="C727" i="1"/>
  <c r="E727" i="1"/>
  <c r="C728" i="1"/>
  <c r="E728" i="1"/>
  <c r="C729" i="1"/>
  <c r="E729" i="1"/>
  <c r="C730" i="1"/>
  <c r="E730" i="1"/>
  <c r="C731" i="1"/>
  <c r="E731" i="1"/>
  <c r="C732" i="1"/>
  <c r="E732" i="1"/>
  <c r="C733" i="1"/>
  <c r="E733" i="1"/>
  <c r="C734" i="1"/>
  <c r="E734" i="1"/>
  <c r="C735" i="1"/>
  <c r="E735" i="1"/>
  <c r="C736" i="1"/>
  <c r="E736" i="1"/>
  <c r="C737" i="1"/>
  <c r="E737" i="1"/>
  <c r="C738" i="1"/>
  <c r="E738" i="1"/>
  <c r="C739" i="1"/>
  <c r="E739" i="1"/>
  <c r="C740" i="1"/>
  <c r="E740" i="1"/>
  <c r="C741" i="1"/>
  <c r="E741" i="1"/>
  <c r="C742" i="1"/>
  <c r="E742" i="1"/>
  <c r="C743" i="1"/>
  <c r="E743" i="1"/>
  <c r="C744" i="1"/>
  <c r="E744" i="1"/>
  <c r="C745" i="1"/>
  <c r="E745" i="1"/>
  <c r="C746" i="1"/>
  <c r="E746" i="1"/>
  <c r="C747" i="1"/>
  <c r="E747" i="1"/>
  <c r="C748" i="1"/>
  <c r="E748" i="1"/>
  <c r="C749" i="1"/>
  <c r="E749" i="1"/>
  <c r="C750" i="1"/>
  <c r="E750" i="1"/>
  <c r="C751" i="1"/>
  <c r="E751" i="1"/>
  <c r="C752" i="1"/>
  <c r="E752" i="1"/>
  <c r="C753" i="1"/>
  <c r="E753" i="1"/>
  <c r="C754" i="1"/>
  <c r="E754" i="1"/>
  <c r="C755" i="1"/>
  <c r="E755" i="1"/>
  <c r="C756" i="1"/>
  <c r="E756" i="1"/>
  <c r="C757" i="1"/>
  <c r="E757" i="1"/>
  <c r="C758" i="1"/>
  <c r="E758" i="1"/>
  <c r="C759" i="1"/>
  <c r="E759" i="1"/>
  <c r="C760" i="1"/>
  <c r="E760" i="1"/>
  <c r="C761" i="1"/>
  <c r="E761" i="1"/>
  <c r="C762" i="1"/>
  <c r="E762" i="1"/>
  <c r="C763" i="1"/>
  <c r="E763" i="1"/>
  <c r="C764" i="1"/>
  <c r="E764" i="1"/>
  <c r="C765" i="1"/>
  <c r="E765" i="1"/>
  <c r="C766" i="1"/>
  <c r="E766" i="1"/>
  <c r="C767" i="1"/>
  <c r="E767" i="1"/>
  <c r="C768" i="1"/>
  <c r="E768" i="1"/>
  <c r="C769" i="1"/>
  <c r="E769" i="1"/>
  <c r="C770" i="1"/>
  <c r="E770" i="1"/>
  <c r="C771" i="1"/>
  <c r="E771" i="1"/>
  <c r="C772" i="1"/>
  <c r="E772" i="1"/>
  <c r="C773" i="1"/>
  <c r="E773" i="1"/>
  <c r="C774" i="1"/>
  <c r="E774" i="1"/>
  <c r="C775" i="1"/>
  <c r="E775" i="1"/>
  <c r="C776" i="1"/>
  <c r="E776" i="1"/>
  <c r="C777" i="1"/>
  <c r="E777" i="1"/>
  <c r="C778" i="1"/>
  <c r="E778" i="1"/>
  <c r="C779" i="1"/>
  <c r="E779" i="1"/>
  <c r="C780" i="1"/>
  <c r="E780" i="1"/>
  <c r="C781" i="1"/>
  <c r="E781" i="1"/>
  <c r="C782" i="1"/>
  <c r="E782" i="1"/>
  <c r="C783" i="1"/>
  <c r="E783" i="1"/>
  <c r="C784" i="1"/>
  <c r="E784" i="1"/>
  <c r="C785" i="1"/>
  <c r="E785" i="1"/>
  <c r="C786" i="1"/>
  <c r="E786" i="1"/>
  <c r="C787" i="1"/>
  <c r="E787" i="1"/>
  <c r="C788" i="1"/>
  <c r="E788" i="1"/>
  <c r="C789" i="1"/>
  <c r="E789" i="1"/>
  <c r="C790" i="1"/>
  <c r="E790" i="1"/>
  <c r="C791" i="1"/>
  <c r="E791" i="1"/>
  <c r="C792" i="1"/>
  <c r="E792" i="1"/>
  <c r="C793" i="1"/>
  <c r="E793" i="1"/>
  <c r="C794" i="1"/>
  <c r="E794" i="1"/>
  <c r="C795" i="1"/>
  <c r="E795" i="1"/>
  <c r="C796" i="1"/>
  <c r="E796" i="1"/>
  <c r="C797" i="1"/>
  <c r="E797" i="1"/>
  <c r="C798" i="1"/>
  <c r="E798" i="1"/>
  <c r="C799" i="1"/>
  <c r="E799" i="1"/>
  <c r="C800" i="1"/>
  <c r="E800" i="1"/>
  <c r="C801" i="1"/>
  <c r="E801" i="1"/>
  <c r="C802" i="1"/>
  <c r="E802" i="1"/>
  <c r="C803" i="1"/>
  <c r="E803" i="1"/>
  <c r="C804" i="1"/>
  <c r="E804" i="1"/>
  <c r="C805" i="1"/>
  <c r="E805" i="1"/>
  <c r="C806" i="1"/>
  <c r="E806" i="1"/>
  <c r="C807" i="1"/>
  <c r="E807" i="1"/>
  <c r="C808" i="1"/>
  <c r="E808" i="1"/>
  <c r="C809" i="1"/>
  <c r="E809" i="1"/>
  <c r="C810" i="1"/>
  <c r="E810" i="1"/>
  <c r="C811" i="1"/>
  <c r="E811" i="1"/>
  <c r="C812" i="1"/>
  <c r="E812" i="1"/>
  <c r="C813" i="1"/>
  <c r="E813" i="1"/>
  <c r="C814" i="1"/>
  <c r="E814" i="1"/>
  <c r="C815" i="1"/>
  <c r="E815" i="1"/>
  <c r="C816" i="1"/>
  <c r="E816" i="1"/>
  <c r="C817" i="1"/>
  <c r="E817" i="1"/>
  <c r="C818" i="1"/>
  <c r="E818" i="1"/>
  <c r="C819" i="1"/>
  <c r="E819" i="1"/>
  <c r="C820" i="1"/>
  <c r="E820" i="1"/>
  <c r="C821" i="1"/>
  <c r="E821" i="1"/>
  <c r="C822" i="1"/>
  <c r="E822" i="1"/>
  <c r="C823" i="1"/>
  <c r="E823" i="1"/>
  <c r="C824" i="1"/>
  <c r="E824" i="1"/>
  <c r="C825" i="1"/>
  <c r="E825" i="1"/>
  <c r="C826" i="1"/>
  <c r="E826" i="1"/>
  <c r="C827" i="1"/>
  <c r="E827" i="1"/>
  <c r="C828" i="1"/>
  <c r="E828" i="1"/>
  <c r="C829" i="1"/>
  <c r="E829" i="1"/>
  <c r="C830" i="1"/>
  <c r="E830" i="1"/>
  <c r="C831" i="1"/>
  <c r="E831" i="1"/>
  <c r="C832" i="1"/>
  <c r="E832" i="1"/>
  <c r="C833" i="1"/>
  <c r="E833" i="1"/>
  <c r="C834" i="1"/>
  <c r="E834" i="1"/>
  <c r="C835" i="1"/>
  <c r="E835" i="1"/>
  <c r="C836" i="1"/>
  <c r="E836" i="1"/>
  <c r="C837" i="1"/>
  <c r="E837" i="1"/>
  <c r="C838" i="1"/>
  <c r="E838" i="1"/>
  <c r="C839" i="1"/>
  <c r="E839" i="1"/>
  <c r="C840" i="1"/>
  <c r="E840" i="1"/>
  <c r="C841" i="1"/>
  <c r="E841" i="1"/>
  <c r="C842" i="1"/>
  <c r="E842" i="1"/>
  <c r="C843" i="1"/>
  <c r="E843" i="1"/>
  <c r="C844" i="1"/>
  <c r="E844" i="1"/>
  <c r="C845" i="1"/>
  <c r="E845" i="1"/>
  <c r="C846" i="1"/>
  <c r="E846" i="1"/>
  <c r="C847" i="1"/>
  <c r="E847" i="1"/>
  <c r="C848" i="1"/>
  <c r="E848" i="1"/>
  <c r="C849" i="1"/>
  <c r="E849" i="1"/>
  <c r="C850" i="1"/>
  <c r="E850" i="1"/>
  <c r="C851" i="1"/>
  <c r="E851" i="1"/>
  <c r="C852" i="1"/>
  <c r="E852" i="1"/>
  <c r="C853" i="1"/>
  <c r="E853" i="1"/>
  <c r="C854" i="1"/>
  <c r="E854" i="1"/>
  <c r="C855" i="1"/>
  <c r="E855" i="1"/>
  <c r="C856" i="1"/>
  <c r="E856" i="1"/>
  <c r="C857" i="1"/>
  <c r="E857" i="1"/>
  <c r="C858" i="1"/>
  <c r="E858" i="1"/>
  <c r="C859" i="1"/>
  <c r="E859" i="1"/>
  <c r="C860" i="1"/>
  <c r="E860" i="1"/>
  <c r="C861" i="1"/>
  <c r="E861" i="1"/>
  <c r="C862" i="1"/>
  <c r="E862" i="1"/>
  <c r="C863" i="1"/>
  <c r="E863" i="1"/>
  <c r="C864" i="1"/>
  <c r="E864" i="1"/>
  <c r="C865" i="1"/>
  <c r="E865" i="1"/>
  <c r="C866" i="1"/>
  <c r="E866" i="1"/>
  <c r="C867" i="1"/>
  <c r="E867" i="1"/>
  <c r="C868" i="1"/>
  <c r="E868" i="1"/>
  <c r="C869" i="1"/>
  <c r="E869" i="1"/>
  <c r="C870" i="1"/>
  <c r="E870" i="1"/>
  <c r="C871" i="1"/>
  <c r="E871" i="1"/>
  <c r="C872" i="1"/>
  <c r="E872" i="1"/>
  <c r="C873" i="1"/>
  <c r="E873" i="1"/>
  <c r="C874" i="1"/>
  <c r="E874" i="1"/>
  <c r="C875" i="1"/>
  <c r="E875" i="1"/>
  <c r="C876" i="1"/>
  <c r="E876" i="1"/>
  <c r="C877" i="1"/>
  <c r="E877" i="1"/>
  <c r="C878" i="1"/>
  <c r="E878" i="1"/>
  <c r="C879" i="1"/>
  <c r="E879" i="1"/>
  <c r="C880" i="1"/>
  <c r="E880" i="1"/>
  <c r="C881" i="1"/>
  <c r="E881" i="1"/>
  <c r="C882" i="1"/>
  <c r="E882" i="1"/>
  <c r="C883" i="1"/>
  <c r="E883" i="1"/>
  <c r="C884" i="1"/>
  <c r="E884" i="1"/>
  <c r="C885" i="1"/>
  <c r="E885" i="1"/>
  <c r="C886" i="1"/>
  <c r="E886" i="1"/>
  <c r="C887" i="1"/>
  <c r="E887" i="1"/>
  <c r="C888" i="1"/>
  <c r="E888" i="1"/>
  <c r="C889" i="1"/>
  <c r="E889" i="1"/>
  <c r="C890" i="1"/>
  <c r="E890" i="1"/>
  <c r="C891" i="1"/>
  <c r="E891" i="1"/>
  <c r="C892" i="1"/>
  <c r="E892" i="1"/>
  <c r="C893" i="1"/>
  <c r="E893" i="1"/>
  <c r="C894" i="1"/>
  <c r="E894" i="1"/>
  <c r="C895" i="1"/>
  <c r="E895" i="1"/>
  <c r="C896" i="1"/>
  <c r="E896" i="1"/>
  <c r="C897" i="1"/>
  <c r="E897" i="1"/>
  <c r="C898" i="1"/>
  <c r="E898" i="1"/>
  <c r="C899" i="1"/>
  <c r="E899" i="1"/>
  <c r="C900" i="1"/>
  <c r="E900" i="1"/>
  <c r="C901" i="1"/>
  <c r="E901" i="1"/>
  <c r="C902" i="1"/>
  <c r="E902" i="1"/>
  <c r="C903" i="1"/>
  <c r="E903" i="1"/>
  <c r="C904" i="1"/>
  <c r="E904" i="1"/>
  <c r="C905" i="1"/>
  <c r="E905" i="1"/>
  <c r="C906" i="1"/>
  <c r="E906" i="1"/>
  <c r="C907" i="1"/>
  <c r="E907" i="1"/>
  <c r="C908" i="1"/>
  <c r="E908" i="1"/>
  <c r="C909" i="1"/>
  <c r="E909" i="1"/>
  <c r="C910" i="1"/>
  <c r="E910" i="1"/>
  <c r="C911" i="1"/>
  <c r="E911" i="1"/>
  <c r="C912" i="1"/>
  <c r="E912" i="1"/>
  <c r="C913" i="1"/>
  <c r="E913" i="1"/>
  <c r="C914" i="1"/>
  <c r="E914" i="1"/>
  <c r="C915" i="1"/>
  <c r="E915" i="1"/>
  <c r="C916" i="1"/>
  <c r="E916" i="1"/>
  <c r="C917" i="1"/>
  <c r="E917" i="1"/>
  <c r="C918" i="1"/>
  <c r="E918" i="1"/>
  <c r="C919" i="1"/>
  <c r="E919" i="1"/>
  <c r="C920" i="1"/>
  <c r="E920" i="1"/>
  <c r="C921" i="1"/>
  <c r="E921" i="1"/>
  <c r="C922" i="1"/>
  <c r="E922" i="1"/>
  <c r="C923" i="1"/>
  <c r="E923" i="1"/>
  <c r="C924" i="1"/>
  <c r="E924" i="1"/>
  <c r="C925" i="1"/>
  <c r="E925" i="1"/>
  <c r="C926" i="1"/>
  <c r="E926" i="1"/>
  <c r="C927" i="1"/>
  <c r="E927" i="1"/>
  <c r="C928" i="1"/>
  <c r="E928" i="1"/>
  <c r="C929" i="1"/>
  <c r="E929" i="1"/>
  <c r="C930" i="1"/>
  <c r="E930" i="1"/>
  <c r="C931" i="1"/>
  <c r="E931" i="1"/>
  <c r="C932" i="1"/>
  <c r="E932" i="1"/>
  <c r="C933" i="1"/>
  <c r="E933" i="1"/>
  <c r="C934" i="1"/>
  <c r="E934" i="1"/>
  <c r="C935" i="1"/>
  <c r="E935" i="1"/>
  <c r="C936" i="1"/>
  <c r="E936" i="1"/>
  <c r="C937" i="1"/>
  <c r="E937" i="1"/>
  <c r="C938" i="1"/>
  <c r="E938" i="1"/>
  <c r="C939" i="1"/>
  <c r="E939" i="1"/>
  <c r="C940" i="1"/>
  <c r="E940" i="1"/>
  <c r="C941" i="1"/>
  <c r="E941" i="1"/>
  <c r="C942" i="1"/>
  <c r="E942" i="1"/>
  <c r="C943" i="1"/>
  <c r="E943" i="1"/>
  <c r="C944" i="1"/>
  <c r="E944" i="1"/>
  <c r="C945" i="1"/>
  <c r="E945" i="1"/>
  <c r="C946" i="1"/>
  <c r="E946" i="1"/>
  <c r="C947" i="1"/>
  <c r="E947" i="1"/>
  <c r="C948" i="1"/>
  <c r="E948" i="1"/>
  <c r="C949" i="1"/>
  <c r="E949" i="1"/>
  <c r="C950" i="1"/>
  <c r="E950" i="1"/>
  <c r="C951" i="1"/>
  <c r="E951" i="1"/>
  <c r="C952" i="1"/>
  <c r="E952" i="1"/>
  <c r="C953" i="1"/>
  <c r="E953" i="1"/>
  <c r="C954" i="1"/>
  <c r="E954" i="1"/>
  <c r="C955" i="1"/>
  <c r="E955" i="1"/>
  <c r="C956" i="1"/>
  <c r="E956" i="1"/>
  <c r="C957" i="1"/>
  <c r="E957" i="1"/>
  <c r="C958" i="1"/>
  <c r="E958" i="1"/>
  <c r="C959" i="1"/>
  <c r="E959" i="1"/>
  <c r="C960" i="1"/>
  <c r="E960" i="1"/>
  <c r="C961" i="1"/>
  <c r="E961" i="1"/>
  <c r="C962" i="1"/>
  <c r="E962" i="1"/>
  <c r="C963" i="1"/>
  <c r="E963" i="1"/>
  <c r="C964" i="1"/>
  <c r="E964" i="1"/>
  <c r="C965" i="1"/>
  <c r="E965" i="1"/>
  <c r="C966" i="1"/>
  <c r="E966" i="1"/>
  <c r="C967" i="1"/>
  <c r="E967" i="1"/>
  <c r="C968" i="1"/>
  <c r="E968" i="1"/>
  <c r="C969" i="1"/>
  <c r="E969" i="1"/>
  <c r="C970" i="1"/>
  <c r="E970" i="1"/>
  <c r="C971" i="1"/>
  <c r="E971" i="1"/>
  <c r="C972" i="1"/>
  <c r="E972" i="1"/>
  <c r="C973" i="1"/>
  <c r="E973" i="1"/>
  <c r="C974" i="1"/>
  <c r="E974" i="1"/>
  <c r="C975" i="1"/>
  <c r="E975" i="1"/>
  <c r="C976" i="1"/>
  <c r="E976" i="1"/>
  <c r="C977" i="1"/>
  <c r="E977" i="1"/>
  <c r="C978" i="1"/>
  <c r="E978" i="1"/>
  <c r="C979" i="1"/>
  <c r="E979" i="1"/>
  <c r="C980" i="1"/>
  <c r="E980" i="1"/>
  <c r="C981" i="1"/>
  <c r="E981" i="1"/>
  <c r="C982" i="1"/>
  <c r="E982" i="1"/>
  <c r="C983" i="1"/>
  <c r="E983" i="1"/>
  <c r="C984" i="1"/>
  <c r="E984" i="1"/>
  <c r="C985" i="1"/>
  <c r="E985" i="1"/>
  <c r="C986" i="1"/>
  <c r="E986" i="1"/>
  <c r="C987" i="1"/>
  <c r="E987" i="1"/>
  <c r="C988" i="1"/>
  <c r="E988" i="1"/>
  <c r="C989" i="1"/>
  <c r="E989" i="1"/>
  <c r="C990" i="1"/>
  <c r="E990" i="1"/>
  <c r="C991" i="1"/>
  <c r="E991" i="1"/>
  <c r="C992" i="1"/>
  <c r="E992" i="1"/>
  <c r="C993" i="1"/>
  <c r="E993" i="1"/>
  <c r="C994" i="1"/>
  <c r="E994" i="1"/>
  <c r="C995" i="1"/>
  <c r="E995" i="1"/>
  <c r="C996" i="1"/>
  <c r="E996" i="1"/>
  <c r="C997" i="1"/>
  <c r="E997" i="1"/>
  <c r="C998" i="1"/>
  <c r="E998" i="1"/>
  <c r="C999" i="1"/>
  <c r="E999" i="1"/>
  <c r="C1000" i="1"/>
  <c r="E1000" i="1"/>
  <c r="C1001" i="1"/>
  <c r="E1001" i="1"/>
  <c r="C1002" i="1"/>
  <c r="E1002" i="1"/>
  <c r="C1003" i="1"/>
  <c r="E1003" i="1"/>
  <c r="C1004" i="1"/>
  <c r="E1004" i="1"/>
  <c r="C1005" i="1"/>
  <c r="E1005" i="1"/>
  <c r="C1006" i="1"/>
  <c r="E1006" i="1"/>
  <c r="C1007" i="1"/>
  <c r="E1007" i="1"/>
  <c r="C1008" i="1"/>
  <c r="E1008" i="1"/>
  <c r="C1009" i="1"/>
  <c r="E1009" i="1"/>
  <c r="C1010" i="1"/>
  <c r="E1010" i="1"/>
  <c r="C1011" i="1"/>
  <c r="E1011" i="1"/>
  <c r="C1012" i="1"/>
  <c r="E1012" i="1"/>
  <c r="C1013" i="1"/>
  <c r="E1013" i="1"/>
  <c r="C1014" i="1"/>
  <c r="E1014" i="1"/>
  <c r="C1015" i="1"/>
  <c r="E1015" i="1"/>
  <c r="C1016" i="1"/>
  <c r="E1016" i="1"/>
  <c r="C1017" i="1"/>
  <c r="E1017" i="1"/>
  <c r="C1018" i="1"/>
  <c r="E1018" i="1"/>
  <c r="C1019" i="1"/>
  <c r="E1019" i="1"/>
  <c r="C1020" i="1"/>
  <c r="E1020" i="1"/>
  <c r="C1021" i="1"/>
  <c r="E1021" i="1"/>
  <c r="C1022" i="1"/>
  <c r="E1022" i="1"/>
  <c r="C1023" i="1"/>
  <c r="E1023" i="1"/>
  <c r="C1024" i="1"/>
  <c r="E1024" i="1"/>
  <c r="C1025" i="1"/>
  <c r="E1025" i="1"/>
  <c r="C1026" i="1"/>
  <c r="E1026" i="1"/>
  <c r="C1027" i="1"/>
  <c r="E1027" i="1"/>
  <c r="C1028" i="1"/>
  <c r="E1028" i="1"/>
  <c r="C1029" i="1"/>
  <c r="E1029" i="1"/>
  <c r="C1030" i="1"/>
  <c r="E1030" i="1"/>
  <c r="C1031" i="1"/>
  <c r="E1031" i="1"/>
  <c r="C1032" i="1"/>
  <c r="E1032" i="1"/>
  <c r="C1033" i="1"/>
  <c r="E1033" i="1"/>
  <c r="C1034" i="1"/>
  <c r="E1034" i="1"/>
  <c r="C1035" i="1"/>
  <c r="E1035" i="1"/>
  <c r="C1036" i="1"/>
  <c r="E1036" i="1"/>
  <c r="C1037" i="1"/>
  <c r="E1037" i="1"/>
  <c r="C1038" i="1"/>
  <c r="E1038" i="1"/>
  <c r="C1039" i="1"/>
  <c r="E1039" i="1"/>
  <c r="C1040" i="1"/>
  <c r="E1040" i="1"/>
  <c r="C1041" i="1"/>
  <c r="E1041" i="1"/>
  <c r="C1042" i="1"/>
  <c r="E1042" i="1"/>
  <c r="C1043" i="1"/>
  <c r="E1043" i="1"/>
  <c r="C1044" i="1"/>
  <c r="E1044" i="1"/>
  <c r="C1045" i="1"/>
  <c r="E1045" i="1"/>
  <c r="C1046" i="1"/>
  <c r="E1046" i="1"/>
  <c r="C1047" i="1"/>
  <c r="E1047" i="1"/>
  <c r="C1048" i="1"/>
  <c r="E1048" i="1"/>
  <c r="C1049" i="1"/>
  <c r="E1049" i="1"/>
  <c r="C1050" i="1"/>
  <c r="E1050" i="1"/>
  <c r="C1051" i="1"/>
  <c r="E1051" i="1"/>
  <c r="C1052" i="1"/>
  <c r="E1052" i="1"/>
  <c r="C1053" i="1"/>
  <c r="E1053" i="1"/>
  <c r="C1054" i="1"/>
  <c r="E1054" i="1"/>
  <c r="C1055" i="1"/>
  <c r="E1055" i="1"/>
  <c r="C1056" i="1"/>
  <c r="E1056" i="1"/>
  <c r="C1057" i="1"/>
  <c r="E1057" i="1"/>
  <c r="C1058" i="1"/>
  <c r="E1058" i="1"/>
  <c r="C1059" i="1"/>
  <c r="E1059" i="1"/>
  <c r="C1060" i="1"/>
  <c r="E1060" i="1"/>
  <c r="C1061" i="1"/>
  <c r="E1061" i="1"/>
  <c r="C1062" i="1"/>
  <c r="E1062" i="1"/>
  <c r="C1063" i="1"/>
  <c r="E1063" i="1"/>
  <c r="C1064" i="1"/>
  <c r="E1064" i="1"/>
  <c r="C1065" i="1"/>
  <c r="E1065" i="1"/>
  <c r="C1066" i="1"/>
  <c r="E1066" i="1"/>
  <c r="C1067" i="1"/>
  <c r="E1067" i="1"/>
  <c r="C1068" i="1"/>
  <c r="E1068" i="1"/>
  <c r="C1069" i="1"/>
  <c r="E1069" i="1"/>
  <c r="C1070" i="1"/>
  <c r="E1070" i="1"/>
  <c r="C1071" i="1"/>
  <c r="E1071" i="1"/>
  <c r="C1072" i="1"/>
  <c r="E1072" i="1"/>
  <c r="C1073" i="1"/>
  <c r="E1073" i="1"/>
  <c r="C1074" i="1"/>
  <c r="E1074" i="1"/>
  <c r="C1075" i="1"/>
  <c r="E1075" i="1"/>
  <c r="C1076" i="1"/>
  <c r="E1076" i="1"/>
  <c r="C1077" i="1"/>
  <c r="E1077" i="1"/>
  <c r="C1078" i="1"/>
  <c r="E1078" i="1"/>
  <c r="C1079" i="1"/>
  <c r="E1079" i="1"/>
  <c r="C1080" i="1"/>
  <c r="E1080" i="1"/>
  <c r="C1081" i="1"/>
  <c r="E1081" i="1"/>
  <c r="C1082" i="1"/>
  <c r="E1082" i="1"/>
  <c r="C1083" i="1"/>
  <c r="E1083" i="1"/>
  <c r="C1084" i="1"/>
  <c r="E1084" i="1"/>
  <c r="C1085" i="1"/>
  <c r="E1085" i="1"/>
  <c r="C1086" i="1"/>
  <c r="E1086" i="1"/>
  <c r="C1087" i="1"/>
  <c r="E1087" i="1"/>
  <c r="C1088" i="1"/>
  <c r="E1088" i="1"/>
  <c r="C1089" i="1"/>
  <c r="E1089" i="1"/>
  <c r="C1090" i="1"/>
  <c r="E1090" i="1"/>
  <c r="C1091" i="1"/>
  <c r="E1091" i="1"/>
  <c r="C1092" i="1"/>
  <c r="E1092" i="1"/>
  <c r="C1093" i="1"/>
  <c r="E1093" i="1"/>
  <c r="C1094" i="1"/>
  <c r="E1094" i="1"/>
  <c r="C1095" i="1"/>
  <c r="E1095" i="1"/>
  <c r="C1096" i="1"/>
  <c r="E1096" i="1"/>
  <c r="C1097" i="1"/>
  <c r="E1097" i="1"/>
  <c r="C1098" i="1"/>
  <c r="E1098" i="1"/>
  <c r="C1099" i="1"/>
  <c r="E1099" i="1"/>
  <c r="C1100" i="1"/>
  <c r="E1100" i="1"/>
  <c r="C1101" i="1"/>
  <c r="E1101" i="1"/>
  <c r="C1102" i="1"/>
  <c r="E1102" i="1"/>
  <c r="C1103" i="1"/>
  <c r="E1103" i="1"/>
  <c r="C1104" i="1"/>
  <c r="E1104" i="1"/>
  <c r="C1105" i="1"/>
  <c r="E1105" i="1"/>
  <c r="C1106" i="1"/>
  <c r="E1106" i="1"/>
  <c r="C1107" i="1"/>
  <c r="E1107" i="1"/>
  <c r="C1108" i="1"/>
  <c r="E1108" i="1"/>
  <c r="C1109" i="1"/>
  <c r="E1109" i="1"/>
  <c r="C1110" i="1"/>
  <c r="E1110" i="1"/>
  <c r="C1111" i="1"/>
  <c r="E1111" i="1"/>
  <c r="C1112" i="1"/>
  <c r="E1112" i="1"/>
  <c r="C1113" i="1"/>
  <c r="E1113" i="1"/>
  <c r="C1114" i="1"/>
  <c r="E1114" i="1"/>
  <c r="C1115" i="1"/>
  <c r="E1115" i="1"/>
  <c r="C1116" i="1"/>
  <c r="E1116" i="1"/>
  <c r="C1117" i="1"/>
  <c r="E1117" i="1"/>
  <c r="C1118" i="1"/>
  <c r="E1118" i="1"/>
  <c r="C1119" i="1"/>
  <c r="E1119" i="1"/>
  <c r="C1120" i="1"/>
  <c r="E1120" i="1"/>
  <c r="C1121" i="1"/>
  <c r="E1121" i="1"/>
  <c r="C1122" i="1"/>
  <c r="E1122" i="1"/>
  <c r="C1123" i="1"/>
  <c r="E1123" i="1"/>
  <c r="C1124" i="1"/>
  <c r="E1124" i="1"/>
  <c r="C1125" i="1"/>
  <c r="E1125" i="1"/>
  <c r="C1126" i="1"/>
  <c r="E1126" i="1"/>
  <c r="C1127" i="1"/>
  <c r="E1127" i="1"/>
  <c r="C1128" i="1"/>
  <c r="E1128" i="1"/>
  <c r="C1129" i="1"/>
  <c r="E1129" i="1"/>
  <c r="C1130" i="1"/>
  <c r="E1130" i="1"/>
  <c r="C1131" i="1"/>
  <c r="E1131" i="1"/>
  <c r="C1132" i="1"/>
  <c r="E1132" i="1"/>
  <c r="C1133" i="1"/>
  <c r="E1133" i="1"/>
  <c r="C1134" i="1"/>
  <c r="E1134" i="1"/>
  <c r="C1135" i="1"/>
  <c r="E1135" i="1"/>
  <c r="C1136" i="1"/>
  <c r="E1136" i="1"/>
  <c r="C1137" i="1"/>
  <c r="E1137" i="1"/>
  <c r="C1138" i="1"/>
  <c r="E1138" i="1"/>
  <c r="C1139" i="1"/>
  <c r="E1139" i="1"/>
  <c r="C1140" i="1"/>
  <c r="E1140" i="1"/>
  <c r="C1141" i="1"/>
  <c r="E1141" i="1"/>
  <c r="C1142" i="1"/>
  <c r="E1142" i="1"/>
  <c r="C1143" i="1"/>
  <c r="E1143" i="1"/>
  <c r="C1144" i="1"/>
  <c r="E1144" i="1"/>
  <c r="C1145" i="1"/>
  <c r="E1145" i="1"/>
  <c r="C1146" i="1"/>
  <c r="E1146" i="1"/>
  <c r="C1147" i="1"/>
  <c r="E1147" i="1"/>
  <c r="C1148" i="1"/>
  <c r="E1148" i="1"/>
  <c r="C1149" i="1"/>
  <c r="E1149" i="1"/>
  <c r="C1150" i="1"/>
  <c r="E1150" i="1"/>
  <c r="C1151" i="1"/>
  <c r="E1151" i="1"/>
  <c r="C1152" i="1"/>
  <c r="E1152" i="1"/>
  <c r="C1153" i="1"/>
  <c r="E1153" i="1"/>
  <c r="C1154" i="1"/>
  <c r="E1154" i="1"/>
  <c r="C1155" i="1"/>
  <c r="E1155" i="1"/>
  <c r="C1156" i="1"/>
  <c r="E1156" i="1"/>
  <c r="C1157" i="1"/>
  <c r="E1157" i="1"/>
  <c r="C1158" i="1"/>
  <c r="E1158" i="1"/>
  <c r="C1159" i="1"/>
  <c r="E1159" i="1"/>
  <c r="C1160" i="1"/>
  <c r="E1160" i="1"/>
  <c r="C1161" i="1"/>
  <c r="E1161" i="1"/>
  <c r="C1162" i="1"/>
  <c r="E1162" i="1"/>
  <c r="C1163" i="1"/>
  <c r="E1163" i="1"/>
  <c r="C1164" i="1"/>
  <c r="E1164" i="1"/>
  <c r="C1165" i="1"/>
  <c r="E1165" i="1"/>
  <c r="C1166" i="1"/>
  <c r="E1166" i="1"/>
  <c r="C1167" i="1"/>
  <c r="E1167" i="1"/>
  <c r="C1168" i="1"/>
  <c r="E1168" i="1"/>
  <c r="C1169" i="1"/>
  <c r="E1169" i="1"/>
  <c r="C1170" i="1"/>
  <c r="E1170" i="1"/>
  <c r="C1171" i="1"/>
  <c r="E1171" i="1"/>
  <c r="C1172" i="1"/>
  <c r="E1172" i="1"/>
  <c r="C1173" i="1"/>
  <c r="E1173" i="1"/>
  <c r="C1174" i="1"/>
  <c r="E1174" i="1"/>
  <c r="C1175" i="1"/>
  <c r="E1175" i="1"/>
  <c r="C1176" i="1"/>
  <c r="E1176" i="1"/>
  <c r="C1177" i="1"/>
  <c r="E1177" i="1"/>
  <c r="C1178" i="1"/>
  <c r="E1178" i="1"/>
  <c r="C1179" i="1"/>
  <c r="E1179" i="1"/>
  <c r="C1180" i="1"/>
  <c r="E1180" i="1"/>
  <c r="C1181" i="1"/>
  <c r="E1181" i="1"/>
  <c r="C1182" i="1"/>
  <c r="E1182" i="1"/>
  <c r="C1183" i="1"/>
  <c r="E1183" i="1"/>
  <c r="C1184" i="1"/>
  <c r="E1184" i="1"/>
  <c r="C1185" i="1"/>
  <c r="E1185" i="1"/>
  <c r="C1186" i="1"/>
  <c r="E1186" i="1"/>
  <c r="C1187" i="1"/>
  <c r="E1187" i="1"/>
  <c r="C1188" i="1"/>
  <c r="E1188" i="1"/>
  <c r="C1189" i="1"/>
  <c r="E1189" i="1"/>
  <c r="C1190" i="1"/>
  <c r="E1190" i="1"/>
  <c r="C1191" i="1"/>
  <c r="E1191" i="1"/>
  <c r="C1192" i="1"/>
  <c r="E1192" i="1"/>
  <c r="C1193" i="1"/>
  <c r="E1193" i="1"/>
  <c r="C1194" i="1"/>
  <c r="E1194" i="1"/>
  <c r="C1195" i="1"/>
  <c r="E1195" i="1"/>
  <c r="C1196" i="1"/>
  <c r="E1196" i="1"/>
  <c r="C1197" i="1"/>
  <c r="E1197" i="1"/>
  <c r="C1198" i="1"/>
  <c r="E1198" i="1"/>
  <c r="C1199" i="1"/>
  <c r="E1199" i="1"/>
  <c r="C1200" i="1"/>
  <c r="E1200" i="1"/>
  <c r="C1201" i="1"/>
  <c r="E1201" i="1"/>
  <c r="C1202" i="1"/>
  <c r="E1202" i="1"/>
  <c r="C1203" i="1"/>
  <c r="E1203" i="1"/>
  <c r="C1204" i="1"/>
  <c r="E1204" i="1"/>
  <c r="C1205" i="1"/>
  <c r="E1205" i="1"/>
  <c r="C1206" i="1"/>
  <c r="E1206" i="1"/>
  <c r="C1207" i="1"/>
  <c r="E1207" i="1"/>
  <c r="C1208" i="1"/>
  <c r="E1208" i="1"/>
  <c r="C1209" i="1"/>
  <c r="E1209" i="1"/>
  <c r="C1210" i="1"/>
  <c r="E1210" i="1"/>
  <c r="C1211" i="1"/>
  <c r="E1211" i="1"/>
  <c r="C1212" i="1"/>
  <c r="E1212" i="1"/>
  <c r="C1213" i="1"/>
  <c r="E1213" i="1"/>
  <c r="C1214" i="1"/>
  <c r="E1214" i="1"/>
  <c r="C1215" i="1"/>
  <c r="E1215" i="1"/>
  <c r="C1216" i="1"/>
  <c r="E1216" i="1"/>
  <c r="C1217" i="1"/>
  <c r="E1217" i="1"/>
  <c r="C1218" i="1"/>
  <c r="E1218" i="1"/>
  <c r="C1219" i="1"/>
  <c r="E1219" i="1"/>
  <c r="C1220" i="1"/>
  <c r="E1220" i="1"/>
  <c r="C1221" i="1"/>
  <c r="E1221" i="1"/>
  <c r="C1222" i="1"/>
  <c r="E1222" i="1"/>
  <c r="C1223" i="1"/>
  <c r="E1223" i="1"/>
  <c r="C1224" i="1"/>
  <c r="E1224" i="1"/>
  <c r="C1225" i="1"/>
  <c r="E1225" i="1"/>
  <c r="C1226" i="1"/>
  <c r="E1226" i="1"/>
  <c r="C1227" i="1"/>
  <c r="E1227" i="1"/>
  <c r="C1228" i="1"/>
  <c r="E1228" i="1"/>
  <c r="C1229" i="1"/>
  <c r="E1229" i="1"/>
  <c r="C1230" i="1"/>
  <c r="E1230" i="1"/>
  <c r="C1231" i="1"/>
  <c r="E1231" i="1"/>
  <c r="C1232" i="1"/>
  <c r="E1232" i="1"/>
  <c r="C1233" i="1"/>
  <c r="E1233" i="1"/>
  <c r="C1234" i="1"/>
  <c r="E1234" i="1"/>
  <c r="C1235" i="1"/>
  <c r="E1235" i="1"/>
  <c r="C1236" i="1"/>
  <c r="E1236" i="1"/>
  <c r="C1237" i="1"/>
  <c r="E1237" i="1"/>
  <c r="C1238" i="1"/>
  <c r="E1238" i="1"/>
  <c r="C1239" i="1"/>
  <c r="E1239" i="1"/>
  <c r="C1240" i="1"/>
  <c r="E1240" i="1"/>
  <c r="C1241" i="1"/>
  <c r="E1241" i="1"/>
  <c r="C1242" i="1"/>
  <c r="E1242" i="1"/>
  <c r="C1243" i="1"/>
  <c r="E1243" i="1"/>
  <c r="C1244" i="1"/>
  <c r="E1244" i="1"/>
  <c r="C1245" i="1"/>
  <c r="E1245" i="1"/>
  <c r="C1246" i="1"/>
  <c r="E1246" i="1"/>
  <c r="C1247" i="1"/>
  <c r="E1247" i="1"/>
  <c r="C1248" i="1"/>
  <c r="E1248" i="1"/>
  <c r="C1249" i="1"/>
  <c r="E1249" i="1"/>
  <c r="C1250" i="1"/>
  <c r="E1250" i="1"/>
  <c r="C1251" i="1"/>
  <c r="E1251" i="1"/>
  <c r="C1252" i="1"/>
  <c r="E1252" i="1"/>
  <c r="C1253" i="1"/>
  <c r="E1253" i="1"/>
  <c r="C1254" i="1"/>
  <c r="E1254" i="1"/>
  <c r="C1255" i="1"/>
  <c r="E1255" i="1"/>
  <c r="C1256" i="1"/>
  <c r="E1256" i="1"/>
  <c r="C1257" i="1"/>
  <c r="E1257" i="1"/>
  <c r="C1258" i="1"/>
  <c r="E1258" i="1"/>
  <c r="C1259" i="1"/>
  <c r="E1259" i="1"/>
  <c r="C1260" i="1"/>
  <c r="E1260" i="1"/>
  <c r="C1261" i="1"/>
  <c r="E1261" i="1"/>
  <c r="C1262" i="1"/>
  <c r="E1262" i="1"/>
  <c r="C1263" i="1"/>
  <c r="E1263" i="1"/>
  <c r="C1264" i="1"/>
  <c r="E1264" i="1"/>
  <c r="C1265" i="1"/>
  <c r="E1265" i="1"/>
  <c r="C1266" i="1"/>
  <c r="E1266" i="1"/>
  <c r="C1267" i="1"/>
  <c r="E1267" i="1"/>
  <c r="C1268" i="1"/>
  <c r="E1268" i="1"/>
  <c r="C1269" i="1"/>
  <c r="E1269" i="1"/>
  <c r="C1270" i="1"/>
  <c r="E1270" i="1"/>
  <c r="C1271" i="1"/>
  <c r="E1271" i="1"/>
  <c r="C1272" i="1"/>
  <c r="E1272" i="1"/>
  <c r="C1273" i="1"/>
  <c r="E1273" i="1"/>
  <c r="C1274" i="1"/>
  <c r="E1274" i="1"/>
  <c r="C1275" i="1"/>
  <c r="E1275" i="1"/>
  <c r="C1276" i="1"/>
  <c r="E1276" i="1"/>
  <c r="C1277" i="1"/>
  <c r="E1277" i="1"/>
  <c r="C1278" i="1"/>
  <c r="E1278" i="1"/>
  <c r="C1279" i="1"/>
  <c r="E1279" i="1"/>
  <c r="C1280" i="1"/>
  <c r="E1280" i="1"/>
  <c r="C1281" i="1"/>
  <c r="E1281" i="1"/>
  <c r="C1282" i="1"/>
  <c r="E1282" i="1"/>
  <c r="C1283" i="1"/>
  <c r="E1283" i="1"/>
  <c r="C1284" i="1"/>
  <c r="E1284" i="1"/>
  <c r="C1285" i="1"/>
  <c r="E1285" i="1"/>
  <c r="C1286" i="1"/>
  <c r="E1286" i="1"/>
  <c r="C1287" i="1"/>
  <c r="E1287" i="1"/>
  <c r="C1288" i="1"/>
  <c r="E1288" i="1"/>
  <c r="C1289" i="1"/>
  <c r="E1289" i="1"/>
  <c r="C1290" i="1"/>
  <c r="E1290" i="1"/>
  <c r="C1291" i="1"/>
  <c r="E1291" i="1"/>
  <c r="C1292" i="1"/>
  <c r="E1292" i="1"/>
  <c r="C1293" i="1"/>
  <c r="E1293" i="1"/>
  <c r="C1294" i="1"/>
  <c r="E1294" i="1"/>
  <c r="C1295" i="1"/>
  <c r="E1295" i="1"/>
  <c r="C1296" i="1"/>
  <c r="E1296" i="1"/>
  <c r="C1297" i="1"/>
  <c r="E1297" i="1"/>
  <c r="C1298" i="1"/>
  <c r="E1298" i="1"/>
  <c r="C1299" i="1"/>
  <c r="E1299" i="1"/>
  <c r="C1300" i="1"/>
  <c r="E1300" i="1"/>
  <c r="C1301" i="1"/>
  <c r="E1301" i="1"/>
  <c r="C1302" i="1"/>
  <c r="E1302" i="1"/>
  <c r="C1303" i="1"/>
  <c r="E1303" i="1"/>
  <c r="C1304" i="1"/>
  <c r="E1304" i="1"/>
  <c r="C1305" i="1"/>
  <c r="E1305" i="1"/>
  <c r="C1306" i="1"/>
  <c r="E1306" i="1"/>
  <c r="C1307" i="1"/>
  <c r="E1307" i="1"/>
  <c r="C1308" i="1"/>
  <c r="E1308" i="1"/>
  <c r="C1309" i="1"/>
  <c r="E1309" i="1"/>
  <c r="C1310" i="1"/>
  <c r="E1310" i="1"/>
  <c r="C1311" i="1"/>
  <c r="E1311" i="1"/>
  <c r="C1312" i="1"/>
  <c r="E1312" i="1"/>
  <c r="C1313" i="1"/>
  <c r="E1313" i="1"/>
  <c r="C1314" i="1"/>
  <c r="E1314" i="1"/>
  <c r="C1315" i="1"/>
  <c r="E1315" i="1"/>
  <c r="C1316" i="1"/>
  <c r="E1316" i="1"/>
  <c r="C1317" i="1"/>
  <c r="E1317" i="1"/>
  <c r="C1318" i="1"/>
  <c r="E1318" i="1"/>
  <c r="C1319" i="1"/>
  <c r="E1319" i="1"/>
  <c r="C1320" i="1"/>
  <c r="E1320" i="1"/>
  <c r="C1321" i="1"/>
  <c r="E1321" i="1"/>
  <c r="C1322" i="1"/>
  <c r="E1322" i="1"/>
  <c r="C1323" i="1"/>
  <c r="E1323" i="1"/>
  <c r="C1324" i="1"/>
  <c r="E1324" i="1"/>
  <c r="C1325" i="1"/>
  <c r="E1325" i="1"/>
  <c r="C1326" i="1"/>
  <c r="E1326" i="1"/>
  <c r="C1327" i="1"/>
  <c r="E1327" i="1"/>
  <c r="C1328" i="1"/>
  <c r="E1328" i="1"/>
  <c r="C1329" i="1"/>
  <c r="E1329" i="1"/>
  <c r="C1330" i="1"/>
  <c r="E1330" i="1"/>
  <c r="C1331" i="1"/>
  <c r="E1331" i="1"/>
  <c r="C1332" i="1"/>
  <c r="E1332" i="1"/>
  <c r="C1333" i="1"/>
  <c r="E1333" i="1"/>
  <c r="C1334" i="1"/>
  <c r="E1334" i="1"/>
  <c r="C1335" i="1"/>
  <c r="E1335" i="1"/>
  <c r="C1336" i="1"/>
  <c r="E1336" i="1"/>
  <c r="C1337" i="1"/>
  <c r="E1337" i="1"/>
  <c r="C1338" i="1"/>
  <c r="E1338" i="1"/>
  <c r="C1339" i="1"/>
  <c r="E1339" i="1"/>
  <c r="C1340" i="1"/>
  <c r="E1340" i="1"/>
  <c r="C1341" i="1"/>
  <c r="E1341" i="1"/>
  <c r="C1342" i="1"/>
  <c r="E1342" i="1"/>
  <c r="C1343" i="1"/>
  <c r="E1343" i="1"/>
  <c r="C1344" i="1"/>
  <c r="E1344" i="1"/>
  <c r="C1345" i="1"/>
  <c r="E1345" i="1"/>
  <c r="C1346" i="1"/>
  <c r="E1346" i="1"/>
  <c r="C1347" i="1"/>
  <c r="E1347" i="1"/>
  <c r="C1348" i="1"/>
  <c r="E1348" i="1"/>
  <c r="C1349" i="1"/>
  <c r="E1349" i="1"/>
  <c r="C1350" i="1"/>
  <c r="E1350" i="1"/>
  <c r="C1351" i="1"/>
  <c r="E1351" i="1"/>
  <c r="C1352" i="1"/>
  <c r="E1352" i="1"/>
  <c r="C1353" i="1"/>
  <c r="E1353" i="1"/>
  <c r="C1354" i="1"/>
  <c r="E1354" i="1"/>
  <c r="C1355" i="1"/>
  <c r="E1355" i="1"/>
  <c r="C1356" i="1"/>
  <c r="E1356" i="1"/>
  <c r="C1357" i="1"/>
  <c r="E1357" i="1"/>
  <c r="C1358" i="1"/>
  <c r="E1358" i="1"/>
  <c r="C1359" i="1"/>
  <c r="E1359" i="1"/>
  <c r="C1360" i="1"/>
  <c r="E1360" i="1"/>
  <c r="C1361" i="1"/>
  <c r="E1361" i="1"/>
  <c r="C1362" i="1"/>
  <c r="E1362" i="1"/>
  <c r="C1363" i="1"/>
  <c r="E1363" i="1"/>
  <c r="C1364" i="1"/>
  <c r="E1364" i="1"/>
  <c r="C1365" i="1"/>
  <c r="E1365" i="1"/>
  <c r="C1366" i="1"/>
  <c r="E1366" i="1"/>
  <c r="C1367" i="1"/>
  <c r="E1367" i="1"/>
  <c r="C1368" i="1"/>
  <c r="E1368" i="1"/>
  <c r="C1369" i="1"/>
  <c r="E1369" i="1"/>
  <c r="C1370" i="1"/>
  <c r="E1370" i="1"/>
  <c r="C1371" i="1"/>
  <c r="E1371" i="1"/>
  <c r="C1372" i="1"/>
  <c r="E1372" i="1"/>
  <c r="C1373" i="1"/>
  <c r="E1373" i="1"/>
  <c r="C1374" i="1"/>
  <c r="E1374" i="1"/>
  <c r="C1375" i="1"/>
  <c r="E1375" i="1"/>
  <c r="C1376" i="1"/>
  <c r="E1376" i="1"/>
  <c r="C1377" i="1"/>
  <c r="E1377" i="1"/>
  <c r="C1378" i="1"/>
  <c r="E1378" i="1"/>
  <c r="C1379" i="1"/>
  <c r="E1379" i="1"/>
  <c r="C1380" i="1"/>
  <c r="E1380" i="1"/>
  <c r="C1381" i="1"/>
  <c r="E1381" i="1"/>
  <c r="C1382" i="1"/>
  <c r="E1382" i="1"/>
  <c r="C1383" i="1"/>
  <c r="E1383" i="1"/>
  <c r="C1384" i="1"/>
  <c r="E1384" i="1"/>
  <c r="C1385" i="1"/>
  <c r="E1385" i="1"/>
  <c r="C1386" i="1"/>
  <c r="E1386" i="1"/>
  <c r="C1387" i="1"/>
  <c r="E1387" i="1"/>
  <c r="C1388" i="1"/>
  <c r="E1388" i="1"/>
  <c r="C1389" i="1"/>
  <c r="E1389" i="1"/>
  <c r="C1390" i="1"/>
  <c r="E1390" i="1"/>
  <c r="C1391" i="1"/>
  <c r="E1391" i="1"/>
  <c r="C1392" i="1"/>
  <c r="E1392" i="1"/>
  <c r="C1393" i="1"/>
  <c r="E1393" i="1"/>
  <c r="C1394" i="1"/>
  <c r="E1394" i="1"/>
  <c r="C1395" i="1"/>
  <c r="E1395" i="1"/>
  <c r="C1396" i="1"/>
  <c r="E1396" i="1"/>
  <c r="C1397" i="1"/>
  <c r="E1397" i="1"/>
  <c r="C1398" i="1"/>
  <c r="E1398" i="1"/>
  <c r="C1399" i="1"/>
  <c r="E1399" i="1"/>
  <c r="C1400" i="1"/>
  <c r="E1400" i="1"/>
  <c r="C1401" i="1"/>
  <c r="E1401" i="1"/>
  <c r="C1402" i="1"/>
  <c r="E1402" i="1"/>
  <c r="C1403" i="1"/>
  <c r="E1403" i="1"/>
  <c r="C1404" i="1"/>
  <c r="E1404" i="1"/>
  <c r="C1405" i="1"/>
  <c r="E1405" i="1"/>
  <c r="C1406" i="1"/>
  <c r="E1406" i="1"/>
  <c r="C1407" i="1"/>
  <c r="E1407" i="1"/>
  <c r="C1408" i="1"/>
  <c r="E1408" i="1"/>
  <c r="C1409" i="1"/>
  <c r="E1409" i="1"/>
  <c r="C1410" i="1"/>
  <c r="E1410" i="1"/>
  <c r="C1411" i="1"/>
  <c r="E1411" i="1"/>
  <c r="C1412" i="1"/>
  <c r="E1412" i="1"/>
  <c r="C1413" i="1"/>
  <c r="E1413" i="1"/>
  <c r="C1414" i="1"/>
  <c r="E1414" i="1"/>
  <c r="C1415" i="1"/>
  <c r="E1415" i="1"/>
  <c r="C1416" i="1"/>
  <c r="E1416" i="1"/>
  <c r="C1417" i="1"/>
  <c r="E1417" i="1"/>
  <c r="C1418" i="1"/>
  <c r="E1418" i="1"/>
  <c r="C1419" i="1"/>
  <c r="E1419" i="1"/>
  <c r="C1420" i="1"/>
  <c r="E1420" i="1"/>
  <c r="C1421" i="1"/>
  <c r="E1421" i="1"/>
  <c r="C1422" i="1"/>
  <c r="E1422" i="1"/>
  <c r="C1423" i="1"/>
  <c r="E1423" i="1"/>
  <c r="C1424" i="1"/>
  <c r="E1424" i="1"/>
  <c r="C1425" i="1"/>
  <c r="E1425" i="1"/>
  <c r="C1426" i="1"/>
  <c r="E1426" i="1"/>
  <c r="C1427" i="1"/>
  <c r="E1427" i="1"/>
  <c r="C1428" i="1"/>
  <c r="E1428" i="1"/>
  <c r="C1429" i="1"/>
  <c r="E1429" i="1"/>
  <c r="C1430" i="1"/>
  <c r="E1430" i="1"/>
  <c r="C1431" i="1"/>
  <c r="E1431" i="1"/>
  <c r="C1432" i="1"/>
  <c r="E1432" i="1"/>
  <c r="C1433" i="1"/>
  <c r="E1433" i="1"/>
  <c r="C1434" i="1"/>
  <c r="E1434" i="1"/>
  <c r="C1435" i="1"/>
  <c r="E1435" i="1"/>
  <c r="C1436" i="1"/>
  <c r="E1436" i="1"/>
  <c r="C1437" i="1"/>
  <c r="E1437" i="1"/>
  <c r="C1438" i="1"/>
  <c r="E1438" i="1"/>
  <c r="C1439" i="1"/>
  <c r="E1439" i="1"/>
  <c r="C1440" i="1"/>
  <c r="E1440" i="1"/>
  <c r="C1441" i="1"/>
  <c r="E1441" i="1"/>
  <c r="C1442" i="1"/>
  <c r="E1442" i="1"/>
  <c r="C1443" i="1"/>
  <c r="E1443" i="1"/>
  <c r="C1444" i="1"/>
  <c r="E1444" i="1"/>
  <c r="C1445" i="1"/>
  <c r="E1445" i="1"/>
  <c r="C1446" i="1"/>
  <c r="E1446" i="1"/>
  <c r="C1447" i="1"/>
  <c r="E1447" i="1"/>
  <c r="C1448" i="1"/>
  <c r="E1448" i="1"/>
  <c r="C1449" i="1"/>
  <c r="E1449" i="1"/>
  <c r="C1450" i="1"/>
  <c r="E1450" i="1"/>
  <c r="C1451" i="1"/>
  <c r="E1451" i="1"/>
  <c r="C1452" i="1"/>
  <c r="E1452" i="1"/>
  <c r="C1453" i="1"/>
  <c r="E1453" i="1"/>
  <c r="C1454" i="1"/>
  <c r="E1454" i="1"/>
  <c r="C1455" i="1"/>
  <c r="E1455" i="1"/>
  <c r="C1456" i="1"/>
  <c r="E1456" i="1"/>
  <c r="C1457" i="1"/>
  <c r="E1457" i="1"/>
  <c r="C1458" i="1"/>
  <c r="E1458" i="1"/>
  <c r="C1459" i="1"/>
  <c r="E1459" i="1"/>
  <c r="C1460" i="1"/>
  <c r="E1460" i="1"/>
  <c r="C1461" i="1"/>
  <c r="E1461" i="1"/>
  <c r="C1462" i="1"/>
  <c r="E1462" i="1"/>
  <c r="C1463" i="1"/>
  <c r="E1463" i="1"/>
  <c r="C1464" i="1"/>
  <c r="E1464" i="1"/>
  <c r="C1465" i="1"/>
  <c r="E1465" i="1"/>
  <c r="C1466" i="1"/>
  <c r="E1466" i="1"/>
  <c r="C1467" i="1"/>
  <c r="E1467" i="1"/>
  <c r="C1468" i="1"/>
  <c r="E1468" i="1"/>
  <c r="C1469" i="1"/>
  <c r="E1469" i="1"/>
  <c r="C1470" i="1"/>
  <c r="E1470" i="1"/>
  <c r="C1471" i="1"/>
  <c r="E1471" i="1"/>
  <c r="C1472" i="1"/>
  <c r="E1472" i="1"/>
  <c r="C1473" i="1"/>
  <c r="E1473" i="1"/>
  <c r="C1474" i="1"/>
  <c r="E1474" i="1"/>
  <c r="C1475" i="1"/>
  <c r="E1475" i="1"/>
  <c r="C1476" i="1"/>
  <c r="E1476" i="1"/>
  <c r="C1477" i="1"/>
  <c r="E1477" i="1"/>
  <c r="C1478" i="1"/>
  <c r="E1478" i="1"/>
  <c r="C1479" i="1"/>
  <c r="E1479" i="1"/>
  <c r="C1480" i="1"/>
  <c r="E1480" i="1"/>
  <c r="C1481" i="1"/>
  <c r="E1481" i="1"/>
  <c r="C1482" i="1"/>
  <c r="E1482" i="1"/>
  <c r="C1483" i="1"/>
  <c r="E1483" i="1"/>
  <c r="C1484" i="1"/>
  <c r="E1484" i="1"/>
  <c r="C1485" i="1"/>
  <c r="E1485" i="1"/>
  <c r="C1486" i="1"/>
  <c r="E1486" i="1"/>
  <c r="C1487" i="1"/>
  <c r="E1487" i="1"/>
  <c r="C1488" i="1"/>
  <c r="E1488" i="1"/>
  <c r="C1489" i="1"/>
  <c r="E1489" i="1"/>
  <c r="C1490" i="1"/>
  <c r="E1490" i="1"/>
  <c r="C1491" i="1"/>
  <c r="E1491" i="1"/>
  <c r="C1492" i="1"/>
  <c r="E1492" i="1"/>
  <c r="C1493" i="1"/>
  <c r="E1493" i="1"/>
  <c r="C1494" i="1"/>
  <c r="E1494" i="1"/>
  <c r="C1495" i="1"/>
  <c r="E1495" i="1"/>
  <c r="C1496" i="1"/>
  <c r="E1496" i="1"/>
  <c r="C1497" i="1"/>
  <c r="E1497" i="1"/>
  <c r="C1498" i="1"/>
  <c r="E1498" i="1"/>
  <c r="C1499" i="1"/>
  <c r="E1499" i="1"/>
  <c r="C1500" i="1"/>
  <c r="E1500" i="1"/>
  <c r="C1501" i="1"/>
  <c r="E1501" i="1"/>
  <c r="C1502" i="1"/>
  <c r="E1502" i="1"/>
  <c r="C1503" i="1"/>
  <c r="E1503" i="1"/>
  <c r="C1504" i="1"/>
  <c r="E1504" i="1"/>
  <c r="C1505" i="1"/>
  <c r="E1505" i="1"/>
  <c r="C1506" i="1"/>
  <c r="E1506" i="1"/>
  <c r="C1507" i="1"/>
  <c r="E1507" i="1"/>
  <c r="C1508" i="1"/>
  <c r="E1508" i="1"/>
  <c r="C1509" i="1"/>
  <c r="E1509" i="1"/>
  <c r="C1510" i="1"/>
  <c r="E1510" i="1"/>
  <c r="C1511" i="1"/>
  <c r="E1511" i="1"/>
  <c r="C1512" i="1"/>
  <c r="E1512" i="1"/>
  <c r="C1513" i="1"/>
  <c r="E1513" i="1"/>
  <c r="C1514" i="1"/>
  <c r="E1514" i="1"/>
  <c r="C1515" i="1"/>
  <c r="E1515" i="1"/>
  <c r="C1516" i="1"/>
  <c r="E1516" i="1"/>
  <c r="C1517" i="1"/>
  <c r="E1517" i="1"/>
  <c r="C1518" i="1"/>
  <c r="E1518" i="1"/>
  <c r="C1519" i="1"/>
  <c r="E1519" i="1"/>
  <c r="C1520" i="1"/>
  <c r="E1520" i="1"/>
  <c r="C1521" i="1"/>
  <c r="E1521" i="1"/>
  <c r="C1522" i="1"/>
  <c r="E1522" i="1"/>
  <c r="C1523" i="1"/>
  <c r="E1523" i="1"/>
  <c r="C1524" i="1"/>
  <c r="E1524" i="1"/>
  <c r="C1525" i="1"/>
  <c r="E1525" i="1"/>
  <c r="C1526" i="1"/>
  <c r="E1526" i="1"/>
  <c r="C1527" i="1"/>
  <c r="E1527" i="1"/>
  <c r="C1528" i="1"/>
  <c r="E1528" i="1"/>
  <c r="C1529" i="1"/>
  <c r="E1529" i="1"/>
  <c r="C1530" i="1"/>
  <c r="E1530" i="1"/>
  <c r="C1531" i="1"/>
  <c r="E1531" i="1"/>
  <c r="C1532" i="1"/>
  <c r="E1532" i="1"/>
  <c r="C1533" i="1"/>
  <c r="E1533" i="1"/>
  <c r="C1534" i="1"/>
  <c r="E1534" i="1"/>
  <c r="C1535" i="1"/>
  <c r="E1535" i="1"/>
  <c r="C1536" i="1"/>
  <c r="E1536" i="1"/>
  <c r="C1537" i="1"/>
  <c r="E1537" i="1"/>
  <c r="C1538" i="1"/>
  <c r="E1538" i="1"/>
  <c r="C1539" i="1"/>
  <c r="E1539" i="1"/>
  <c r="C1540" i="1"/>
  <c r="E1540" i="1"/>
  <c r="C1541" i="1"/>
  <c r="E1541" i="1"/>
  <c r="C1542" i="1"/>
  <c r="E1542" i="1"/>
  <c r="C1543" i="1"/>
  <c r="E1543" i="1"/>
  <c r="C1544" i="1"/>
  <c r="E1544" i="1"/>
  <c r="C1545" i="1"/>
  <c r="E1545" i="1"/>
  <c r="C1546" i="1"/>
  <c r="E1546" i="1"/>
  <c r="C1547" i="1"/>
  <c r="E1547" i="1"/>
  <c r="C1548" i="1"/>
  <c r="E1548" i="1"/>
  <c r="C1549" i="1"/>
  <c r="E1549" i="1"/>
  <c r="C1550" i="1"/>
  <c r="E1550" i="1"/>
  <c r="C1551" i="1"/>
  <c r="E1551" i="1"/>
  <c r="C1552" i="1"/>
  <c r="E1552" i="1"/>
  <c r="C1553" i="1"/>
  <c r="E1553" i="1"/>
  <c r="C1554" i="1"/>
  <c r="E1554" i="1"/>
  <c r="C1555" i="1"/>
  <c r="E1555" i="1"/>
  <c r="C1556" i="1"/>
  <c r="E1556" i="1"/>
  <c r="C1557" i="1"/>
  <c r="E1557" i="1"/>
  <c r="C1558" i="1"/>
  <c r="E1558" i="1"/>
  <c r="C1559" i="1"/>
  <c r="E1559" i="1"/>
  <c r="C1560" i="1"/>
  <c r="E1560" i="1"/>
  <c r="C1561" i="1"/>
  <c r="E1561" i="1"/>
  <c r="C1562" i="1"/>
  <c r="E1562" i="1"/>
  <c r="C1563" i="1"/>
  <c r="E1563" i="1"/>
  <c r="C1564" i="1"/>
  <c r="E1564" i="1"/>
  <c r="C1565" i="1"/>
  <c r="E1565" i="1"/>
  <c r="C1566" i="1"/>
  <c r="E1566" i="1"/>
  <c r="C1567" i="1"/>
  <c r="E1567" i="1"/>
  <c r="C1568" i="1"/>
  <c r="E1568" i="1"/>
  <c r="C1569" i="1"/>
  <c r="E1569" i="1"/>
  <c r="C1570" i="1"/>
  <c r="E1570" i="1"/>
  <c r="C1571" i="1"/>
  <c r="E1571" i="1"/>
  <c r="C1572" i="1"/>
  <c r="E1572" i="1"/>
  <c r="C1573" i="1"/>
  <c r="E1573" i="1"/>
  <c r="C1574" i="1"/>
  <c r="E1574" i="1"/>
  <c r="C1575" i="1"/>
  <c r="E1575" i="1"/>
  <c r="C1576" i="1"/>
  <c r="E1576" i="1"/>
  <c r="C1577" i="1"/>
  <c r="E1577" i="1"/>
  <c r="C1578" i="1"/>
  <c r="E1578" i="1"/>
  <c r="C1579" i="1"/>
  <c r="E1579" i="1"/>
  <c r="C1580" i="1"/>
  <c r="E1580" i="1"/>
  <c r="C1581" i="1"/>
  <c r="E1581" i="1"/>
  <c r="C1582" i="1"/>
  <c r="E1582" i="1"/>
  <c r="C1583" i="1"/>
  <c r="E1583" i="1"/>
  <c r="C1584" i="1"/>
  <c r="E1584" i="1"/>
  <c r="C1585" i="1"/>
  <c r="E1585" i="1"/>
  <c r="C1586" i="1"/>
  <c r="E1586" i="1"/>
  <c r="C1587" i="1"/>
  <c r="E1587" i="1"/>
  <c r="C1588" i="1"/>
  <c r="E1588" i="1"/>
  <c r="C1589" i="1"/>
  <c r="E1589" i="1"/>
  <c r="C1590" i="1"/>
  <c r="E1590" i="1"/>
  <c r="C1591" i="1"/>
  <c r="E1591" i="1"/>
  <c r="C1592" i="1"/>
  <c r="E1592" i="1"/>
  <c r="C1593" i="1"/>
  <c r="E1593" i="1"/>
  <c r="C1594" i="1"/>
  <c r="E1594" i="1"/>
  <c r="C1595" i="1"/>
  <c r="E1595" i="1"/>
  <c r="C1596" i="1"/>
  <c r="E1596" i="1"/>
  <c r="C1597" i="1"/>
  <c r="E1597" i="1"/>
  <c r="C1598" i="1"/>
  <c r="E1598" i="1"/>
  <c r="C1599" i="1"/>
  <c r="E1599" i="1"/>
  <c r="C1600" i="1"/>
  <c r="E1600" i="1"/>
  <c r="C1601" i="1"/>
  <c r="E1601" i="1"/>
  <c r="C1602" i="1"/>
  <c r="E1602" i="1"/>
  <c r="C1603" i="1"/>
  <c r="E1603" i="1"/>
  <c r="C1604" i="1"/>
  <c r="E1604" i="1"/>
  <c r="C1605" i="1"/>
  <c r="E1605" i="1"/>
  <c r="C1606" i="1"/>
  <c r="E1606" i="1"/>
  <c r="C1607" i="1"/>
  <c r="E1607" i="1"/>
  <c r="C1608" i="1"/>
  <c r="E1608" i="1"/>
  <c r="C1609" i="1"/>
  <c r="E1609" i="1"/>
  <c r="C1610" i="1"/>
  <c r="E1610" i="1"/>
  <c r="C1611" i="1"/>
  <c r="E1611" i="1"/>
  <c r="C1612" i="1"/>
  <c r="E1612" i="1"/>
  <c r="C1613" i="1"/>
  <c r="E1613" i="1"/>
  <c r="C1614" i="1"/>
  <c r="E1614" i="1"/>
  <c r="C1615" i="1"/>
  <c r="E1615" i="1"/>
  <c r="C1616" i="1"/>
  <c r="E1616" i="1"/>
  <c r="C1617" i="1"/>
  <c r="E1617" i="1"/>
  <c r="C1618" i="1"/>
  <c r="E1618" i="1"/>
  <c r="C1619" i="1"/>
  <c r="E1619" i="1"/>
  <c r="C1620" i="1"/>
  <c r="E1620" i="1"/>
  <c r="C1621" i="1"/>
  <c r="E1621" i="1"/>
  <c r="C1622" i="1"/>
  <c r="E1622" i="1"/>
  <c r="C1623" i="1"/>
  <c r="E1623" i="1"/>
  <c r="C1624" i="1"/>
  <c r="E1624" i="1"/>
  <c r="C1625" i="1"/>
  <c r="E1625" i="1"/>
  <c r="C1626" i="1"/>
  <c r="E1626" i="1"/>
  <c r="C1627" i="1"/>
  <c r="E1627" i="1"/>
  <c r="C1628" i="1"/>
  <c r="E1628" i="1"/>
  <c r="C1629" i="1"/>
  <c r="E1629" i="1"/>
  <c r="C1630" i="1"/>
  <c r="E1630" i="1"/>
  <c r="C1631" i="1"/>
  <c r="E1631" i="1"/>
  <c r="C1632" i="1"/>
  <c r="E1632" i="1"/>
  <c r="C1633" i="1"/>
  <c r="E1633" i="1"/>
  <c r="C1634" i="1"/>
  <c r="E1634" i="1"/>
  <c r="C1635" i="1"/>
  <c r="E1635" i="1"/>
  <c r="C1636" i="1"/>
  <c r="E1636" i="1"/>
  <c r="C1637" i="1"/>
  <c r="E1637" i="1"/>
  <c r="C1638" i="1"/>
  <c r="E1638" i="1"/>
  <c r="C1639" i="1"/>
  <c r="E1639" i="1"/>
  <c r="C1640" i="1"/>
  <c r="E1640" i="1"/>
  <c r="C1641" i="1"/>
  <c r="E1641" i="1"/>
  <c r="C1642" i="1"/>
  <c r="E1642" i="1"/>
  <c r="C1643" i="1"/>
  <c r="E1643" i="1"/>
  <c r="C1644" i="1"/>
  <c r="E1644" i="1"/>
  <c r="C1645" i="1"/>
  <c r="E1645" i="1"/>
  <c r="C1646" i="1"/>
  <c r="E1646" i="1"/>
  <c r="C1647" i="1"/>
  <c r="E1647" i="1"/>
  <c r="C1648" i="1"/>
  <c r="E1648" i="1"/>
  <c r="C1649" i="1"/>
  <c r="E1649" i="1"/>
  <c r="C1650" i="1"/>
  <c r="E1650" i="1"/>
  <c r="C1651" i="1"/>
  <c r="E1651" i="1"/>
  <c r="C1652" i="1"/>
  <c r="E1652" i="1"/>
  <c r="C1653" i="1"/>
  <c r="E1653" i="1"/>
  <c r="C1654" i="1"/>
  <c r="E1654" i="1"/>
  <c r="C1655" i="1"/>
  <c r="E1655" i="1"/>
  <c r="C1656" i="1"/>
  <c r="E1656" i="1"/>
  <c r="C1657" i="1"/>
  <c r="E1657" i="1"/>
  <c r="C1658" i="1"/>
  <c r="E1658" i="1"/>
  <c r="C1659" i="1"/>
  <c r="E1659" i="1"/>
  <c r="C1660" i="1"/>
  <c r="E1660" i="1"/>
  <c r="C1661" i="1"/>
  <c r="E1661" i="1"/>
  <c r="C1662" i="1"/>
  <c r="E1662" i="1"/>
  <c r="C1663" i="1"/>
  <c r="E1663" i="1"/>
  <c r="C1664" i="1"/>
  <c r="E1664" i="1"/>
  <c r="C1665" i="1"/>
  <c r="E1665" i="1"/>
  <c r="C1666" i="1"/>
  <c r="E1666" i="1"/>
  <c r="C1667" i="1"/>
  <c r="E1667" i="1"/>
  <c r="C1668" i="1"/>
  <c r="E1668" i="1"/>
  <c r="C1669" i="1"/>
  <c r="E1669" i="1"/>
  <c r="C1670" i="1"/>
  <c r="E1670" i="1"/>
  <c r="C1671" i="1"/>
  <c r="E1671" i="1"/>
  <c r="C1672" i="1"/>
  <c r="E1672" i="1"/>
  <c r="C1673" i="1"/>
  <c r="E1673" i="1"/>
  <c r="C1674" i="1"/>
  <c r="E1674" i="1"/>
  <c r="C1675" i="1"/>
  <c r="E1675" i="1"/>
  <c r="C1676" i="1"/>
  <c r="E1676" i="1"/>
  <c r="C1677" i="1"/>
  <c r="E1677" i="1"/>
  <c r="C1678" i="1"/>
  <c r="E1678" i="1"/>
  <c r="C1679" i="1"/>
  <c r="E1679" i="1"/>
  <c r="C1680" i="1"/>
  <c r="E1680" i="1"/>
  <c r="C1681" i="1"/>
  <c r="E1681" i="1"/>
  <c r="C1682" i="1"/>
  <c r="E1682" i="1"/>
  <c r="C1683" i="1"/>
  <c r="E1683" i="1"/>
  <c r="C1684" i="1"/>
  <c r="E1684" i="1"/>
  <c r="C1685" i="1"/>
  <c r="E1685" i="1"/>
  <c r="C1686" i="1"/>
  <c r="E1686" i="1"/>
  <c r="C1687" i="1"/>
  <c r="E1687" i="1"/>
  <c r="C1688" i="1"/>
  <c r="E1688" i="1"/>
  <c r="C1689" i="1"/>
  <c r="E1689" i="1"/>
  <c r="C1690" i="1"/>
  <c r="E1690" i="1"/>
  <c r="C1691" i="1"/>
  <c r="E1691" i="1"/>
  <c r="C1692" i="1"/>
  <c r="E1692" i="1"/>
  <c r="C1693" i="1"/>
  <c r="E1693" i="1"/>
  <c r="C1694" i="1"/>
  <c r="E1694" i="1"/>
  <c r="C1695" i="1"/>
  <c r="E1695" i="1"/>
  <c r="C1696" i="1"/>
  <c r="E1696" i="1"/>
  <c r="C1697" i="1"/>
  <c r="E1697" i="1"/>
  <c r="C1698" i="1"/>
  <c r="E1698" i="1"/>
  <c r="C1699" i="1"/>
  <c r="E1699" i="1"/>
  <c r="C1700" i="1"/>
  <c r="E1700" i="1"/>
  <c r="C1701" i="1"/>
  <c r="E1701" i="1"/>
  <c r="C1702" i="1"/>
  <c r="E1702" i="1"/>
  <c r="C1703" i="1"/>
  <c r="E1703" i="1"/>
  <c r="C1704" i="1"/>
  <c r="E1704" i="1"/>
  <c r="C1705" i="1"/>
  <c r="E1705" i="1"/>
  <c r="C1706" i="1"/>
  <c r="E1706" i="1"/>
  <c r="C1707" i="1"/>
  <c r="E1707" i="1"/>
  <c r="C1708" i="1"/>
  <c r="E1708" i="1"/>
  <c r="C1709" i="1"/>
  <c r="E1709" i="1"/>
  <c r="C1710" i="1"/>
  <c r="E1710" i="1"/>
  <c r="C1711" i="1"/>
  <c r="E1711" i="1"/>
  <c r="C1712" i="1"/>
  <c r="E1712" i="1"/>
  <c r="C1713" i="1"/>
  <c r="E1713" i="1"/>
  <c r="C1714" i="1"/>
  <c r="E1714" i="1"/>
  <c r="C1715" i="1"/>
  <c r="E1715" i="1"/>
  <c r="C1716" i="1"/>
  <c r="E1716" i="1"/>
  <c r="C1717" i="1"/>
  <c r="E1717" i="1"/>
  <c r="C1718" i="1"/>
  <c r="E1718" i="1"/>
  <c r="C1719" i="1"/>
  <c r="E1719" i="1"/>
  <c r="C1720" i="1"/>
  <c r="E1720" i="1"/>
  <c r="C1721" i="1"/>
  <c r="E1721" i="1"/>
  <c r="C1722" i="1"/>
  <c r="E1722" i="1"/>
  <c r="C1723" i="1"/>
  <c r="E1723" i="1"/>
  <c r="C1724" i="1"/>
  <c r="E1724" i="1"/>
  <c r="C1725" i="1"/>
  <c r="E1725" i="1"/>
  <c r="C1726" i="1"/>
  <c r="E1726" i="1"/>
  <c r="C1727" i="1"/>
  <c r="E1727" i="1"/>
  <c r="C1728" i="1"/>
  <c r="E1728" i="1"/>
  <c r="C1729" i="1"/>
  <c r="E1729" i="1"/>
  <c r="C1730" i="1"/>
  <c r="E1730" i="1"/>
  <c r="C1731" i="1"/>
  <c r="E1731" i="1"/>
  <c r="C1732" i="1"/>
  <c r="E1732" i="1"/>
  <c r="C1733" i="1"/>
  <c r="E1733" i="1"/>
  <c r="C1734" i="1"/>
  <c r="E1734" i="1"/>
  <c r="C1735" i="1"/>
  <c r="E1735" i="1"/>
  <c r="C1736" i="1"/>
  <c r="E1736" i="1"/>
  <c r="C1737" i="1"/>
  <c r="E1737" i="1"/>
  <c r="C1738" i="1"/>
  <c r="E1738" i="1"/>
  <c r="C1739" i="1"/>
  <c r="E1739" i="1"/>
  <c r="C1740" i="1"/>
  <c r="E1740" i="1"/>
  <c r="C1741" i="1"/>
  <c r="E1741" i="1"/>
  <c r="C1742" i="1"/>
  <c r="E1742" i="1"/>
  <c r="C1743" i="1"/>
  <c r="E1743" i="1"/>
  <c r="C1744" i="1"/>
  <c r="E1744" i="1"/>
  <c r="C1745" i="1"/>
  <c r="E1745" i="1"/>
  <c r="C1746" i="1"/>
  <c r="E1746" i="1"/>
  <c r="C1747" i="1"/>
  <c r="E1747" i="1"/>
  <c r="C1748" i="1"/>
  <c r="E1748" i="1"/>
  <c r="C1749" i="1"/>
  <c r="E1749" i="1"/>
  <c r="C1750" i="1"/>
  <c r="E1750" i="1"/>
  <c r="C1751" i="1"/>
  <c r="E1751" i="1"/>
  <c r="C1752" i="1"/>
  <c r="E1752" i="1"/>
  <c r="C1753" i="1"/>
  <c r="E1753" i="1"/>
  <c r="C1754" i="1"/>
  <c r="E1754" i="1"/>
  <c r="C1755" i="1"/>
  <c r="E1755" i="1"/>
  <c r="C1756" i="1"/>
  <c r="E1756" i="1"/>
  <c r="C1757" i="1"/>
  <c r="E1757" i="1"/>
  <c r="C1758" i="1"/>
  <c r="E1758" i="1"/>
  <c r="C1759" i="1"/>
  <c r="E1759" i="1"/>
  <c r="C1760" i="1"/>
  <c r="E1760" i="1"/>
  <c r="C1761" i="1"/>
  <c r="E1761" i="1"/>
  <c r="C1762" i="1"/>
  <c r="E1762" i="1"/>
  <c r="C1763" i="1"/>
  <c r="E1763" i="1"/>
  <c r="C1764" i="1"/>
  <c r="E1764" i="1"/>
  <c r="C1765" i="1"/>
  <c r="E1765" i="1"/>
  <c r="C1766" i="1"/>
  <c r="E1766" i="1"/>
  <c r="C1767" i="1"/>
  <c r="E1767" i="1"/>
  <c r="C1768" i="1"/>
  <c r="E1768" i="1"/>
  <c r="C1769" i="1"/>
  <c r="E1769" i="1"/>
  <c r="C1770" i="1"/>
  <c r="E1770" i="1"/>
  <c r="C1771" i="1"/>
  <c r="E1771" i="1"/>
  <c r="C1772" i="1"/>
  <c r="E1772" i="1"/>
  <c r="C1773" i="1"/>
  <c r="E1773" i="1"/>
  <c r="C1774" i="1"/>
  <c r="E1774" i="1"/>
  <c r="C1775" i="1"/>
  <c r="E1775" i="1"/>
  <c r="C1776" i="1"/>
  <c r="E1776" i="1"/>
  <c r="C1777" i="1"/>
  <c r="E1777" i="1"/>
  <c r="C1778" i="1"/>
  <c r="E1778" i="1"/>
  <c r="C1779" i="1"/>
  <c r="E1779" i="1"/>
  <c r="C1780" i="1"/>
  <c r="E1780" i="1"/>
  <c r="C1781" i="1"/>
  <c r="E1781" i="1"/>
  <c r="C1782" i="1"/>
  <c r="E1782" i="1"/>
  <c r="C1783" i="1"/>
  <c r="E1783" i="1"/>
  <c r="C1784" i="1"/>
  <c r="E1784" i="1"/>
  <c r="C1785" i="1"/>
  <c r="E1785" i="1"/>
  <c r="C1786" i="1"/>
  <c r="E1786" i="1"/>
  <c r="C1787" i="1"/>
  <c r="E1787" i="1"/>
  <c r="C1788" i="1"/>
  <c r="E1788" i="1"/>
  <c r="C1789" i="1"/>
  <c r="E1789" i="1"/>
  <c r="C1790" i="1"/>
  <c r="E1790" i="1"/>
  <c r="C1791" i="1"/>
  <c r="E1791" i="1"/>
  <c r="C1792" i="1"/>
  <c r="E1792" i="1"/>
  <c r="C1793" i="1"/>
  <c r="E1793" i="1"/>
  <c r="C1794" i="1"/>
  <c r="E1794" i="1"/>
  <c r="C1795" i="1"/>
  <c r="E1795" i="1"/>
  <c r="C1796" i="1"/>
  <c r="E1796" i="1"/>
  <c r="C1797" i="1"/>
  <c r="E1797" i="1"/>
  <c r="C1798" i="1"/>
  <c r="E1798" i="1"/>
  <c r="C1799" i="1"/>
  <c r="E1799" i="1"/>
  <c r="C1800" i="1"/>
  <c r="E1800" i="1"/>
  <c r="C1801" i="1"/>
  <c r="E1801" i="1"/>
  <c r="C1802" i="1"/>
  <c r="E1802" i="1"/>
  <c r="C1803" i="1"/>
  <c r="E1803" i="1"/>
  <c r="C1804" i="1"/>
  <c r="E1804" i="1"/>
  <c r="C1805" i="1"/>
  <c r="E1805" i="1"/>
  <c r="C1806" i="1"/>
  <c r="E1806" i="1"/>
  <c r="C1807" i="1"/>
  <c r="E1807" i="1"/>
  <c r="C1808" i="1"/>
  <c r="E1808" i="1"/>
  <c r="C1809" i="1"/>
  <c r="E1809" i="1"/>
  <c r="C1810" i="1"/>
  <c r="E1810" i="1"/>
  <c r="C1811" i="1"/>
  <c r="E1811" i="1"/>
  <c r="C1812" i="1"/>
  <c r="E1812" i="1"/>
  <c r="C1813" i="1"/>
  <c r="E1813" i="1"/>
  <c r="C1814" i="1"/>
  <c r="E1814" i="1"/>
  <c r="C1815" i="1"/>
  <c r="E1815" i="1"/>
  <c r="C1816" i="1"/>
  <c r="E1816" i="1"/>
  <c r="C1817" i="1"/>
  <c r="E1817" i="1"/>
  <c r="C1818" i="1"/>
  <c r="E1818" i="1"/>
  <c r="C1819" i="1"/>
  <c r="E1819" i="1"/>
  <c r="C1820" i="1"/>
  <c r="E1820" i="1"/>
  <c r="C1821" i="1"/>
  <c r="E1821" i="1"/>
  <c r="C1822" i="1"/>
  <c r="E1822" i="1"/>
  <c r="C1823" i="1"/>
  <c r="E1823" i="1"/>
  <c r="C1824" i="1"/>
  <c r="E1824" i="1"/>
  <c r="C1825" i="1"/>
  <c r="E1825" i="1"/>
  <c r="C1826" i="1"/>
  <c r="E1826" i="1"/>
  <c r="C1827" i="1"/>
  <c r="E1827" i="1"/>
  <c r="C1828" i="1"/>
  <c r="E1828" i="1"/>
  <c r="C1829" i="1"/>
  <c r="E1829" i="1"/>
  <c r="C1830" i="1"/>
  <c r="E1830" i="1"/>
  <c r="C1831" i="1"/>
  <c r="E1831" i="1"/>
  <c r="C1832" i="1"/>
  <c r="E1832" i="1"/>
  <c r="C1833" i="1"/>
  <c r="E1833" i="1"/>
  <c r="C1834" i="1"/>
  <c r="E1834" i="1"/>
  <c r="C1835" i="1"/>
  <c r="E1835" i="1"/>
  <c r="C1836" i="1"/>
  <c r="E1836" i="1"/>
  <c r="C1837" i="1"/>
  <c r="E1837" i="1"/>
  <c r="C1838" i="1"/>
  <c r="E1838" i="1"/>
  <c r="C1839" i="1"/>
  <c r="E1839" i="1"/>
  <c r="C1840" i="1"/>
  <c r="E1840" i="1"/>
  <c r="C1841" i="1"/>
  <c r="E1841" i="1"/>
  <c r="C1842" i="1"/>
  <c r="E1842" i="1"/>
  <c r="C1843" i="1"/>
  <c r="E1843" i="1"/>
  <c r="C1844" i="1"/>
  <c r="E1844" i="1"/>
  <c r="C1845" i="1"/>
  <c r="E1845" i="1"/>
  <c r="C1846" i="1"/>
  <c r="E1846" i="1"/>
  <c r="C1847" i="1"/>
  <c r="E1847" i="1"/>
  <c r="C1848" i="1"/>
  <c r="E1848" i="1"/>
  <c r="C1849" i="1"/>
  <c r="E1849" i="1"/>
  <c r="C1850" i="1"/>
  <c r="E1850" i="1"/>
  <c r="C1851" i="1"/>
  <c r="E1851" i="1"/>
  <c r="C1852" i="1"/>
  <c r="E1852" i="1"/>
  <c r="C1853" i="1"/>
  <c r="E1853" i="1"/>
  <c r="C1854" i="1"/>
  <c r="E1854" i="1"/>
  <c r="C1855" i="1"/>
  <c r="E1855" i="1"/>
  <c r="C1856" i="1"/>
  <c r="E1856" i="1"/>
  <c r="C1857" i="1"/>
  <c r="E1857" i="1"/>
  <c r="C1858" i="1"/>
  <c r="E1858" i="1"/>
  <c r="C1859" i="1"/>
  <c r="E1859" i="1"/>
  <c r="C1860" i="1"/>
  <c r="E1860" i="1"/>
  <c r="C1861" i="1"/>
  <c r="E1861" i="1"/>
  <c r="C1862" i="1"/>
  <c r="E1862" i="1"/>
  <c r="C1863" i="1"/>
  <c r="E1863" i="1"/>
  <c r="C1864" i="1"/>
  <c r="E1864" i="1"/>
  <c r="C1865" i="1"/>
  <c r="E1865" i="1"/>
  <c r="C1866" i="1"/>
  <c r="E1866" i="1"/>
  <c r="C1867" i="1"/>
  <c r="E1867" i="1"/>
  <c r="C1868" i="1"/>
  <c r="E1868" i="1"/>
  <c r="C1869" i="1"/>
  <c r="E1869" i="1"/>
  <c r="C1870" i="1"/>
  <c r="E1870" i="1"/>
  <c r="C1871" i="1"/>
  <c r="E1871" i="1"/>
  <c r="C1872" i="1"/>
  <c r="E1872" i="1"/>
  <c r="C1873" i="1"/>
  <c r="E1873" i="1"/>
  <c r="C1874" i="1"/>
  <c r="E1874" i="1"/>
  <c r="C1875" i="1"/>
  <c r="E1875" i="1"/>
  <c r="C1876" i="1"/>
  <c r="E1876" i="1"/>
  <c r="C1877" i="1"/>
  <c r="E1877" i="1"/>
  <c r="C1878" i="1"/>
  <c r="E1878" i="1"/>
  <c r="C1879" i="1"/>
  <c r="E1879" i="1"/>
  <c r="C1880" i="1"/>
  <c r="E1880" i="1"/>
  <c r="C1881" i="1"/>
  <c r="E1881" i="1"/>
  <c r="C1882" i="1"/>
  <c r="E1882" i="1"/>
  <c r="C1883" i="1"/>
  <c r="E1883" i="1"/>
  <c r="C1884" i="1"/>
  <c r="E1884" i="1"/>
  <c r="C1885" i="1"/>
  <c r="E1885" i="1"/>
  <c r="C1886" i="1"/>
  <c r="E1886" i="1"/>
  <c r="C1887" i="1"/>
  <c r="E1887" i="1"/>
  <c r="C1888" i="1"/>
  <c r="E1888" i="1"/>
  <c r="C1889" i="1"/>
  <c r="E1889" i="1"/>
  <c r="C1890" i="1"/>
  <c r="E1890" i="1"/>
  <c r="C1891" i="1"/>
  <c r="E1891" i="1"/>
  <c r="C1892" i="1"/>
  <c r="E1892" i="1"/>
  <c r="C1893" i="1"/>
  <c r="E1893" i="1"/>
  <c r="C1894" i="1"/>
  <c r="E1894" i="1"/>
  <c r="C1895" i="1"/>
  <c r="E1895" i="1"/>
  <c r="C1896" i="1"/>
  <c r="E1896" i="1"/>
  <c r="C1897" i="1"/>
  <c r="E1897" i="1"/>
  <c r="C1898" i="1"/>
  <c r="E1898" i="1"/>
  <c r="C1899" i="1"/>
  <c r="E1899" i="1"/>
  <c r="C1900" i="1"/>
  <c r="E1900" i="1"/>
  <c r="C1901" i="1"/>
  <c r="E1901" i="1"/>
  <c r="C1902" i="1"/>
  <c r="E1902" i="1"/>
  <c r="C1903" i="1"/>
  <c r="E1903" i="1"/>
  <c r="C1904" i="1"/>
  <c r="E1904" i="1"/>
  <c r="C1905" i="1"/>
  <c r="E1905" i="1"/>
  <c r="C1906" i="1"/>
  <c r="E1906" i="1"/>
  <c r="C1907" i="1"/>
  <c r="E1907" i="1"/>
  <c r="C1908" i="1"/>
  <c r="E1908" i="1"/>
  <c r="C1909" i="1"/>
  <c r="E1909" i="1"/>
  <c r="C1910" i="1"/>
  <c r="E1910" i="1"/>
  <c r="C1911" i="1"/>
  <c r="E1911" i="1"/>
  <c r="C1912" i="1"/>
  <c r="E1912" i="1"/>
  <c r="C1913" i="1"/>
  <c r="E1913" i="1"/>
  <c r="C1914" i="1"/>
  <c r="E1914" i="1"/>
  <c r="C1915" i="1"/>
  <c r="E1915" i="1"/>
  <c r="C1916" i="1"/>
  <c r="E1916" i="1"/>
  <c r="C1917" i="1"/>
  <c r="E1917" i="1"/>
  <c r="C1918" i="1"/>
  <c r="E1918" i="1"/>
  <c r="C1919" i="1"/>
  <c r="E1919" i="1"/>
  <c r="C1920" i="1"/>
  <c r="E1920" i="1"/>
  <c r="C1921" i="1"/>
  <c r="E1921" i="1"/>
  <c r="C1922" i="1"/>
  <c r="E1922" i="1"/>
  <c r="C1923" i="1"/>
  <c r="E1923" i="1"/>
  <c r="C1924" i="1"/>
  <c r="E1924" i="1"/>
  <c r="C1925" i="1"/>
  <c r="E1925" i="1"/>
  <c r="C1926" i="1"/>
  <c r="E1926" i="1"/>
  <c r="C1927" i="1"/>
  <c r="E1927" i="1"/>
  <c r="C1928" i="1"/>
  <c r="E1928" i="1"/>
  <c r="C1929" i="1"/>
  <c r="E1929" i="1"/>
  <c r="C1930" i="1"/>
  <c r="E1930" i="1"/>
  <c r="C1931" i="1"/>
  <c r="E1931" i="1"/>
  <c r="C1932" i="1"/>
  <c r="E1932" i="1"/>
  <c r="C1933" i="1"/>
  <c r="E1933" i="1"/>
  <c r="C1934" i="1"/>
  <c r="E1934" i="1"/>
  <c r="C1935" i="1"/>
  <c r="E1935" i="1"/>
  <c r="C1936" i="1"/>
  <c r="E1936" i="1"/>
  <c r="C1937" i="1"/>
  <c r="E1937" i="1"/>
  <c r="C1938" i="1"/>
  <c r="E1938" i="1"/>
  <c r="C1939" i="1"/>
  <c r="E1939" i="1"/>
  <c r="C1940" i="1"/>
  <c r="E1940" i="1"/>
  <c r="C1941" i="1"/>
  <c r="E1941" i="1"/>
  <c r="C1942" i="1"/>
  <c r="E1942" i="1"/>
  <c r="C1943" i="1"/>
  <c r="E1943" i="1"/>
  <c r="C1944" i="1"/>
  <c r="E1944" i="1"/>
  <c r="C1945" i="1"/>
  <c r="E1945" i="1"/>
  <c r="C1946" i="1"/>
  <c r="E1946" i="1"/>
  <c r="C1947" i="1"/>
  <c r="E1947" i="1"/>
  <c r="C1948" i="1"/>
  <c r="E1948" i="1"/>
  <c r="C1949" i="1"/>
  <c r="E1949" i="1"/>
  <c r="C1950" i="1"/>
  <c r="E1950" i="1"/>
  <c r="C1951" i="1"/>
  <c r="E1951" i="1"/>
  <c r="C1952" i="1"/>
  <c r="E1952" i="1"/>
  <c r="C1953" i="1"/>
  <c r="E1953" i="1"/>
  <c r="C1954" i="1"/>
  <c r="E1954" i="1"/>
  <c r="C1955" i="1"/>
  <c r="E1955" i="1"/>
  <c r="C1956" i="1"/>
  <c r="E1956" i="1"/>
  <c r="C1957" i="1"/>
  <c r="E1957" i="1"/>
  <c r="C1958" i="1"/>
  <c r="E1958" i="1"/>
  <c r="C1959" i="1"/>
  <c r="E1959" i="1"/>
  <c r="C1960" i="1"/>
  <c r="E1960" i="1"/>
  <c r="C1961" i="1"/>
  <c r="E1961" i="1"/>
  <c r="C1962" i="1"/>
  <c r="E1962" i="1"/>
  <c r="C1963" i="1"/>
  <c r="E1963" i="1"/>
  <c r="C1964" i="1"/>
  <c r="E1964" i="1"/>
  <c r="C1965" i="1"/>
  <c r="E1965" i="1"/>
  <c r="C1966" i="1"/>
  <c r="E1966" i="1"/>
  <c r="C1967" i="1"/>
  <c r="E1967" i="1"/>
  <c r="C1968" i="1"/>
  <c r="E1968" i="1"/>
  <c r="C1969" i="1"/>
  <c r="E1969" i="1"/>
  <c r="C1970" i="1"/>
  <c r="E1970" i="1"/>
  <c r="C1971" i="1"/>
  <c r="E1971" i="1"/>
  <c r="C1972" i="1"/>
  <c r="E1972" i="1"/>
  <c r="C1973" i="1"/>
  <c r="E1973" i="1"/>
  <c r="C1974" i="1"/>
  <c r="E1974" i="1"/>
  <c r="C1975" i="1"/>
  <c r="E1975" i="1"/>
  <c r="C1976" i="1"/>
  <c r="E1976" i="1"/>
  <c r="C1977" i="1"/>
  <c r="E1977" i="1"/>
  <c r="C1978" i="1"/>
  <c r="E1978" i="1"/>
  <c r="C1979" i="1"/>
  <c r="E1979" i="1"/>
  <c r="C1980" i="1"/>
  <c r="E1980" i="1"/>
  <c r="C1981" i="1"/>
  <c r="E1981" i="1"/>
  <c r="C1982" i="1"/>
  <c r="E1982" i="1"/>
  <c r="C1983" i="1"/>
  <c r="E1983" i="1"/>
  <c r="C1984" i="1"/>
  <c r="E1984" i="1"/>
  <c r="C1985" i="1"/>
  <c r="E1985" i="1"/>
  <c r="C1986" i="1"/>
  <c r="E1986" i="1"/>
  <c r="C1987" i="1"/>
  <c r="E1987" i="1"/>
  <c r="C1988" i="1"/>
  <c r="E1988" i="1"/>
  <c r="C1989" i="1"/>
  <c r="E1989" i="1"/>
  <c r="C1990" i="1"/>
  <c r="E1990" i="1"/>
  <c r="C1991" i="1"/>
  <c r="E1991" i="1"/>
  <c r="C1992" i="1"/>
  <c r="E1992" i="1"/>
  <c r="C1993" i="1"/>
  <c r="E1993" i="1"/>
  <c r="C1994" i="1"/>
  <c r="E1994" i="1"/>
  <c r="C1995" i="1"/>
  <c r="E1995" i="1"/>
  <c r="C1996" i="1"/>
  <c r="E1996" i="1"/>
  <c r="C1997" i="1"/>
  <c r="E1997" i="1"/>
  <c r="C1998" i="1"/>
  <c r="E1998" i="1"/>
  <c r="C1999" i="1"/>
  <c r="E1999" i="1"/>
  <c r="C2000" i="1"/>
  <c r="E2000" i="1"/>
  <c r="C2001" i="1"/>
  <c r="E2001" i="1"/>
  <c r="C2002" i="1"/>
  <c r="E2002" i="1"/>
  <c r="C2003" i="1"/>
  <c r="E2003" i="1"/>
  <c r="C2004" i="1"/>
  <c r="E2004" i="1"/>
  <c r="C2005" i="1"/>
  <c r="E2005" i="1"/>
  <c r="C2006" i="1"/>
  <c r="E2006" i="1"/>
  <c r="C2007" i="1"/>
  <c r="E2007" i="1"/>
  <c r="C2008" i="1"/>
  <c r="E2008" i="1"/>
  <c r="C2009" i="1"/>
  <c r="E2009" i="1"/>
  <c r="C2010" i="1"/>
  <c r="E2010" i="1"/>
  <c r="C2011" i="1"/>
  <c r="E2011" i="1"/>
  <c r="C2012" i="1"/>
  <c r="E2012" i="1"/>
  <c r="C2013" i="1"/>
  <c r="E2013" i="1"/>
  <c r="C2014" i="1"/>
  <c r="E2014" i="1"/>
  <c r="C2015" i="1"/>
  <c r="E2015" i="1"/>
  <c r="C2016" i="1"/>
  <c r="E2016" i="1"/>
  <c r="C2017" i="1"/>
  <c r="E2017" i="1"/>
  <c r="C2018" i="1"/>
  <c r="E2018" i="1"/>
  <c r="C2019" i="1"/>
  <c r="E2019" i="1"/>
  <c r="C2020" i="1"/>
  <c r="E2020" i="1"/>
  <c r="C2021" i="1"/>
  <c r="E2021" i="1"/>
  <c r="C2022" i="1"/>
  <c r="E2022" i="1"/>
  <c r="C2023" i="1"/>
  <c r="E2023" i="1"/>
  <c r="C2024" i="1"/>
  <c r="E2024" i="1"/>
  <c r="C2025" i="1"/>
  <c r="E2025" i="1"/>
  <c r="C2026" i="1"/>
  <c r="E2026" i="1"/>
  <c r="C2027" i="1"/>
  <c r="E2027" i="1"/>
  <c r="C2028" i="1"/>
  <c r="E2028" i="1"/>
  <c r="C2029" i="1"/>
  <c r="E2029" i="1"/>
  <c r="C2030" i="1"/>
  <c r="E2030" i="1"/>
  <c r="C2031" i="1"/>
  <c r="E2031" i="1"/>
  <c r="C2032" i="1"/>
  <c r="E2032" i="1"/>
  <c r="C2033" i="1"/>
  <c r="E2033" i="1"/>
  <c r="C2034" i="1"/>
  <c r="E2034" i="1"/>
  <c r="C2035" i="1"/>
  <c r="E2035" i="1"/>
  <c r="C2036" i="1"/>
  <c r="E2036" i="1"/>
  <c r="C2037" i="1"/>
  <c r="E2037" i="1"/>
  <c r="C2038" i="1"/>
  <c r="E2038" i="1"/>
  <c r="C2039" i="1"/>
  <c r="E2039" i="1"/>
  <c r="C2040" i="1"/>
  <c r="E2040" i="1"/>
  <c r="C2041" i="1"/>
  <c r="E2041" i="1"/>
  <c r="C2042" i="1"/>
  <c r="E2042" i="1"/>
  <c r="C2043" i="1"/>
  <c r="E2043" i="1"/>
  <c r="C2044" i="1"/>
  <c r="E2044" i="1"/>
  <c r="C2045" i="1"/>
  <c r="E2045" i="1"/>
  <c r="C2046" i="1"/>
  <c r="E2046" i="1"/>
  <c r="C2047" i="1"/>
  <c r="E2047" i="1"/>
  <c r="C2048" i="1"/>
  <c r="E2048" i="1"/>
  <c r="C2049" i="1"/>
  <c r="E2049" i="1"/>
  <c r="C2050" i="1"/>
  <c r="E2050" i="1"/>
  <c r="C2051" i="1"/>
  <c r="E2051" i="1"/>
  <c r="C2052" i="1"/>
  <c r="E2052" i="1"/>
  <c r="C2053" i="1"/>
  <c r="E2053" i="1"/>
  <c r="C2054" i="1"/>
  <c r="E2054" i="1"/>
  <c r="C2055" i="1"/>
  <c r="E2055" i="1"/>
  <c r="C2056" i="1"/>
  <c r="E2056" i="1"/>
  <c r="C2057" i="1"/>
  <c r="E2057" i="1"/>
  <c r="C2058" i="1"/>
  <c r="E2058" i="1"/>
  <c r="C2059" i="1"/>
  <c r="E2059" i="1"/>
  <c r="C2060" i="1"/>
  <c r="E2060" i="1"/>
  <c r="C2061" i="1"/>
  <c r="E2061" i="1"/>
  <c r="C2062" i="1"/>
  <c r="E2062" i="1"/>
  <c r="C2063" i="1"/>
  <c r="E2063" i="1"/>
  <c r="C2064" i="1"/>
  <c r="E2064" i="1"/>
  <c r="C2065" i="1"/>
  <c r="E2065" i="1"/>
  <c r="C2066" i="1"/>
  <c r="E2066" i="1"/>
  <c r="C2067" i="1"/>
  <c r="E2067" i="1"/>
  <c r="C2068" i="1"/>
  <c r="E2068" i="1"/>
  <c r="C2069" i="1"/>
  <c r="E2069" i="1"/>
  <c r="C2070" i="1"/>
  <c r="E2070" i="1"/>
  <c r="C2071" i="1"/>
  <c r="E2071" i="1"/>
  <c r="C2072" i="1"/>
  <c r="E2072" i="1"/>
  <c r="C2073" i="1"/>
  <c r="E2073" i="1"/>
  <c r="C2074" i="1"/>
  <c r="E2074" i="1"/>
  <c r="C2075" i="1"/>
  <c r="E2075" i="1"/>
  <c r="C2076" i="1"/>
  <c r="E2076" i="1"/>
  <c r="C2077" i="1"/>
  <c r="E2077" i="1"/>
  <c r="C2078" i="1"/>
  <c r="E2078" i="1"/>
  <c r="C2079" i="1"/>
  <c r="E2079" i="1"/>
  <c r="C2080" i="1"/>
  <c r="E2080" i="1"/>
  <c r="C2081" i="1"/>
  <c r="E2081" i="1"/>
  <c r="C2082" i="1"/>
  <c r="E2082" i="1"/>
  <c r="C2083" i="1"/>
  <c r="E2083" i="1"/>
  <c r="C2084" i="1"/>
  <c r="E2084" i="1"/>
  <c r="C2085" i="1"/>
  <c r="E2085" i="1"/>
  <c r="C2086" i="1"/>
  <c r="E2086" i="1"/>
  <c r="C2087" i="1"/>
  <c r="E2087" i="1"/>
  <c r="C2088" i="1"/>
  <c r="E2088" i="1"/>
  <c r="C2089" i="1"/>
  <c r="E2089" i="1"/>
  <c r="C2090" i="1"/>
  <c r="E2090" i="1"/>
  <c r="C2091" i="1"/>
  <c r="E2091" i="1"/>
  <c r="C2092" i="1"/>
  <c r="E2092" i="1"/>
  <c r="C2093" i="1"/>
  <c r="E2093" i="1"/>
  <c r="C2094" i="1"/>
  <c r="E2094" i="1"/>
  <c r="C2095" i="1"/>
  <c r="E2095" i="1"/>
  <c r="C2096" i="1"/>
  <c r="E2096" i="1"/>
  <c r="C2097" i="1"/>
  <c r="E2097" i="1"/>
  <c r="C2098" i="1"/>
  <c r="E2098" i="1"/>
  <c r="C2099" i="1"/>
  <c r="E2099" i="1"/>
  <c r="C2100" i="1"/>
  <c r="E2100" i="1"/>
  <c r="C2101" i="1"/>
  <c r="E2101" i="1"/>
  <c r="C2102" i="1"/>
  <c r="E2102" i="1"/>
  <c r="C2103" i="1"/>
  <c r="E2103" i="1"/>
  <c r="C2104" i="1"/>
  <c r="E2104" i="1"/>
  <c r="C2105" i="1"/>
  <c r="E2105" i="1"/>
  <c r="C2106" i="1"/>
  <c r="E2106" i="1"/>
  <c r="C2107" i="1"/>
  <c r="E2107" i="1"/>
  <c r="C2108" i="1"/>
  <c r="E2108" i="1"/>
  <c r="C2109" i="1"/>
  <c r="E2109" i="1"/>
  <c r="C2110" i="1"/>
  <c r="E2110" i="1"/>
  <c r="C2111" i="1"/>
  <c r="E2111" i="1"/>
  <c r="C2112" i="1"/>
  <c r="E2112" i="1"/>
  <c r="C2113" i="1"/>
  <c r="E2113" i="1"/>
  <c r="C2114" i="1"/>
  <c r="E2114" i="1"/>
  <c r="C2115" i="1"/>
  <c r="E2115" i="1"/>
  <c r="C2116" i="1"/>
  <c r="E2116" i="1"/>
  <c r="C2117" i="1"/>
  <c r="E2117" i="1"/>
  <c r="C2118" i="1"/>
  <c r="E2118" i="1"/>
  <c r="C2119" i="1"/>
  <c r="E2119" i="1"/>
  <c r="C2120" i="1"/>
  <c r="E2120" i="1"/>
  <c r="C2121" i="1"/>
  <c r="E2121" i="1"/>
  <c r="C2122" i="1"/>
  <c r="E2122" i="1"/>
  <c r="C2123" i="1"/>
  <c r="E2123" i="1"/>
  <c r="C2124" i="1"/>
  <c r="E2124" i="1"/>
  <c r="C2125" i="1"/>
  <c r="E2125" i="1"/>
  <c r="C2126" i="1"/>
  <c r="E2126" i="1"/>
  <c r="C2127" i="1"/>
  <c r="E2127" i="1"/>
  <c r="C2128" i="1"/>
  <c r="E2128" i="1"/>
  <c r="C2129" i="1"/>
  <c r="E2129" i="1"/>
  <c r="C2130" i="1"/>
  <c r="E2130" i="1"/>
  <c r="C2131" i="1"/>
  <c r="E2131" i="1"/>
  <c r="C2132" i="1"/>
  <c r="E2132" i="1"/>
  <c r="C2133" i="1"/>
  <c r="E2133" i="1"/>
  <c r="C2134" i="1"/>
  <c r="E2134" i="1"/>
  <c r="C2135" i="1"/>
  <c r="E2135" i="1"/>
  <c r="C2136" i="1"/>
  <c r="E2136" i="1"/>
  <c r="C2137" i="1"/>
  <c r="E2137" i="1"/>
  <c r="C2138" i="1"/>
  <c r="E2138" i="1"/>
  <c r="C2139" i="1"/>
  <c r="E2139" i="1"/>
  <c r="C2140" i="1"/>
  <c r="E2140" i="1"/>
  <c r="C2141" i="1"/>
  <c r="E2141" i="1"/>
  <c r="C2142" i="1"/>
  <c r="E2142" i="1"/>
  <c r="C2143" i="1"/>
  <c r="E2143" i="1"/>
  <c r="C2144" i="1"/>
  <c r="E2144" i="1"/>
  <c r="C2145" i="1"/>
  <c r="E2145" i="1"/>
  <c r="C2146" i="1"/>
  <c r="E2146" i="1"/>
  <c r="C2147" i="1"/>
  <c r="E2147" i="1"/>
  <c r="C2148" i="1"/>
  <c r="E2148" i="1"/>
  <c r="C2149" i="1"/>
  <c r="E2149" i="1"/>
  <c r="C2150" i="1"/>
  <c r="E2150" i="1"/>
  <c r="C2151" i="1"/>
  <c r="E2151" i="1"/>
  <c r="C2152" i="1"/>
  <c r="E2152" i="1"/>
  <c r="C2153" i="1"/>
  <c r="E2153" i="1"/>
  <c r="C2154" i="1"/>
  <c r="E2154" i="1"/>
  <c r="C2155" i="1"/>
  <c r="E2155" i="1"/>
  <c r="C2156" i="1"/>
  <c r="E2156" i="1"/>
  <c r="C2157" i="1"/>
  <c r="E2157" i="1"/>
  <c r="C2158" i="1"/>
  <c r="E2158" i="1"/>
  <c r="C2159" i="1"/>
  <c r="E2159" i="1"/>
  <c r="C2160" i="1"/>
  <c r="E2160" i="1"/>
  <c r="C2161" i="1"/>
  <c r="E2161" i="1"/>
  <c r="C2162" i="1"/>
  <c r="E2162" i="1"/>
  <c r="C2163" i="1"/>
  <c r="E2163" i="1"/>
  <c r="C2164" i="1"/>
  <c r="E2164" i="1"/>
  <c r="C2165" i="1"/>
  <c r="E2165" i="1"/>
  <c r="C2166" i="1"/>
  <c r="E2166" i="1"/>
  <c r="C2167" i="1"/>
  <c r="E2167" i="1"/>
  <c r="C2168" i="1"/>
  <c r="E2168" i="1"/>
  <c r="C2169" i="1"/>
  <c r="E2169" i="1"/>
  <c r="C2170" i="1"/>
  <c r="E2170" i="1"/>
  <c r="C2171" i="1"/>
  <c r="E2171" i="1"/>
  <c r="C2172" i="1"/>
  <c r="E2172" i="1"/>
  <c r="C2173" i="1"/>
  <c r="E2173" i="1"/>
  <c r="C2174" i="1"/>
  <c r="E2174" i="1"/>
  <c r="C2175" i="1"/>
  <c r="E2175" i="1"/>
  <c r="C2176" i="1"/>
  <c r="E2176" i="1"/>
  <c r="C2177" i="1"/>
  <c r="E2177" i="1"/>
  <c r="C2178" i="1"/>
  <c r="E2178" i="1"/>
  <c r="C2179" i="1"/>
  <c r="E2179" i="1"/>
  <c r="C2180" i="1"/>
  <c r="E2180" i="1"/>
  <c r="C2181" i="1"/>
  <c r="E2181" i="1"/>
  <c r="C2182" i="1"/>
  <c r="E2182" i="1"/>
  <c r="C2183" i="1"/>
  <c r="E2183" i="1"/>
  <c r="C2184" i="1"/>
  <c r="E2184" i="1"/>
  <c r="C2185" i="1"/>
  <c r="E2185" i="1"/>
  <c r="C2186" i="1"/>
  <c r="E2186" i="1"/>
  <c r="C2187" i="1"/>
  <c r="E2187" i="1"/>
  <c r="C2188" i="1"/>
  <c r="E2188" i="1"/>
  <c r="C2189" i="1"/>
  <c r="E2189" i="1"/>
  <c r="C2190" i="1"/>
  <c r="E2190" i="1"/>
  <c r="C2191" i="1"/>
  <c r="E2191" i="1"/>
  <c r="C2192" i="1"/>
  <c r="E2192" i="1"/>
  <c r="C2193" i="1"/>
  <c r="E2193" i="1"/>
  <c r="C2194" i="1"/>
  <c r="E2194" i="1"/>
  <c r="C2195" i="1"/>
  <c r="E2195" i="1"/>
  <c r="C2196" i="1"/>
  <c r="E2196" i="1"/>
  <c r="C2197" i="1"/>
  <c r="E2197" i="1"/>
  <c r="C2198" i="1"/>
  <c r="E2198" i="1"/>
  <c r="C2199" i="1"/>
  <c r="E2199" i="1"/>
  <c r="C2200" i="1"/>
  <c r="E2200" i="1"/>
  <c r="C2201" i="1"/>
  <c r="E2201" i="1"/>
  <c r="C2202" i="1"/>
  <c r="E2202" i="1"/>
  <c r="C2203" i="1"/>
  <c r="E2203" i="1"/>
  <c r="C2204" i="1"/>
  <c r="E2204" i="1"/>
  <c r="C2205" i="1"/>
  <c r="E2205" i="1"/>
  <c r="C2206" i="1"/>
  <c r="E2206" i="1"/>
  <c r="C2207" i="1"/>
  <c r="E2207" i="1"/>
  <c r="C2208" i="1"/>
  <c r="E2208" i="1"/>
  <c r="C2209" i="1"/>
  <c r="E2209" i="1"/>
  <c r="C2210" i="1"/>
  <c r="E2210" i="1"/>
  <c r="C2211" i="1"/>
  <c r="E2211" i="1"/>
  <c r="C2212" i="1"/>
  <c r="E2212" i="1"/>
  <c r="C2213" i="1"/>
  <c r="E2213" i="1"/>
  <c r="C2214" i="1"/>
  <c r="E2214" i="1"/>
  <c r="C2215" i="1"/>
  <c r="E2215" i="1"/>
  <c r="C2216" i="1"/>
  <c r="E2216" i="1"/>
  <c r="C2217" i="1"/>
  <c r="E2217" i="1"/>
  <c r="C2218" i="1"/>
  <c r="E2218" i="1"/>
  <c r="C2219" i="1"/>
  <c r="E2219" i="1"/>
  <c r="C2220" i="1"/>
  <c r="E2220" i="1"/>
  <c r="C2221" i="1"/>
  <c r="E2221" i="1"/>
  <c r="C2222" i="1"/>
  <c r="E2222" i="1"/>
  <c r="C2223" i="1"/>
  <c r="E2223" i="1"/>
  <c r="C2224" i="1"/>
  <c r="E2224" i="1"/>
  <c r="C2225" i="1"/>
  <c r="E2225" i="1"/>
  <c r="C2226" i="1"/>
  <c r="E2226" i="1"/>
  <c r="C2227" i="1"/>
  <c r="E2227" i="1"/>
  <c r="C2228" i="1"/>
  <c r="E2228" i="1"/>
  <c r="C2229" i="1"/>
  <c r="E2229" i="1"/>
  <c r="C2230" i="1"/>
  <c r="E2230" i="1"/>
  <c r="C2231" i="1"/>
  <c r="E2231" i="1"/>
  <c r="C2232" i="1"/>
  <c r="E2232" i="1"/>
  <c r="C2233" i="1"/>
  <c r="E2233" i="1"/>
  <c r="C2234" i="1"/>
  <c r="E2234" i="1"/>
  <c r="C2235" i="1"/>
  <c r="E2235" i="1"/>
  <c r="C2236" i="1"/>
  <c r="E2236" i="1"/>
  <c r="C2237" i="1"/>
  <c r="E2237" i="1"/>
  <c r="C2238" i="1"/>
  <c r="E2238" i="1"/>
  <c r="C2239" i="1"/>
  <c r="E2239" i="1"/>
  <c r="C2240" i="1"/>
  <c r="E2240" i="1"/>
  <c r="C2241" i="1"/>
  <c r="E2241" i="1"/>
  <c r="C2242" i="1"/>
  <c r="E2242" i="1"/>
  <c r="C2243" i="1"/>
  <c r="E2243" i="1"/>
  <c r="C2244" i="1"/>
  <c r="E2244" i="1"/>
  <c r="C2245" i="1"/>
  <c r="E2245" i="1"/>
  <c r="C2246" i="1"/>
  <c r="E2246" i="1"/>
  <c r="C2247" i="1"/>
  <c r="E2247" i="1"/>
  <c r="C2248" i="1"/>
  <c r="E2248" i="1"/>
  <c r="C2249" i="1"/>
  <c r="E2249" i="1"/>
  <c r="C2250" i="1"/>
  <c r="E2250" i="1"/>
  <c r="C2251" i="1"/>
  <c r="E2251" i="1"/>
  <c r="C2252" i="1"/>
  <c r="E2252" i="1"/>
  <c r="C2253" i="1"/>
  <c r="E2253" i="1"/>
  <c r="C2254" i="1"/>
  <c r="E2254" i="1"/>
  <c r="C2255" i="1"/>
  <c r="E2255" i="1"/>
  <c r="C2256" i="1"/>
  <c r="E2256" i="1"/>
  <c r="C2257" i="1"/>
  <c r="E2257" i="1"/>
  <c r="C2258" i="1"/>
  <c r="E2258" i="1"/>
  <c r="C2259" i="1"/>
  <c r="E2259" i="1"/>
  <c r="C2260" i="1"/>
  <c r="E2260" i="1"/>
  <c r="C2261" i="1"/>
  <c r="E2261" i="1"/>
  <c r="C2262" i="1"/>
  <c r="E2262" i="1"/>
  <c r="C2263" i="1"/>
  <c r="E2263" i="1"/>
  <c r="C2264" i="1"/>
  <c r="E2264" i="1"/>
  <c r="C2265" i="1"/>
  <c r="E2265" i="1"/>
  <c r="C2266" i="1"/>
  <c r="E2266" i="1"/>
  <c r="C2267" i="1"/>
  <c r="E2267" i="1"/>
  <c r="C2268" i="1"/>
  <c r="E2268" i="1"/>
  <c r="C2269" i="1"/>
  <c r="E2269" i="1"/>
  <c r="C2270" i="1"/>
  <c r="E2270" i="1"/>
  <c r="C2271" i="1"/>
  <c r="E2271" i="1"/>
  <c r="C2272" i="1"/>
  <c r="E2272" i="1"/>
  <c r="C2273" i="1"/>
  <c r="E2273" i="1"/>
  <c r="C2274" i="1"/>
  <c r="E2274" i="1"/>
  <c r="C2275" i="1"/>
  <c r="E2275" i="1"/>
  <c r="C2276" i="1"/>
  <c r="E2276" i="1"/>
  <c r="C2277" i="1"/>
  <c r="E2277" i="1"/>
  <c r="C2278" i="1"/>
  <c r="E2278" i="1"/>
  <c r="C2279" i="1"/>
  <c r="E2279" i="1"/>
  <c r="C2280" i="1"/>
  <c r="E2280" i="1"/>
  <c r="C2281" i="1"/>
  <c r="E2281" i="1"/>
  <c r="C2282" i="1"/>
  <c r="E2282" i="1"/>
  <c r="C2283" i="1"/>
  <c r="E2283" i="1"/>
  <c r="C2284" i="1"/>
  <c r="E2284" i="1"/>
  <c r="C2285" i="1"/>
  <c r="E2285" i="1"/>
  <c r="C2286" i="1"/>
  <c r="E2286" i="1"/>
  <c r="C2287" i="1"/>
  <c r="E2287" i="1"/>
  <c r="C2288" i="1"/>
  <c r="E2288" i="1"/>
  <c r="C2289" i="1"/>
  <c r="E2289" i="1"/>
  <c r="C2290" i="1"/>
  <c r="E2290" i="1"/>
  <c r="C2291" i="1"/>
  <c r="E2291" i="1"/>
  <c r="C2292" i="1"/>
  <c r="E2292" i="1"/>
  <c r="C2293" i="1"/>
  <c r="E2293" i="1"/>
  <c r="C2294" i="1"/>
  <c r="E2294" i="1"/>
  <c r="C2295" i="1"/>
  <c r="E2295" i="1"/>
  <c r="C2296" i="1"/>
  <c r="E2296" i="1"/>
  <c r="C2297" i="1"/>
  <c r="E2297" i="1"/>
  <c r="C2298" i="1"/>
  <c r="E2298" i="1"/>
  <c r="C2299" i="1"/>
  <c r="E2299" i="1"/>
  <c r="C2300" i="1"/>
  <c r="E2300" i="1"/>
  <c r="C2301" i="1"/>
  <c r="E2301" i="1"/>
  <c r="C2302" i="1"/>
  <c r="E2302" i="1"/>
  <c r="C2303" i="1"/>
  <c r="E2303" i="1"/>
  <c r="C2304" i="1"/>
  <c r="E2304" i="1"/>
  <c r="C2305" i="1"/>
  <c r="E2305" i="1"/>
  <c r="C2306" i="1"/>
  <c r="E2306" i="1"/>
  <c r="C2307" i="1"/>
  <c r="E2307" i="1"/>
  <c r="C2308" i="1"/>
  <c r="E2308" i="1"/>
  <c r="C2309" i="1"/>
  <c r="E2309" i="1"/>
  <c r="C2310" i="1"/>
  <c r="E2310" i="1"/>
  <c r="C2311" i="1"/>
  <c r="E2311" i="1"/>
  <c r="C2312" i="1"/>
  <c r="E2312" i="1"/>
  <c r="C2313" i="1"/>
  <c r="E2313" i="1"/>
  <c r="C2314" i="1"/>
  <c r="E2314" i="1"/>
  <c r="C2315" i="1"/>
  <c r="E2315" i="1"/>
  <c r="C2316" i="1"/>
  <c r="E2316" i="1"/>
  <c r="C2317" i="1"/>
  <c r="E2317" i="1"/>
  <c r="C2318" i="1"/>
  <c r="E2318" i="1"/>
  <c r="C2319" i="1"/>
  <c r="E2319" i="1"/>
  <c r="C2320" i="1"/>
  <c r="E2320" i="1"/>
  <c r="C2321" i="1"/>
  <c r="E2321" i="1"/>
  <c r="C2322" i="1"/>
  <c r="E2322" i="1"/>
  <c r="C2323" i="1"/>
  <c r="E2323" i="1"/>
  <c r="C2324" i="1"/>
  <c r="E2324" i="1"/>
  <c r="C2325" i="1"/>
  <c r="E2325" i="1"/>
  <c r="C2326" i="1"/>
  <c r="E2326" i="1"/>
  <c r="C2327" i="1"/>
  <c r="E2327" i="1"/>
  <c r="C2328" i="1"/>
  <c r="E2328" i="1"/>
  <c r="C2329" i="1"/>
  <c r="E2329" i="1"/>
  <c r="C2330" i="1"/>
  <c r="E2330" i="1"/>
  <c r="C2331" i="1"/>
  <c r="E2331" i="1"/>
  <c r="C2332" i="1"/>
  <c r="E2332" i="1"/>
  <c r="C2333" i="1"/>
  <c r="E2333" i="1"/>
  <c r="C2334" i="1"/>
  <c r="E2334" i="1"/>
  <c r="C2335" i="1"/>
  <c r="E2335" i="1"/>
  <c r="C2336" i="1"/>
  <c r="E2336" i="1"/>
  <c r="C2337" i="1"/>
  <c r="E2337" i="1"/>
  <c r="C2338" i="1"/>
  <c r="E2338" i="1"/>
  <c r="C2339" i="1"/>
  <c r="E2339" i="1"/>
  <c r="C2340" i="1"/>
  <c r="E2340" i="1"/>
  <c r="C2341" i="1"/>
  <c r="E2341" i="1"/>
  <c r="C2342" i="1"/>
  <c r="E2342" i="1"/>
  <c r="C2343" i="1"/>
  <c r="E2343" i="1"/>
  <c r="C2344" i="1"/>
  <c r="E2344" i="1"/>
  <c r="C2345" i="1"/>
  <c r="E2345" i="1"/>
  <c r="C2346" i="1"/>
  <c r="E2346" i="1"/>
  <c r="C2347" i="1"/>
  <c r="E2347" i="1"/>
  <c r="C2348" i="1"/>
  <c r="E2348" i="1"/>
  <c r="C2349" i="1"/>
  <c r="E2349" i="1"/>
  <c r="C2350" i="1"/>
  <c r="E2350" i="1"/>
  <c r="C2351" i="1"/>
  <c r="E2351" i="1"/>
  <c r="C2352" i="1"/>
  <c r="E2352" i="1"/>
  <c r="C2353" i="1"/>
  <c r="E2353" i="1"/>
  <c r="C2354" i="1"/>
  <c r="E2354" i="1"/>
  <c r="C2355" i="1"/>
  <c r="E2355" i="1"/>
  <c r="C2356" i="1"/>
  <c r="E2356" i="1"/>
  <c r="C2357" i="1"/>
  <c r="E2357" i="1"/>
  <c r="C2358" i="1"/>
  <c r="E2358" i="1"/>
  <c r="C2359" i="1"/>
  <c r="E2359" i="1"/>
  <c r="C2360" i="1"/>
  <c r="E2360" i="1"/>
  <c r="C2361" i="1"/>
  <c r="E2361" i="1"/>
  <c r="C2362" i="1"/>
  <c r="E2362" i="1"/>
  <c r="C2363" i="1"/>
  <c r="E2363" i="1"/>
  <c r="C2364" i="1"/>
  <c r="E2364" i="1"/>
  <c r="C2365" i="1"/>
  <c r="E2365" i="1"/>
  <c r="C2366" i="1"/>
  <c r="E2366" i="1"/>
  <c r="C2367" i="1"/>
  <c r="E2367" i="1"/>
  <c r="C2368" i="1"/>
  <c r="E2368" i="1"/>
  <c r="C2369" i="1"/>
  <c r="E2369" i="1"/>
  <c r="C2370" i="1"/>
  <c r="E2370" i="1"/>
  <c r="C2371" i="1"/>
  <c r="E2371" i="1"/>
  <c r="C2372" i="1"/>
  <c r="E2372" i="1"/>
  <c r="C2373" i="1"/>
  <c r="E2373" i="1"/>
  <c r="C2374" i="1"/>
  <c r="E2374" i="1"/>
  <c r="C2375" i="1"/>
  <c r="E2375" i="1"/>
  <c r="C2376" i="1"/>
  <c r="E2376" i="1"/>
  <c r="C2377" i="1"/>
  <c r="E2377" i="1"/>
  <c r="C2378" i="1"/>
  <c r="E2378" i="1"/>
  <c r="C2379" i="1"/>
  <c r="E2379" i="1"/>
  <c r="C2380" i="1"/>
  <c r="E2380" i="1"/>
  <c r="C2381" i="1"/>
  <c r="E2381" i="1"/>
  <c r="C2382" i="1"/>
  <c r="E2382" i="1"/>
  <c r="C2383" i="1"/>
  <c r="E2383" i="1"/>
  <c r="C2384" i="1"/>
  <c r="E2384" i="1"/>
  <c r="C2385" i="1"/>
  <c r="E2385" i="1"/>
  <c r="C2386" i="1"/>
  <c r="E2386" i="1"/>
  <c r="C2387" i="1"/>
  <c r="E2387" i="1"/>
  <c r="C2388" i="1"/>
  <c r="E2388" i="1"/>
  <c r="C2389" i="1"/>
  <c r="E2389" i="1"/>
  <c r="C2390" i="1"/>
  <c r="E2390" i="1"/>
  <c r="C2391" i="1"/>
  <c r="E2391" i="1"/>
  <c r="C2392" i="1"/>
  <c r="E2392" i="1"/>
  <c r="C2393" i="1"/>
  <c r="E2393" i="1"/>
  <c r="C2394" i="1"/>
  <c r="E2394" i="1"/>
  <c r="C2395" i="1"/>
  <c r="E2395" i="1"/>
  <c r="C2396" i="1"/>
  <c r="E2396" i="1"/>
  <c r="C2397" i="1"/>
  <c r="E2397" i="1"/>
  <c r="C2398" i="1"/>
  <c r="E2398" i="1"/>
  <c r="C2399" i="1"/>
  <c r="E2399" i="1"/>
  <c r="C2400" i="1"/>
  <c r="E2400" i="1"/>
  <c r="C2401" i="1"/>
  <c r="E2401" i="1"/>
  <c r="C2402" i="1"/>
  <c r="E2402" i="1"/>
  <c r="C2403" i="1"/>
  <c r="E2403" i="1"/>
  <c r="C2404" i="1"/>
  <c r="E2404" i="1"/>
  <c r="C2405" i="1"/>
  <c r="E2405" i="1"/>
  <c r="C2406" i="1"/>
  <c r="E2406" i="1"/>
  <c r="C2407" i="1"/>
  <c r="E2407" i="1"/>
  <c r="C2408" i="1"/>
  <c r="E2408" i="1"/>
  <c r="C2409" i="1"/>
  <c r="E2409" i="1"/>
  <c r="C2410" i="1"/>
  <c r="E2410" i="1"/>
  <c r="C2411" i="1"/>
  <c r="E2411" i="1"/>
  <c r="C2412" i="1"/>
  <c r="E2412" i="1"/>
  <c r="C2413" i="1"/>
  <c r="E2413" i="1"/>
  <c r="C2414" i="1"/>
  <c r="E2414" i="1"/>
  <c r="C2415" i="1"/>
  <c r="E2415" i="1"/>
  <c r="C2416" i="1"/>
  <c r="E2416" i="1"/>
  <c r="C2417" i="1"/>
  <c r="E2417" i="1"/>
  <c r="C2418" i="1"/>
  <c r="E2418" i="1"/>
  <c r="C2419" i="1"/>
  <c r="E2419" i="1"/>
  <c r="C2420" i="1"/>
  <c r="E2420" i="1"/>
  <c r="C2421" i="1"/>
  <c r="E2421" i="1"/>
  <c r="C2422" i="1"/>
  <c r="E2422" i="1"/>
  <c r="C2423" i="1"/>
  <c r="E2423" i="1"/>
  <c r="C2424" i="1"/>
  <c r="E2424" i="1"/>
  <c r="C2425" i="1"/>
  <c r="E2425" i="1"/>
  <c r="C2426" i="1"/>
  <c r="E2426" i="1"/>
  <c r="C2427" i="1"/>
  <c r="E2427" i="1"/>
  <c r="C2428" i="1"/>
  <c r="E2428" i="1"/>
  <c r="C2429" i="1"/>
  <c r="E2429" i="1"/>
  <c r="C2430" i="1"/>
  <c r="E2430" i="1"/>
  <c r="C2431" i="1"/>
  <c r="E2431" i="1"/>
  <c r="C2432" i="1"/>
  <c r="E2432" i="1"/>
  <c r="C2433" i="1"/>
  <c r="E2433" i="1"/>
  <c r="C2434" i="1"/>
  <c r="E2434" i="1"/>
  <c r="C2435" i="1"/>
  <c r="E2435" i="1"/>
  <c r="C2436" i="1"/>
  <c r="E2436" i="1"/>
  <c r="C2437" i="1"/>
  <c r="E2437" i="1"/>
  <c r="C2438" i="1"/>
  <c r="E2438" i="1"/>
  <c r="C2439" i="1"/>
  <c r="E2439" i="1"/>
  <c r="C2440" i="1"/>
  <c r="E2440" i="1"/>
  <c r="C2441" i="1"/>
  <c r="E2441" i="1"/>
  <c r="C2442" i="1"/>
  <c r="E2442" i="1"/>
  <c r="C2443" i="1"/>
  <c r="E2443" i="1"/>
  <c r="C2444" i="1"/>
  <c r="E2444" i="1"/>
  <c r="C2445" i="1"/>
  <c r="E2445" i="1"/>
  <c r="C2446" i="1"/>
  <c r="E2446" i="1"/>
  <c r="C2447" i="1"/>
  <c r="E2447" i="1"/>
  <c r="C2448" i="1"/>
  <c r="E2448" i="1"/>
  <c r="C2449" i="1"/>
  <c r="E2449" i="1"/>
  <c r="C2450" i="1"/>
  <c r="E2450" i="1"/>
  <c r="C2451" i="1"/>
  <c r="E2451" i="1"/>
  <c r="C2452" i="1"/>
  <c r="E2452" i="1"/>
  <c r="C2453" i="1"/>
  <c r="E2453" i="1"/>
  <c r="C2454" i="1"/>
  <c r="E2454" i="1"/>
  <c r="C2455" i="1"/>
  <c r="E2455" i="1"/>
  <c r="C2456" i="1"/>
  <c r="E2456" i="1"/>
  <c r="C2457" i="1"/>
  <c r="E2457" i="1"/>
  <c r="C2458" i="1"/>
  <c r="E2458" i="1"/>
  <c r="C2459" i="1"/>
  <c r="E2459" i="1"/>
  <c r="C2460" i="1"/>
  <c r="E2460" i="1"/>
  <c r="C2461" i="1"/>
  <c r="E2461" i="1"/>
  <c r="C2462" i="1"/>
  <c r="E2462" i="1"/>
  <c r="C2463" i="1"/>
  <c r="E2463" i="1"/>
  <c r="C2464" i="1"/>
  <c r="E2464" i="1"/>
  <c r="C2465" i="1"/>
  <c r="E2465" i="1"/>
  <c r="C2466" i="1"/>
  <c r="E2466" i="1"/>
  <c r="C2467" i="1"/>
  <c r="E2467" i="1"/>
  <c r="C2468" i="1"/>
  <c r="E2468" i="1"/>
  <c r="C2469" i="1"/>
  <c r="E2469" i="1"/>
  <c r="C2470" i="1"/>
  <c r="E2470" i="1"/>
  <c r="C2471" i="1"/>
  <c r="E2471" i="1"/>
  <c r="C2472" i="1"/>
  <c r="E2472" i="1"/>
  <c r="C2473" i="1"/>
  <c r="E2473" i="1"/>
  <c r="C2474" i="1"/>
  <c r="E2474" i="1"/>
  <c r="C2475" i="1"/>
  <c r="E2475" i="1"/>
  <c r="C2476" i="1"/>
  <c r="E2476" i="1"/>
  <c r="C2477" i="1"/>
  <c r="E2477" i="1"/>
  <c r="C2478" i="1"/>
  <c r="E2478" i="1"/>
  <c r="C2479" i="1"/>
  <c r="E2479" i="1"/>
  <c r="C2480" i="1"/>
  <c r="E2480" i="1"/>
  <c r="C2481" i="1"/>
  <c r="E2481" i="1"/>
  <c r="C2482" i="1"/>
  <c r="E2482" i="1"/>
  <c r="C2483" i="1"/>
  <c r="E2483" i="1"/>
  <c r="C2484" i="1"/>
  <c r="E2484" i="1"/>
  <c r="C2485" i="1"/>
  <c r="E2485" i="1"/>
  <c r="C2486" i="1"/>
  <c r="E2486" i="1"/>
  <c r="C2487" i="1"/>
  <c r="E2487" i="1"/>
  <c r="C2488" i="1"/>
  <c r="E2488" i="1"/>
  <c r="C2489" i="1"/>
  <c r="E2489" i="1"/>
  <c r="C2490" i="1"/>
  <c r="E2490" i="1"/>
  <c r="C2491" i="1"/>
  <c r="E2491" i="1"/>
  <c r="C2492" i="1"/>
  <c r="E2492" i="1"/>
  <c r="C2493" i="1"/>
  <c r="E2493" i="1"/>
  <c r="C2494" i="1"/>
  <c r="E2494" i="1"/>
  <c r="C2495" i="1"/>
  <c r="E2495" i="1"/>
  <c r="C2496" i="1"/>
  <c r="E2496" i="1"/>
  <c r="C2497" i="1"/>
  <c r="E2497" i="1"/>
  <c r="C2498" i="1"/>
  <c r="E2498" i="1"/>
  <c r="C2499" i="1"/>
  <c r="E2499" i="1"/>
  <c r="C2500" i="1"/>
  <c r="E2500" i="1"/>
  <c r="C2501" i="1"/>
  <c r="E2501" i="1"/>
  <c r="C2502" i="1"/>
  <c r="E2502" i="1"/>
  <c r="C2503" i="1"/>
  <c r="E2503" i="1"/>
  <c r="C2504" i="1"/>
  <c r="E2504" i="1"/>
  <c r="C2505" i="1"/>
  <c r="E2505" i="1"/>
  <c r="C2506" i="1"/>
  <c r="E2506" i="1"/>
  <c r="C2507" i="1"/>
  <c r="E2507" i="1"/>
  <c r="C2508" i="1"/>
  <c r="E2508" i="1"/>
  <c r="C2509" i="1"/>
  <c r="E2509" i="1"/>
  <c r="C2510" i="1"/>
  <c r="E2510" i="1"/>
  <c r="C2511" i="1"/>
  <c r="E2511" i="1"/>
  <c r="C2512" i="1"/>
  <c r="E2512" i="1"/>
  <c r="C2513" i="1"/>
  <c r="E2513" i="1"/>
  <c r="C2514" i="1"/>
  <c r="E2514" i="1"/>
  <c r="C2515" i="1"/>
  <c r="E2515" i="1"/>
  <c r="C2516" i="1"/>
  <c r="E2516" i="1"/>
  <c r="C2517" i="1"/>
  <c r="E2517" i="1"/>
  <c r="C2518" i="1"/>
  <c r="E2518" i="1"/>
  <c r="C2519" i="1"/>
  <c r="E2519" i="1"/>
  <c r="C2520" i="1"/>
  <c r="E2520" i="1"/>
  <c r="C2521" i="1"/>
  <c r="E2521" i="1"/>
  <c r="C2522" i="1"/>
  <c r="E2522" i="1"/>
  <c r="C2523" i="1"/>
  <c r="E2523" i="1"/>
  <c r="C2524" i="1"/>
  <c r="E2524" i="1"/>
  <c r="C2525" i="1"/>
  <c r="E2525" i="1"/>
  <c r="C2526" i="1"/>
  <c r="E2526" i="1"/>
  <c r="C2527" i="1"/>
  <c r="E2527" i="1"/>
  <c r="C2528" i="1"/>
  <c r="E2528" i="1"/>
  <c r="C2529" i="1"/>
  <c r="E2529" i="1"/>
  <c r="C2530" i="1"/>
  <c r="E2530" i="1"/>
  <c r="C2531" i="1"/>
  <c r="E2531" i="1"/>
  <c r="C2532" i="1"/>
  <c r="E2532" i="1"/>
  <c r="C2533" i="1"/>
  <c r="E2533" i="1"/>
  <c r="C2534" i="1"/>
  <c r="E2534" i="1"/>
  <c r="C2535" i="1"/>
  <c r="E2535" i="1"/>
  <c r="C2536" i="1"/>
  <c r="E2536" i="1"/>
  <c r="C2537" i="1"/>
  <c r="E2537" i="1"/>
  <c r="C2538" i="1"/>
  <c r="E2538" i="1"/>
  <c r="C2539" i="1"/>
  <c r="E2539" i="1"/>
  <c r="C2540" i="1"/>
  <c r="E2540" i="1"/>
  <c r="C2541" i="1"/>
  <c r="E2541" i="1"/>
  <c r="C2542" i="1"/>
  <c r="E2542" i="1"/>
  <c r="C2543" i="1"/>
  <c r="E2543" i="1"/>
  <c r="C2544" i="1"/>
  <c r="E2544" i="1"/>
  <c r="C2545" i="1"/>
  <c r="E2545" i="1"/>
  <c r="C2546" i="1"/>
  <c r="E2546" i="1"/>
  <c r="C2547" i="1"/>
  <c r="E2547" i="1"/>
  <c r="C2548" i="1"/>
  <c r="E2548" i="1"/>
  <c r="C2549" i="1"/>
  <c r="E2549" i="1"/>
  <c r="C2550" i="1"/>
  <c r="E2550" i="1"/>
  <c r="C2551" i="1"/>
  <c r="E2551" i="1"/>
  <c r="C2552" i="1"/>
  <c r="E2552" i="1"/>
  <c r="C2553" i="1"/>
  <c r="E2553" i="1"/>
  <c r="C2554" i="1"/>
  <c r="E2554" i="1"/>
  <c r="C2555" i="1"/>
  <c r="E2555" i="1"/>
  <c r="C2556" i="1"/>
  <c r="E2556" i="1"/>
  <c r="C2557" i="1"/>
  <c r="E2557" i="1"/>
  <c r="C2558" i="1"/>
  <c r="E2558" i="1"/>
  <c r="C2559" i="1"/>
  <c r="E2559" i="1"/>
  <c r="C2560" i="1"/>
  <c r="E2560" i="1"/>
  <c r="C2561" i="1"/>
  <c r="E2561" i="1"/>
  <c r="C2562" i="1"/>
  <c r="E2562" i="1"/>
  <c r="C2563" i="1"/>
  <c r="E2563" i="1"/>
  <c r="C2564" i="1"/>
  <c r="E2564" i="1"/>
  <c r="C2565" i="1"/>
  <c r="E2565" i="1"/>
  <c r="C2566" i="1"/>
  <c r="E2566" i="1"/>
  <c r="C2567" i="1"/>
  <c r="E2567" i="1"/>
  <c r="C2568" i="1"/>
  <c r="E2568" i="1"/>
  <c r="C2569" i="1"/>
  <c r="E2569" i="1"/>
  <c r="C2570" i="1"/>
  <c r="E2570" i="1"/>
  <c r="C2571" i="1"/>
  <c r="E2571" i="1"/>
  <c r="C2572" i="1"/>
  <c r="E2572" i="1"/>
  <c r="C2573" i="1"/>
  <c r="E2573" i="1"/>
  <c r="C2574" i="1"/>
  <c r="E2574" i="1"/>
  <c r="C2575" i="1"/>
  <c r="E2575" i="1"/>
  <c r="C2576" i="1"/>
  <c r="E2576" i="1"/>
  <c r="C2577" i="1"/>
  <c r="E2577" i="1"/>
  <c r="C2578" i="1"/>
  <c r="E2578" i="1"/>
  <c r="C2579" i="1"/>
  <c r="E2579" i="1"/>
  <c r="C2580" i="1"/>
  <c r="E2580" i="1"/>
  <c r="C2581" i="1"/>
  <c r="E2581" i="1"/>
  <c r="C2582" i="1"/>
  <c r="E2582" i="1"/>
  <c r="C2583" i="1"/>
  <c r="E2583" i="1"/>
  <c r="C2584" i="1"/>
  <c r="E2584" i="1"/>
  <c r="C2585" i="1"/>
  <c r="E2585" i="1"/>
  <c r="C2586" i="1"/>
  <c r="E2586" i="1"/>
  <c r="C2587" i="1"/>
  <c r="E2587" i="1"/>
  <c r="C2588" i="1"/>
  <c r="E2588" i="1"/>
  <c r="C2589" i="1"/>
  <c r="E2589" i="1"/>
  <c r="C2590" i="1"/>
  <c r="E2590" i="1"/>
  <c r="C2591" i="1"/>
  <c r="E2591" i="1"/>
  <c r="C2592" i="1"/>
  <c r="E2592" i="1"/>
  <c r="C2593" i="1"/>
  <c r="E2593" i="1"/>
  <c r="C2594" i="1"/>
  <c r="E2594" i="1"/>
  <c r="C2595" i="1"/>
  <c r="E2595" i="1"/>
  <c r="C2596" i="1"/>
  <c r="E2596" i="1"/>
  <c r="C2597" i="1"/>
  <c r="E2597" i="1"/>
  <c r="C2598" i="1"/>
  <c r="E2598" i="1"/>
  <c r="C2599" i="1"/>
  <c r="E2599" i="1"/>
  <c r="C2600" i="1"/>
  <c r="E2600" i="1"/>
  <c r="C2601" i="1"/>
  <c r="E2601" i="1"/>
  <c r="C2602" i="1"/>
  <c r="E2602" i="1"/>
  <c r="C2603" i="1"/>
  <c r="E2603" i="1"/>
  <c r="C2604" i="1"/>
  <c r="E2604" i="1"/>
  <c r="C2605" i="1"/>
  <c r="E2605" i="1"/>
  <c r="C2606" i="1"/>
  <c r="E2606" i="1"/>
  <c r="C2607" i="1"/>
  <c r="E2607" i="1"/>
  <c r="C2608" i="1"/>
  <c r="E2608" i="1"/>
  <c r="C2609" i="1"/>
  <c r="E2609" i="1"/>
  <c r="C2610" i="1"/>
  <c r="E2610" i="1"/>
  <c r="C2611" i="1"/>
  <c r="E2611" i="1"/>
  <c r="C2612" i="1"/>
  <c r="E2612" i="1"/>
  <c r="C2613" i="1"/>
  <c r="E2613" i="1"/>
  <c r="C2614" i="1"/>
  <c r="E2614" i="1"/>
  <c r="C2615" i="1"/>
  <c r="E2615" i="1"/>
  <c r="C2616" i="1"/>
  <c r="E2616" i="1"/>
  <c r="C2617" i="1"/>
  <c r="E2617" i="1"/>
  <c r="C2618" i="1"/>
  <c r="E2618" i="1"/>
  <c r="C2619" i="1"/>
  <c r="E2619" i="1"/>
  <c r="C2620" i="1"/>
  <c r="E2620" i="1"/>
  <c r="C2621" i="1"/>
  <c r="E2621" i="1"/>
  <c r="C2622" i="1"/>
  <c r="E2622" i="1"/>
  <c r="C2623" i="1"/>
  <c r="E2623" i="1"/>
  <c r="C2624" i="1"/>
  <c r="E2624" i="1"/>
  <c r="C2625" i="1"/>
  <c r="E2625" i="1"/>
  <c r="C2626" i="1"/>
  <c r="E2626" i="1"/>
  <c r="C2627" i="1"/>
  <c r="E2627" i="1"/>
  <c r="C2628" i="1"/>
  <c r="E2628" i="1"/>
  <c r="C2629" i="1"/>
  <c r="E2629" i="1"/>
  <c r="C2630" i="1"/>
  <c r="E2630" i="1"/>
  <c r="C2631" i="1"/>
  <c r="E2631" i="1"/>
  <c r="C2632" i="1"/>
  <c r="E2632" i="1"/>
  <c r="C2633" i="1"/>
  <c r="E2633" i="1"/>
  <c r="C2634" i="1"/>
  <c r="E2634" i="1"/>
  <c r="C2635" i="1"/>
  <c r="E2635" i="1"/>
  <c r="C2636" i="1"/>
  <c r="E2636" i="1"/>
  <c r="C2637" i="1"/>
  <c r="E2637" i="1"/>
  <c r="C2638" i="1"/>
  <c r="E2638" i="1"/>
  <c r="C2639" i="1"/>
  <c r="E2639" i="1"/>
  <c r="C2640" i="1"/>
  <c r="E2640" i="1"/>
  <c r="C2641" i="1"/>
  <c r="E2641" i="1"/>
  <c r="C2642" i="1"/>
  <c r="E2642" i="1"/>
  <c r="C2643" i="1"/>
  <c r="E2643" i="1"/>
  <c r="C2644" i="1"/>
  <c r="E2644" i="1"/>
  <c r="C2645" i="1"/>
  <c r="E2645" i="1"/>
  <c r="C2646" i="1"/>
  <c r="E2646" i="1"/>
  <c r="C2647" i="1"/>
  <c r="E2647" i="1"/>
  <c r="C2648" i="1"/>
  <c r="E2648" i="1"/>
  <c r="C2649" i="1"/>
  <c r="E2649" i="1"/>
  <c r="C2650" i="1"/>
  <c r="E2650" i="1"/>
  <c r="C2651" i="1"/>
  <c r="E2651" i="1"/>
  <c r="C2652" i="1"/>
  <c r="E2652" i="1"/>
  <c r="C2653" i="1"/>
  <c r="E2653" i="1"/>
  <c r="C2654" i="1"/>
  <c r="E2654" i="1"/>
  <c r="C2655" i="1"/>
  <c r="E2655" i="1"/>
  <c r="C2656" i="1"/>
  <c r="E2656" i="1"/>
  <c r="C2657" i="1"/>
  <c r="E2657" i="1"/>
  <c r="C2658" i="1"/>
  <c r="E2658" i="1"/>
  <c r="C2659" i="1"/>
  <c r="E2659" i="1"/>
  <c r="C2660" i="1"/>
  <c r="E2660" i="1"/>
  <c r="C2661" i="1"/>
  <c r="E2661" i="1"/>
  <c r="C2662" i="1"/>
  <c r="E2662" i="1"/>
  <c r="C2663" i="1"/>
  <c r="E2663" i="1"/>
  <c r="C2664" i="1"/>
  <c r="E2664" i="1"/>
  <c r="C2665" i="1"/>
  <c r="E2665" i="1"/>
  <c r="C2666" i="1"/>
  <c r="E2666" i="1"/>
  <c r="C2667" i="1"/>
  <c r="E2667" i="1"/>
  <c r="C2668" i="1"/>
  <c r="E2668" i="1"/>
  <c r="C2669" i="1"/>
  <c r="E2669" i="1"/>
  <c r="C2670" i="1"/>
  <c r="E2670" i="1"/>
  <c r="C2671" i="1"/>
  <c r="E2671" i="1"/>
  <c r="C2672" i="1"/>
  <c r="E2672" i="1"/>
  <c r="C2673" i="1"/>
  <c r="E2673" i="1"/>
  <c r="C2674" i="1"/>
  <c r="E2674" i="1"/>
  <c r="C2675" i="1"/>
  <c r="E2675" i="1"/>
  <c r="C2676" i="1"/>
  <c r="E2676" i="1"/>
  <c r="C2677" i="1"/>
  <c r="E2677" i="1"/>
  <c r="C2678" i="1"/>
  <c r="E2678" i="1"/>
  <c r="C2679" i="1"/>
  <c r="E2679" i="1"/>
  <c r="C2680" i="1"/>
  <c r="E2680" i="1"/>
  <c r="C2681" i="1"/>
  <c r="E2681" i="1"/>
  <c r="C2682" i="1"/>
  <c r="E2682" i="1"/>
  <c r="C2683" i="1"/>
  <c r="E2683" i="1"/>
  <c r="C2684" i="1"/>
  <c r="E2684" i="1"/>
  <c r="C2685" i="1"/>
  <c r="E2685" i="1"/>
  <c r="C2686" i="1"/>
  <c r="E2686" i="1"/>
  <c r="C2687" i="1"/>
  <c r="E2687" i="1"/>
  <c r="C2688" i="1"/>
  <c r="E2688" i="1"/>
  <c r="C2689" i="1"/>
  <c r="E2689" i="1"/>
  <c r="C2690" i="1"/>
  <c r="E2690" i="1"/>
  <c r="C2691" i="1"/>
  <c r="E2691" i="1"/>
  <c r="C2692" i="1"/>
  <c r="E2692" i="1"/>
  <c r="C2693" i="1"/>
  <c r="E2693" i="1"/>
  <c r="C2694" i="1"/>
  <c r="E2694" i="1"/>
  <c r="C2695" i="1"/>
  <c r="E2695" i="1"/>
  <c r="C2696" i="1"/>
  <c r="E2696" i="1"/>
  <c r="C2697" i="1"/>
  <c r="E2697" i="1"/>
  <c r="C2698" i="1"/>
  <c r="E2698" i="1"/>
  <c r="C2699" i="1"/>
  <c r="E2699" i="1"/>
  <c r="C2700" i="1"/>
  <c r="E2700" i="1"/>
  <c r="C2701" i="1"/>
  <c r="E2701" i="1"/>
  <c r="C2702" i="1"/>
  <c r="E2702" i="1"/>
  <c r="C2703" i="1"/>
  <c r="E2703" i="1"/>
  <c r="C2704" i="1"/>
  <c r="E2704" i="1"/>
  <c r="C2705" i="1"/>
  <c r="E2705" i="1"/>
  <c r="C2706" i="1"/>
  <c r="E2706" i="1"/>
  <c r="C2707" i="1"/>
  <c r="E2707" i="1"/>
  <c r="C2708" i="1"/>
  <c r="E2708" i="1"/>
  <c r="C2709" i="1"/>
  <c r="E2709" i="1"/>
  <c r="C2710" i="1"/>
  <c r="E2710" i="1"/>
  <c r="C2711" i="1"/>
  <c r="E2711" i="1"/>
  <c r="C2712" i="1"/>
  <c r="E2712" i="1"/>
  <c r="C2713" i="1"/>
  <c r="E2713" i="1"/>
  <c r="C2714" i="1"/>
  <c r="E2714" i="1"/>
  <c r="C2715" i="1"/>
  <c r="E2715" i="1"/>
  <c r="C2716" i="1"/>
  <c r="E2716" i="1"/>
  <c r="C2717" i="1"/>
  <c r="E2717" i="1"/>
  <c r="C2718" i="1"/>
  <c r="E2718" i="1"/>
  <c r="C2719" i="1"/>
  <c r="E2719" i="1"/>
  <c r="C2720" i="1"/>
  <c r="E2720" i="1"/>
  <c r="C2721" i="1"/>
  <c r="E2721" i="1"/>
  <c r="C2722" i="1"/>
  <c r="E2722" i="1"/>
  <c r="C2723" i="1"/>
  <c r="E2723" i="1"/>
  <c r="C2724" i="1"/>
  <c r="E2724" i="1"/>
  <c r="C2725" i="1"/>
  <c r="E2725" i="1"/>
  <c r="C2726" i="1"/>
  <c r="E2726" i="1"/>
  <c r="C2727" i="1"/>
  <c r="E2727" i="1"/>
  <c r="C2728" i="1"/>
  <c r="E2728" i="1"/>
  <c r="C2729" i="1"/>
  <c r="E2729" i="1"/>
  <c r="C2730" i="1"/>
  <c r="E2730" i="1"/>
  <c r="C2731" i="1"/>
  <c r="E2731" i="1"/>
  <c r="C2732" i="1"/>
  <c r="E2732" i="1"/>
  <c r="C2733" i="1"/>
  <c r="E2733" i="1"/>
  <c r="C2734" i="1"/>
  <c r="E2734" i="1"/>
  <c r="C2735" i="1"/>
  <c r="E2735" i="1"/>
  <c r="C2736" i="1"/>
  <c r="E2736" i="1"/>
  <c r="C2737" i="1"/>
  <c r="E2737" i="1"/>
  <c r="C2738" i="1"/>
  <c r="E2738" i="1"/>
  <c r="C2739" i="1"/>
  <c r="E2739" i="1"/>
  <c r="C2740" i="1"/>
  <c r="E2740" i="1"/>
  <c r="C2741" i="1"/>
  <c r="E2741" i="1"/>
  <c r="C2742" i="1"/>
  <c r="E2742" i="1"/>
  <c r="C2743" i="1"/>
  <c r="E2743" i="1"/>
  <c r="C2744" i="1"/>
  <c r="E2744" i="1"/>
  <c r="C2745" i="1"/>
  <c r="E2745" i="1"/>
  <c r="C2746" i="1"/>
  <c r="E2746" i="1"/>
  <c r="C2747" i="1"/>
  <c r="E2747" i="1"/>
  <c r="C2748" i="1"/>
  <c r="E2748" i="1"/>
  <c r="C2749" i="1"/>
  <c r="E2749" i="1"/>
  <c r="C2750" i="1"/>
  <c r="E2750" i="1"/>
  <c r="C2751" i="1"/>
  <c r="E2751" i="1"/>
  <c r="C2752" i="1"/>
  <c r="E2752" i="1"/>
  <c r="C2753" i="1"/>
  <c r="E2753" i="1"/>
  <c r="C2754" i="1"/>
  <c r="E2754" i="1"/>
  <c r="C2755" i="1"/>
  <c r="E2755" i="1"/>
  <c r="C2756" i="1"/>
  <c r="E2756" i="1"/>
  <c r="C2757" i="1"/>
  <c r="E2757" i="1"/>
  <c r="C2758" i="1"/>
  <c r="E2758" i="1"/>
  <c r="C2759" i="1"/>
  <c r="E2759" i="1"/>
  <c r="C2760" i="1"/>
  <c r="E2760" i="1"/>
  <c r="C2761" i="1"/>
  <c r="E2761" i="1"/>
  <c r="C2762" i="1"/>
  <c r="E2762" i="1"/>
  <c r="C2763" i="1"/>
  <c r="E2763" i="1"/>
  <c r="C2764" i="1"/>
  <c r="E2764" i="1"/>
  <c r="C2765" i="1"/>
  <c r="E2765" i="1"/>
  <c r="C2766" i="1"/>
  <c r="E2766" i="1"/>
  <c r="C2767" i="1"/>
  <c r="E2767" i="1"/>
  <c r="C2768" i="1"/>
  <c r="E2768" i="1"/>
  <c r="C2769" i="1"/>
  <c r="E2769" i="1"/>
  <c r="C2770" i="1"/>
  <c r="E2770" i="1"/>
  <c r="C2771" i="1"/>
  <c r="E2771" i="1"/>
  <c r="C2772" i="1"/>
  <c r="E2772" i="1"/>
  <c r="C2773" i="1"/>
  <c r="E2773" i="1"/>
  <c r="C2774" i="1"/>
  <c r="E2774" i="1"/>
  <c r="C2775" i="1"/>
  <c r="E2775" i="1"/>
  <c r="C2776" i="1"/>
  <c r="E2776" i="1"/>
  <c r="C2777" i="1"/>
  <c r="E2777" i="1"/>
  <c r="C2778" i="1"/>
  <c r="E2778" i="1"/>
  <c r="C2779" i="1"/>
  <c r="E2779" i="1"/>
  <c r="C2780" i="1"/>
  <c r="E2780" i="1"/>
  <c r="C2781" i="1"/>
  <c r="E2781" i="1"/>
  <c r="C2782" i="1"/>
  <c r="E2782" i="1"/>
  <c r="C2783" i="1"/>
  <c r="E2783" i="1"/>
  <c r="C2784" i="1"/>
  <c r="E2784" i="1"/>
  <c r="C2785" i="1"/>
  <c r="E2785" i="1"/>
  <c r="C2786" i="1"/>
  <c r="E2786" i="1"/>
  <c r="C2787" i="1"/>
  <c r="E2787" i="1"/>
  <c r="C2788" i="1"/>
  <c r="E2788" i="1"/>
  <c r="C2789" i="1"/>
  <c r="E2789" i="1"/>
  <c r="C2790" i="1"/>
  <c r="E2790" i="1"/>
  <c r="C2791" i="1"/>
  <c r="E2791" i="1"/>
  <c r="C2792" i="1"/>
  <c r="E2792" i="1"/>
  <c r="C2793" i="1"/>
  <c r="E2793" i="1"/>
  <c r="C2794" i="1"/>
  <c r="E2794" i="1"/>
  <c r="C2795" i="1"/>
  <c r="E2795" i="1"/>
  <c r="C2796" i="1"/>
  <c r="E2796" i="1"/>
  <c r="C2797" i="1"/>
  <c r="E2797" i="1"/>
  <c r="C2798" i="1"/>
  <c r="E2798" i="1"/>
  <c r="C2799" i="1"/>
  <c r="E2799" i="1"/>
  <c r="C2800" i="1"/>
  <c r="E2800" i="1"/>
  <c r="C2801" i="1"/>
  <c r="E2801" i="1"/>
  <c r="C2802" i="1"/>
  <c r="E2802" i="1"/>
  <c r="C2803" i="1"/>
  <c r="E2803" i="1"/>
  <c r="C2804" i="1"/>
  <c r="E2804" i="1"/>
  <c r="C2805" i="1"/>
  <c r="E2805" i="1"/>
  <c r="C2806" i="1"/>
  <c r="E2806" i="1"/>
  <c r="C2807" i="1"/>
  <c r="E2807" i="1"/>
  <c r="C2808" i="1"/>
  <c r="E2808" i="1"/>
  <c r="C2809" i="1"/>
  <c r="E2809" i="1"/>
  <c r="C2810" i="1"/>
  <c r="E2810" i="1"/>
  <c r="C2811" i="1"/>
  <c r="E2811" i="1"/>
  <c r="C2812" i="1"/>
  <c r="E2812" i="1"/>
  <c r="C2813" i="1"/>
  <c r="E2813" i="1"/>
  <c r="C2814" i="1"/>
  <c r="E2814" i="1"/>
  <c r="C2815" i="1"/>
  <c r="E2815" i="1"/>
  <c r="C2816" i="1"/>
  <c r="E2816" i="1"/>
  <c r="C2817" i="1"/>
  <c r="E2817" i="1"/>
  <c r="C2818" i="1"/>
  <c r="E2818" i="1"/>
  <c r="C2819" i="1"/>
  <c r="E2819" i="1"/>
  <c r="C2820" i="1"/>
  <c r="E2820" i="1"/>
  <c r="C2821" i="1"/>
  <c r="E2821" i="1"/>
  <c r="C2822" i="1"/>
  <c r="E2822" i="1"/>
  <c r="C2823" i="1"/>
  <c r="E2823" i="1"/>
  <c r="C2824" i="1"/>
  <c r="E2824" i="1"/>
  <c r="C2825" i="1"/>
  <c r="E2825" i="1"/>
  <c r="C2826" i="1"/>
  <c r="E2826" i="1"/>
  <c r="C2827" i="1"/>
  <c r="E2827" i="1"/>
  <c r="C2828" i="1"/>
  <c r="E2828" i="1"/>
  <c r="C2829" i="1"/>
  <c r="E2829" i="1"/>
  <c r="C2830" i="1"/>
  <c r="E2830" i="1"/>
  <c r="C2831" i="1"/>
  <c r="E2831" i="1"/>
  <c r="C2832" i="1"/>
  <c r="E2832" i="1"/>
  <c r="C2833" i="1"/>
  <c r="E2833" i="1"/>
  <c r="C2834" i="1"/>
  <c r="E2834" i="1"/>
  <c r="C2835" i="1"/>
  <c r="E2835" i="1"/>
  <c r="C2836" i="1"/>
  <c r="E2836" i="1"/>
  <c r="C2837" i="1"/>
  <c r="E2837" i="1"/>
  <c r="C2838" i="1"/>
  <c r="E2838" i="1"/>
  <c r="C2839" i="1"/>
  <c r="E2839" i="1"/>
  <c r="C2840" i="1"/>
  <c r="E2840" i="1"/>
  <c r="C2841" i="1"/>
  <c r="E2841" i="1"/>
  <c r="C2842" i="1"/>
  <c r="E2842" i="1"/>
  <c r="C2843" i="1"/>
  <c r="E2843" i="1"/>
  <c r="C2844" i="1"/>
  <c r="E2844" i="1"/>
  <c r="C2845" i="1"/>
  <c r="E2845" i="1"/>
  <c r="C2846" i="1"/>
  <c r="E2846" i="1"/>
  <c r="C2847" i="1"/>
  <c r="E2847" i="1"/>
  <c r="C2848" i="1"/>
  <c r="E2848" i="1"/>
  <c r="C2849" i="1"/>
  <c r="E2849" i="1"/>
  <c r="C2850" i="1"/>
  <c r="E2850" i="1"/>
  <c r="C2851" i="1"/>
  <c r="E2851" i="1"/>
  <c r="C2852" i="1"/>
  <c r="E2852" i="1"/>
  <c r="C2853" i="1"/>
  <c r="E2853" i="1"/>
  <c r="C2854" i="1"/>
  <c r="E2854" i="1"/>
  <c r="C2855" i="1"/>
  <c r="E2855" i="1"/>
  <c r="C2856" i="1"/>
  <c r="E2856" i="1"/>
  <c r="C2857" i="1"/>
  <c r="E2857" i="1"/>
  <c r="C2858" i="1"/>
  <c r="E2858" i="1"/>
  <c r="C2859" i="1"/>
  <c r="E2859" i="1"/>
  <c r="C2860" i="1"/>
  <c r="E2860" i="1"/>
  <c r="C2861" i="1"/>
  <c r="E2861" i="1"/>
  <c r="C2862" i="1"/>
  <c r="E2862" i="1"/>
  <c r="C2863" i="1"/>
  <c r="E2863" i="1"/>
  <c r="C2864" i="1"/>
  <c r="E2864" i="1"/>
  <c r="C2865" i="1"/>
  <c r="E2865" i="1"/>
  <c r="C2866" i="1"/>
  <c r="E2866" i="1"/>
  <c r="C2867" i="1"/>
  <c r="E2867" i="1"/>
  <c r="C2868" i="1"/>
  <c r="E2868" i="1"/>
  <c r="C2869" i="1"/>
  <c r="E2869" i="1"/>
  <c r="C2870" i="1"/>
  <c r="E2870" i="1"/>
  <c r="C2871" i="1"/>
  <c r="E2871" i="1"/>
  <c r="C2872" i="1"/>
  <c r="E2872" i="1"/>
  <c r="C2873" i="1"/>
  <c r="E2873" i="1"/>
  <c r="C2874" i="1"/>
  <c r="E2874" i="1"/>
  <c r="C2875" i="1"/>
  <c r="E2875" i="1"/>
  <c r="C2876" i="1"/>
  <c r="E2876" i="1"/>
  <c r="C2877" i="1"/>
  <c r="E2877" i="1"/>
  <c r="C2878" i="1"/>
  <c r="E2878" i="1"/>
  <c r="C2879" i="1"/>
  <c r="E2879" i="1"/>
  <c r="C2880" i="1"/>
  <c r="E2880" i="1"/>
  <c r="C2881" i="1"/>
  <c r="E2881" i="1"/>
  <c r="C2882" i="1"/>
  <c r="E2882" i="1"/>
  <c r="C2883" i="1"/>
  <c r="E2883" i="1"/>
  <c r="C2884" i="1"/>
  <c r="E2884" i="1"/>
  <c r="C2885" i="1"/>
  <c r="E2885" i="1"/>
  <c r="C2886" i="1"/>
  <c r="E2886" i="1"/>
  <c r="C2887" i="1"/>
  <c r="E2887" i="1"/>
  <c r="C2888" i="1"/>
  <c r="E2888" i="1"/>
  <c r="C2889" i="1"/>
  <c r="E2889" i="1"/>
  <c r="C2890" i="1"/>
  <c r="E2890" i="1"/>
  <c r="C2891" i="1"/>
  <c r="E2891" i="1"/>
  <c r="C2892" i="1"/>
  <c r="E2892" i="1"/>
  <c r="C2893" i="1"/>
  <c r="E2893" i="1"/>
  <c r="C2894" i="1"/>
  <c r="E2894" i="1"/>
  <c r="C2895" i="1"/>
  <c r="E2895" i="1"/>
  <c r="C2896" i="1"/>
  <c r="E2896" i="1"/>
  <c r="C2897" i="1"/>
  <c r="E2897" i="1"/>
  <c r="C2898" i="1"/>
  <c r="E2898" i="1"/>
  <c r="C2899" i="1"/>
  <c r="E2899" i="1"/>
  <c r="C2900" i="1"/>
  <c r="E2900" i="1"/>
  <c r="C2901" i="1"/>
  <c r="E2901" i="1"/>
  <c r="C2902" i="1"/>
  <c r="E2902" i="1"/>
  <c r="C2903" i="1"/>
  <c r="E2903" i="1"/>
  <c r="C2904" i="1"/>
  <c r="E2904" i="1"/>
  <c r="C2905" i="1"/>
  <c r="E2905" i="1"/>
  <c r="C2906" i="1"/>
  <c r="E2906" i="1"/>
  <c r="C2907" i="1"/>
  <c r="E2907" i="1"/>
  <c r="C2908" i="1"/>
  <c r="E2908" i="1"/>
  <c r="C2909" i="1"/>
  <c r="E2909" i="1"/>
  <c r="C2910" i="1"/>
  <c r="E2910" i="1"/>
  <c r="C2911" i="1"/>
  <c r="E2911" i="1"/>
  <c r="C2912" i="1"/>
  <c r="E2912" i="1"/>
  <c r="C2913" i="1"/>
  <c r="E2913" i="1"/>
  <c r="C2914" i="1"/>
  <c r="E2914" i="1"/>
  <c r="C2915" i="1"/>
  <c r="E2915" i="1"/>
  <c r="C2916" i="1"/>
  <c r="E2916" i="1"/>
  <c r="C2917" i="1"/>
  <c r="E2917" i="1"/>
  <c r="C2918" i="1"/>
  <c r="E2918" i="1"/>
  <c r="C2919" i="1"/>
  <c r="E2919" i="1"/>
  <c r="C2920" i="1"/>
  <c r="E2920" i="1"/>
  <c r="C2921" i="1"/>
  <c r="E2921" i="1"/>
  <c r="C2922" i="1"/>
  <c r="E2922" i="1"/>
  <c r="C2923" i="1"/>
  <c r="E2923" i="1"/>
  <c r="C2924" i="1"/>
  <c r="E2924" i="1"/>
  <c r="C2925" i="1"/>
  <c r="E2925" i="1"/>
  <c r="C2926" i="1"/>
  <c r="E2926" i="1"/>
  <c r="C2927" i="1"/>
  <c r="E2927" i="1"/>
  <c r="C2928" i="1"/>
  <c r="E2928" i="1"/>
  <c r="C2929" i="1"/>
  <c r="E2929" i="1"/>
  <c r="C2930" i="1"/>
  <c r="E2930" i="1"/>
  <c r="C2931" i="1"/>
  <c r="E2931" i="1"/>
  <c r="C2932" i="1"/>
  <c r="E2932" i="1"/>
  <c r="C2933" i="1"/>
  <c r="E2933" i="1"/>
  <c r="C2934" i="1"/>
  <c r="E2934" i="1"/>
  <c r="C2935" i="1"/>
  <c r="E2935" i="1"/>
  <c r="C2936" i="1"/>
  <c r="E2936" i="1"/>
  <c r="C2937" i="1"/>
  <c r="E2937" i="1"/>
  <c r="C2938" i="1"/>
  <c r="E2938" i="1"/>
  <c r="C2939" i="1"/>
  <c r="E2939" i="1"/>
  <c r="C2940" i="1"/>
  <c r="E2940" i="1"/>
  <c r="C2941" i="1"/>
  <c r="E2941" i="1"/>
  <c r="C2942" i="1"/>
  <c r="E2942" i="1"/>
  <c r="C2943" i="1"/>
  <c r="E2943" i="1"/>
  <c r="C2944" i="1"/>
  <c r="E2944" i="1"/>
  <c r="C2945" i="1"/>
  <c r="E2945" i="1"/>
  <c r="C2946" i="1"/>
  <c r="E2946" i="1"/>
  <c r="C2947" i="1"/>
  <c r="E2947" i="1"/>
  <c r="C2948" i="1"/>
  <c r="E2948" i="1"/>
  <c r="C2949" i="1"/>
  <c r="E2949" i="1"/>
  <c r="C2950" i="1"/>
  <c r="E2950" i="1"/>
  <c r="C2951" i="1"/>
  <c r="E2951" i="1"/>
  <c r="C2952" i="1"/>
  <c r="E2952" i="1"/>
  <c r="C2953" i="1"/>
  <c r="E2953" i="1"/>
  <c r="C2954" i="1"/>
  <c r="E2954" i="1"/>
  <c r="C2955" i="1"/>
  <c r="E2955" i="1"/>
  <c r="C2956" i="1"/>
  <c r="E2956" i="1"/>
  <c r="C2957" i="1"/>
  <c r="E2957" i="1"/>
  <c r="C2958" i="1"/>
  <c r="E2958" i="1"/>
  <c r="C2959" i="1"/>
  <c r="E2959" i="1"/>
  <c r="C2960" i="1"/>
  <c r="E2960" i="1"/>
  <c r="C2961" i="1"/>
  <c r="E2961" i="1"/>
  <c r="C2962" i="1"/>
  <c r="E2962" i="1"/>
  <c r="C2963" i="1"/>
  <c r="E2963" i="1"/>
  <c r="C2964" i="1"/>
  <c r="E2964" i="1"/>
  <c r="C2965" i="1"/>
  <c r="E2965" i="1"/>
  <c r="C2966" i="1"/>
  <c r="E2966" i="1"/>
  <c r="C2967" i="1"/>
  <c r="E2967" i="1"/>
  <c r="C2968" i="1"/>
  <c r="E2968" i="1"/>
  <c r="C2969" i="1"/>
  <c r="E2969" i="1"/>
  <c r="C2970" i="1"/>
  <c r="E2970" i="1"/>
  <c r="C2971" i="1"/>
  <c r="E2971" i="1"/>
  <c r="C2972" i="1"/>
  <c r="E2972" i="1"/>
  <c r="C2973" i="1"/>
  <c r="E2973" i="1"/>
  <c r="C2974" i="1"/>
  <c r="E2974" i="1"/>
  <c r="C2975" i="1"/>
  <c r="E2975" i="1"/>
  <c r="C2976" i="1"/>
  <c r="E2976" i="1"/>
  <c r="C2977" i="1"/>
  <c r="E2977" i="1"/>
  <c r="C2978" i="1"/>
  <c r="E2978" i="1"/>
  <c r="C2979" i="1"/>
  <c r="E2979" i="1"/>
  <c r="C2980" i="1"/>
  <c r="E2980" i="1"/>
  <c r="C2981" i="1"/>
  <c r="E2981" i="1"/>
  <c r="C2982" i="1"/>
  <c r="E2982" i="1"/>
  <c r="C2983" i="1"/>
  <c r="E2983" i="1"/>
  <c r="C2984" i="1"/>
  <c r="E2984" i="1"/>
  <c r="C2985" i="1"/>
  <c r="E2985" i="1"/>
  <c r="C2986" i="1"/>
  <c r="E2986" i="1"/>
  <c r="C2987" i="1"/>
  <c r="E2987" i="1"/>
  <c r="C2988" i="1"/>
  <c r="E2988" i="1"/>
  <c r="C2989" i="1"/>
  <c r="E2989" i="1"/>
  <c r="C2990" i="1"/>
  <c r="E2990" i="1"/>
  <c r="C2991" i="1"/>
  <c r="E2991" i="1"/>
  <c r="C2992" i="1"/>
  <c r="E2992" i="1"/>
  <c r="C2993" i="1"/>
  <c r="E2993" i="1"/>
  <c r="C2994" i="1"/>
  <c r="E2994" i="1"/>
  <c r="C2995" i="1"/>
  <c r="E2995" i="1"/>
  <c r="C2996" i="1"/>
  <c r="E2996" i="1"/>
  <c r="C2997" i="1"/>
  <c r="E2997" i="1"/>
  <c r="C2998" i="1"/>
  <c r="E2998" i="1"/>
  <c r="C2999" i="1"/>
  <c r="E2999" i="1"/>
  <c r="C3000" i="1"/>
  <c r="E3000" i="1"/>
  <c r="C3001" i="1"/>
  <c r="E3001" i="1"/>
  <c r="C3002" i="1"/>
  <c r="E3002" i="1"/>
  <c r="C3003" i="1"/>
  <c r="E3003" i="1"/>
  <c r="C3004" i="1"/>
  <c r="E3004" i="1"/>
  <c r="C3005" i="1"/>
  <c r="E3005" i="1"/>
  <c r="C3006" i="1"/>
  <c r="E3006" i="1"/>
  <c r="C3007" i="1"/>
  <c r="E3007" i="1"/>
  <c r="C3008" i="1"/>
  <c r="E3008" i="1"/>
  <c r="C3009" i="1"/>
  <c r="E3009" i="1"/>
  <c r="C3010" i="1"/>
  <c r="E3010" i="1"/>
  <c r="C3011" i="1"/>
  <c r="E3011" i="1"/>
  <c r="C3012" i="1"/>
  <c r="E3012" i="1"/>
  <c r="C3013" i="1"/>
  <c r="E3013" i="1"/>
  <c r="C3014" i="1"/>
  <c r="E3014" i="1"/>
  <c r="C3015" i="1"/>
  <c r="E3015" i="1"/>
  <c r="C3016" i="1"/>
  <c r="E3016" i="1"/>
  <c r="C3017" i="1"/>
  <c r="E3017" i="1"/>
  <c r="C3018" i="1"/>
  <c r="E3018" i="1"/>
  <c r="C3019" i="1"/>
  <c r="E3019" i="1"/>
  <c r="C3020" i="1"/>
  <c r="E3020" i="1"/>
  <c r="C3021" i="1"/>
  <c r="E3021" i="1"/>
  <c r="C3022" i="1"/>
  <c r="E3022" i="1"/>
  <c r="C3023" i="1"/>
  <c r="E3023" i="1"/>
  <c r="C3024" i="1"/>
  <c r="E3024" i="1"/>
  <c r="C3025" i="1"/>
  <c r="E3025" i="1"/>
  <c r="C3026" i="1"/>
  <c r="E3026" i="1"/>
  <c r="C3027" i="1"/>
  <c r="E3027" i="1"/>
  <c r="C3028" i="1"/>
  <c r="E3028" i="1"/>
  <c r="C3029" i="1"/>
  <c r="E3029" i="1"/>
  <c r="C3030" i="1"/>
  <c r="E3030" i="1"/>
  <c r="C3031" i="1"/>
  <c r="E3031" i="1"/>
  <c r="C3032" i="1"/>
  <c r="E3032" i="1"/>
  <c r="C3033" i="1"/>
  <c r="E3033" i="1"/>
  <c r="C3034" i="1"/>
  <c r="E3034" i="1"/>
  <c r="C3035" i="1"/>
  <c r="E3035" i="1"/>
  <c r="C3036" i="1"/>
  <c r="E3036" i="1"/>
  <c r="C3037" i="1"/>
  <c r="E3037" i="1"/>
  <c r="C3038" i="1"/>
  <c r="E3038" i="1"/>
  <c r="C3039" i="1"/>
  <c r="E3039" i="1"/>
  <c r="C3040" i="1"/>
  <c r="E3040" i="1"/>
  <c r="C3041" i="1"/>
  <c r="E3041" i="1"/>
  <c r="C3042" i="1"/>
  <c r="E3042" i="1"/>
  <c r="C3043" i="1"/>
  <c r="E3043" i="1"/>
  <c r="C3044" i="1"/>
  <c r="E3044" i="1"/>
  <c r="C3045" i="1"/>
  <c r="E3045" i="1"/>
  <c r="C3046" i="1"/>
  <c r="E3046" i="1"/>
  <c r="C3047" i="1"/>
  <c r="E3047" i="1"/>
  <c r="C3048" i="1"/>
  <c r="E3048" i="1"/>
  <c r="C3049" i="1"/>
  <c r="E3049" i="1"/>
  <c r="C3050" i="1"/>
  <c r="E3050" i="1"/>
  <c r="C3051" i="1"/>
  <c r="E3051" i="1"/>
  <c r="C3052" i="1"/>
  <c r="E3052" i="1"/>
  <c r="C3053" i="1"/>
  <c r="E3053" i="1"/>
  <c r="C3054" i="1"/>
  <c r="E3054" i="1"/>
  <c r="C3055" i="1"/>
  <c r="E3055" i="1"/>
  <c r="C3056" i="1"/>
  <c r="E3056" i="1"/>
  <c r="C3057" i="1"/>
  <c r="E3057" i="1"/>
  <c r="C3058" i="1"/>
  <c r="E3058" i="1"/>
  <c r="C3059" i="1"/>
  <c r="E3059" i="1"/>
  <c r="C3060" i="1"/>
  <c r="E3060" i="1"/>
  <c r="C3061" i="1"/>
  <c r="E3061" i="1"/>
  <c r="C3062" i="1"/>
  <c r="E3062" i="1"/>
  <c r="C3063" i="1"/>
  <c r="E3063" i="1"/>
  <c r="C3064" i="1"/>
  <c r="E3064" i="1"/>
  <c r="C3065" i="1"/>
  <c r="E3065" i="1"/>
  <c r="C3066" i="1"/>
  <c r="E3066" i="1"/>
  <c r="C3067" i="1"/>
  <c r="E3067" i="1"/>
  <c r="C3068" i="1"/>
  <c r="E3068" i="1"/>
  <c r="C3069" i="1"/>
  <c r="E3069" i="1"/>
  <c r="C3070" i="1"/>
  <c r="E3070" i="1"/>
  <c r="C3071" i="1"/>
  <c r="E3071" i="1"/>
  <c r="C3072" i="1"/>
  <c r="E3072" i="1"/>
  <c r="C3073" i="1"/>
  <c r="E3073" i="1"/>
  <c r="C3074" i="1"/>
  <c r="E3074" i="1"/>
  <c r="C3075" i="1"/>
  <c r="E3075" i="1"/>
  <c r="C3076" i="1"/>
  <c r="E3076" i="1"/>
  <c r="C3077" i="1"/>
  <c r="E3077" i="1"/>
  <c r="C3078" i="1"/>
  <c r="E3078" i="1"/>
  <c r="C3079" i="1"/>
  <c r="E3079" i="1"/>
  <c r="C3080" i="1"/>
  <c r="E3080" i="1"/>
  <c r="C3081" i="1"/>
  <c r="E3081" i="1"/>
  <c r="C3082" i="1"/>
  <c r="E3082" i="1"/>
  <c r="C3083" i="1"/>
  <c r="E3083" i="1"/>
  <c r="C3084" i="1"/>
  <c r="E3084" i="1"/>
  <c r="C3085" i="1"/>
  <c r="E3085" i="1"/>
  <c r="C3086" i="1"/>
  <c r="E3086" i="1"/>
  <c r="C3087" i="1"/>
  <c r="E3087" i="1"/>
  <c r="C3088" i="1"/>
  <c r="E3088" i="1"/>
  <c r="C3089" i="1"/>
  <c r="E3089" i="1"/>
  <c r="C3090" i="1"/>
  <c r="E3090" i="1"/>
  <c r="C3091" i="1"/>
  <c r="E3091" i="1"/>
  <c r="C3092" i="1"/>
  <c r="E3092" i="1"/>
  <c r="C3093" i="1"/>
  <c r="E3093" i="1"/>
  <c r="C3094" i="1"/>
  <c r="E3094" i="1"/>
  <c r="C3095" i="1"/>
  <c r="E3095" i="1"/>
  <c r="C3096" i="1"/>
  <c r="E3096" i="1"/>
  <c r="C3097" i="1"/>
  <c r="E3097" i="1"/>
  <c r="C3098" i="1"/>
  <c r="E3098" i="1"/>
  <c r="C3099" i="1"/>
  <c r="E3099" i="1"/>
  <c r="C3100" i="1"/>
  <c r="E3100" i="1"/>
  <c r="C3101" i="1"/>
  <c r="E3101" i="1"/>
  <c r="C3102" i="1"/>
  <c r="E3102" i="1"/>
  <c r="C3103" i="1"/>
  <c r="E3103" i="1"/>
  <c r="C3104" i="1"/>
  <c r="E3104" i="1"/>
  <c r="C3105" i="1"/>
  <c r="E3105" i="1"/>
  <c r="C3106" i="1"/>
  <c r="E3106" i="1"/>
  <c r="C3107" i="1"/>
  <c r="E3107" i="1"/>
  <c r="C3108" i="1"/>
  <c r="E3108" i="1"/>
  <c r="C3109" i="1"/>
  <c r="E3109" i="1"/>
  <c r="C3110" i="1"/>
  <c r="E3110" i="1"/>
  <c r="C3111" i="1"/>
  <c r="E3111" i="1"/>
  <c r="C3112" i="1"/>
  <c r="E3112" i="1"/>
  <c r="C3113" i="1"/>
  <c r="E3113" i="1"/>
  <c r="C3114" i="1"/>
  <c r="E3114" i="1"/>
  <c r="C3115" i="1"/>
  <c r="E3115" i="1"/>
  <c r="C3116" i="1"/>
  <c r="E3116" i="1"/>
  <c r="C3117" i="1"/>
  <c r="E3117" i="1"/>
  <c r="C3118" i="1"/>
  <c r="E3118" i="1"/>
  <c r="C3119" i="1"/>
  <c r="E3119" i="1"/>
  <c r="C3120" i="1"/>
  <c r="E3120" i="1"/>
  <c r="C3121" i="1"/>
  <c r="E3121" i="1"/>
  <c r="C3122" i="1"/>
  <c r="E3122" i="1"/>
  <c r="C3123" i="1"/>
  <c r="E3123" i="1"/>
  <c r="C3124" i="1"/>
  <c r="E3124" i="1"/>
  <c r="C3125" i="1"/>
  <c r="E3125" i="1"/>
  <c r="C3126" i="1"/>
  <c r="E3126" i="1"/>
  <c r="C3127" i="1"/>
  <c r="E3127" i="1"/>
  <c r="C3128" i="1"/>
  <c r="E3128" i="1"/>
  <c r="C3129" i="1"/>
  <c r="E3129" i="1"/>
  <c r="C3130" i="1"/>
  <c r="E3130" i="1"/>
  <c r="C3131" i="1"/>
  <c r="E3131" i="1"/>
  <c r="C3132" i="1"/>
  <c r="E3132" i="1"/>
  <c r="C3133" i="1"/>
  <c r="E3133" i="1"/>
  <c r="C3134" i="1"/>
  <c r="E3134" i="1"/>
  <c r="C3135" i="1"/>
  <c r="E3135" i="1"/>
  <c r="C3136" i="1"/>
  <c r="E3136" i="1"/>
  <c r="C3137" i="1"/>
  <c r="E3137" i="1"/>
  <c r="C3138" i="1"/>
  <c r="E3138" i="1"/>
  <c r="C3139" i="1"/>
  <c r="E3139" i="1"/>
  <c r="C3140" i="1"/>
  <c r="E3140" i="1"/>
  <c r="C3141" i="1"/>
  <c r="E3141" i="1"/>
  <c r="C3142" i="1"/>
  <c r="E3142" i="1"/>
  <c r="C3143" i="1"/>
  <c r="E3143" i="1"/>
  <c r="C3144" i="1"/>
  <c r="E3144" i="1"/>
  <c r="C3145" i="1"/>
  <c r="E3145" i="1"/>
  <c r="C3146" i="1"/>
  <c r="E3146" i="1"/>
  <c r="C3147" i="1"/>
  <c r="E3147" i="1"/>
  <c r="C3148" i="1"/>
  <c r="E3148" i="1"/>
  <c r="C3149" i="1"/>
  <c r="E3149" i="1"/>
  <c r="C3150" i="1"/>
  <c r="E3150" i="1"/>
  <c r="C3151" i="1"/>
  <c r="E3151" i="1"/>
  <c r="C3152" i="1"/>
  <c r="E3152" i="1"/>
  <c r="C3153" i="1"/>
  <c r="E3153" i="1"/>
  <c r="C3154" i="1"/>
  <c r="E3154" i="1"/>
  <c r="C3155" i="1"/>
  <c r="E3155" i="1"/>
  <c r="C3156" i="1"/>
  <c r="E3156" i="1"/>
  <c r="C3157" i="1"/>
  <c r="E3157" i="1"/>
  <c r="C3158" i="1"/>
  <c r="E3158" i="1"/>
  <c r="C3159" i="1"/>
  <c r="E3159" i="1"/>
  <c r="C3160" i="1"/>
  <c r="E3160" i="1"/>
  <c r="C3161" i="1"/>
  <c r="E3161" i="1"/>
  <c r="C3162" i="1"/>
  <c r="E3162" i="1"/>
  <c r="C3163" i="1"/>
  <c r="E3163" i="1"/>
  <c r="C3164" i="1"/>
  <c r="E3164" i="1"/>
  <c r="C3165" i="1"/>
  <c r="E3165" i="1"/>
  <c r="C3166" i="1"/>
  <c r="E3166" i="1"/>
  <c r="C3167" i="1"/>
  <c r="E3167" i="1"/>
  <c r="C3168" i="1"/>
  <c r="E3168" i="1"/>
  <c r="C3169" i="1"/>
  <c r="E3169" i="1"/>
  <c r="C3170" i="1"/>
  <c r="E3170" i="1"/>
  <c r="C3171" i="1"/>
  <c r="E3171" i="1"/>
  <c r="C3172" i="1"/>
  <c r="E3172" i="1"/>
  <c r="C3173" i="1"/>
  <c r="E3173" i="1"/>
  <c r="C3174" i="1"/>
  <c r="E3174" i="1"/>
  <c r="C3175" i="1"/>
  <c r="E3175" i="1"/>
  <c r="C3176" i="1"/>
  <c r="E3176" i="1"/>
  <c r="C3177" i="1"/>
  <c r="E3177" i="1"/>
  <c r="C3178" i="1"/>
  <c r="E3178" i="1"/>
  <c r="C3179" i="1"/>
  <c r="E3179" i="1"/>
  <c r="C3180" i="1"/>
  <c r="E3180" i="1"/>
  <c r="C3181" i="1"/>
  <c r="E3181" i="1"/>
  <c r="C3182" i="1"/>
  <c r="E3182" i="1"/>
  <c r="C3183" i="1"/>
  <c r="E3183" i="1"/>
  <c r="C3184" i="1"/>
  <c r="E3184" i="1"/>
  <c r="C3185" i="1"/>
  <c r="E3185" i="1"/>
  <c r="C3186" i="1"/>
  <c r="E3186" i="1"/>
  <c r="C3187" i="1"/>
  <c r="E3187" i="1"/>
  <c r="C3188" i="1"/>
  <c r="E3188" i="1"/>
  <c r="C3189" i="1"/>
  <c r="E3189" i="1"/>
  <c r="C3190" i="1"/>
  <c r="E3190" i="1"/>
  <c r="C3191" i="1"/>
  <c r="E3191" i="1"/>
  <c r="C3192" i="1"/>
  <c r="E3192" i="1"/>
  <c r="C3193" i="1"/>
  <c r="E3193" i="1"/>
  <c r="C3194" i="1"/>
  <c r="E3194" i="1"/>
  <c r="C3195" i="1"/>
  <c r="E3195" i="1"/>
  <c r="C3196" i="1"/>
  <c r="E3196" i="1"/>
  <c r="C3197" i="1"/>
  <c r="E3197" i="1"/>
  <c r="C3198" i="1"/>
  <c r="E3198" i="1"/>
  <c r="C3199" i="1"/>
  <c r="E3199" i="1"/>
  <c r="C3200" i="1"/>
  <c r="E3200" i="1"/>
  <c r="C3201" i="1"/>
  <c r="E3201" i="1"/>
  <c r="C3202" i="1"/>
  <c r="E3202" i="1"/>
  <c r="C3203" i="1"/>
  <c r="E3203" i="1"/>
  <c r="C3204" i="1"/>
  <c r="E3204" i="1"/>
  <c r="C3205" i="1"/>
  <c r="E3205" i="1"/>
  <c r="C3206" i="1"/>
  <c r="E3206" i="1"/>
  <c r="C3207" i="1"/>
  <c r="E3207" i="1"/>
  <c r="C3208" i="1"/>
  <c r="E3208" i="1"/>
  <c r="C3209" i="1"/>
  <c r="E3209" i="1"/>
  <c r="C3210" i="1"/>
  <c r="E3210" i="1"/>
  <c r="C3211" i="1"/>
  <c r="E3211" i="1"/>
  <c r="C3212" i="1"/>
  <c r="E3212" i="1"/>
  <c r="C3213" i="1"/>
  <c r="E3213" i="1"/>
  <c r="C3214" i="1"/>
  <c r="E3214" i="1"/>
  <c r="C3215" i="1"/>
  <c r="E3215" i="1"/>
  <c r="C3216" i="1"/>
  <c r="E3216" i="1"/>
  <c r="C3217" i="1"/>
  <c r="E3217" i="1"/>
  <c r="C3218" i="1"/>
  <c r="E3218" i="1"/>
  <c r="C3219" i="1"/>
  <c r="E3219" i="1"/>
  <c r="C3220" i="1"/>
  <c r="E3220" i="1"/>
  <c r="C3221" i="1"/>
  <c r="E3221" i="1"/>
  <c r="C3222" i="1"/>
  <c r="E3222" i="1"/>
  <c r="C3223" i="1"/>
  <c r="E3223" i="1"/>
  <c r="C3224" i="1"/>
  <c r="E3224" i="1"/>
  <c r="C3225" i="1"/>
  <c r="E3225" i="1"/>
  <c r="C3226" i="1"/>
  <c r="E3226" i="1"/>
  <c r="C3227" i="1"/>
  <c r="E3227" i="1"/>
  <c r="C3228" i="1"/>
  <c r="E3228" i="1"/>
  <c r="C3229" i="1"/>
  <c r="E3229" i="1"/>
  <c r="C3230" i="1"/>
  <c r="E3230" i="1"/>
  <c r="C3231" i="1"/>
  <c r="E3231" i="1"/>
  <c r="C3232" i="1"/>
  <c r="E3232" i="1"/>
  <c r="C3233" i="1"/>
  <c r="E3233" i="1"/>
  <c r="C3234" i="1"/>
  <c r="E3234" i="1"/>
  <c r="C3235" i="1"/>
  <c r="E3235" i="1"/>
  <c r="C3236" i="1"/>
  <c r="E3236" i="1"/>
  <c r="C3237" i="1"/>
  <c r="E3237" i="1"/>
  <c r="C3238" i="1"/>
  <c r="E3238" i="1"/>
  <c r="C3239" i="1"/>
  <c r="E3239" i="1"/>
  <c r="C3240" i="1"/>
  <c r="E3240" i="1"/>
  <c r="C3241" i="1"/>
  <c r="E3241" i="1"/>
  <c r="C3242" i="1"/>
  <c r="E3242" i="1"/>
  <c r="C3243" i="1"/>
  <c r="E3243" i="1"/>
  <c r="C3244" i="1"/>
  <c r="E3244" i="1"/>
  <c r="C3245" i="1"/>
  <c r="E3245" i="1"/>
  <c r="C3246" i="1"/>
  <c r="E3246" i="1"/>
  <c r="C3247" i="1"/>
  <c r="E3247" i="1"/>
  <c r="C3248" i="1"/>
  <c r="E3248" i="1"/>
  <c r="C3249" i="1"/>
  <c r="E3249" i="1"/>
  <c r="C3250" i="1"/>
  <c r="E3250" i="1"/>
  <c r="C3251" i="1"/>
  <c r="E3251" i="1"/>
  <c r="C3252" i="1"/>
  <c r="E3252" i="1"/>
  <c r="C3253" i="1"/>
  <c r="E3253" i="1"/>
  <c r="C3254" i="1"/>
  <c r="E3254" i="1"/>
  <c r="C3255" i="1"/>
  <c r="E3255" i="1"/>
  <c r="C3256" i="1"/>
  <c r="E3256" i="1"/>
  <c r="C3257" i="1"/>
  <c r="E3257" i="1"/>
  <c r="C3258" i="1"/>
  <c r="E3258" i="1"/>
  <c r="C3259" i="1"/>
  <c r="E3259" i="1"/>
  <c r="C3260" i="1"/>
  <c r="E3260" i="1"/>
  <c r="C3261" i="1"/>
  <c r="E3261" i="1"/>
  <c r="C3262" i="1"/>
  <c r="E3262" i="1"/>
  <c r="C3263" i="1"/>
  <c r="E3263" i="1"/>
  <c r="C3264" i="1"/>
  <c r="E3264" i="1"/>
  <c r="C3265" i="1"/>
  <c r="E3265" i="1"/>
  <c r="C3266" i="1"/>
  <c r="E3266" i="1"/>
  <c r="C3267" i="1"/>
  <c r="E3267" i="1"/>
  <c r="C3268" i="1"/>
  <c r="E3268" i="1"/>
  <c r="C3269" i="1"/>
  <c r="E3269" i="1"/>
  <c r="C3270" i="1"/>
  <c r="E3270" i="1"/>
  <c r="C3271" i="1"/>
  <c r="E3271" i="1"/>
  <c r="C3272" i="1"/>
  <c r="E3272" i="1"/>
  <c r="C3273" i="1"/>
  <c r="E3273" i="1"/>
  <c r="C3274" i="1"/>
  <c r="E3274" i="1"/>
  <c r="C3275" i="1"/>
  <c r="E3275" i="1"/>
  <c r="C3276" i="1"/>
  <c r="E3276" i="1"/>
  <c r="C3277" i="1"/>
  <c r="E3277" i="1"/>
  <c r="C3278" i="1"/>
  <c r="E3278" i="1"/>
  <c r="C3279" i="1"/>
  <c r="E3279" i="1"/>
  <c r="C3280" i="1"/>
  <c r="E3280" i="1"/>
  <c r="C3281" i="1"/>
  <c r="E3281" i="1"/>
  <c r="C3282" i="1"/>
  <c r="E3282" i="1"/>
  <c r="C3283" i="1"/>
  <c r="E3283" i="1"/>
  <c r="C3284" i="1"/>
  <c r="E3284" i="1"/>
  <c r="C3285" i="1"/>
  <c r="E3285" i="1"/>
  <c r="C3286" i="1"/>
  <c r="E3286" i="1"/>
  <c r="C3287" i="1"/>
  <c r="E3287" i="1"/>
  <c r="C3288" i="1"/>
  <c r="E3288" i="1"/>
  <c r="C3289" i="1"/>
  <c r="E3289" i="1"/>
  <c r="C3290" i="1"/>
  <c r="E3290" i="1"/>
  <c r="C3291" i="1"/>
  <c r="E3291" i="1"/>
  <c r="C3292" i="1"/>
  <c r="E3292" i="1"/>
  <c r="C3293" i="1"/>
  <c r="E3293" i="1"/>
  <c r="C3294" i="1"/>
  <c r="E3294" i="1"/>
  <c r="C3295" i="1"/>
  <c r="E3295" i="1"/>
  <c r="C3296" i="1"/>
  <c r="E3296" i="1"/>
  <c r="C3297" i="1"/>
  <c r="E3297" i="1"/>
  <c r="C3298" i="1"/>
  <c r="E3298" i="1"/>
  <c r="C3299" i="1"/>
  <c r="E3299" i="1"/>
  <c r="C3300" i="1"/>
  <c r="E3300" i="1"/>
  <c r="C3301" i="1"/>
  <c r="E3301" i="1"/>
  <c r="C3302" i="1"/>
  <c r="E3302" i="1"/>
  <c r="C3303" i="1"/>
  <c r="E3303" i="1"/>
  <c r="C3304" i="1"/>
  <c r="E3304" i="1"/>
  <c r="C3305" i="1"/>
  <c r="E3305" i="1"/>
  <c r="C3306" i="1"/>
  <c r="E3306" i="1"/>
  <c r="C3307" i="1"/>
  <c r="E3307" i="1"/>
  <c r="C3308" i="1"/>
  <c r="E3308" i="1"/>
  <c r="C3309" i="1"/>
  <c r="E3309" i="1"/>
  <c r="C3310" i="1"/>
  <c r="E3310" i="1"/>
  <c r="C3311" i="1"/>
  <c r="E3311" i="1"/>
  <c r="C3312" i="1"/>
  <c r="E3312" i="1"/>
  <c r="C3313" i="1"/>
  <c r="E3313" i="1"/>
  <c r="C3314" i="1"/>
  <c r="E3314" i="1"/>
  <c r="C3315" i="1"/>
  <c r="E3315" i="1"/>
  <c r="C3316" i="1"/>
  <c r="E3316" i="1"/>
  <c r="C3317" i="1"/>
  <c r="E3317" i="1"/>
  <c r="C3318" i="1"/>
  <c r="E3318" i="1"/>
  <c r="C3319" i="1"/>
  <c r="E3319" i="1"/>
  <c r="C3320" i="1"/>
  <c r="E3320" i="1"/>
  <c r="C3321" i="1"/>
  <c r="E3321" i="1"/>
  <c r="C3322" i="1"/>
  <c r="E3322" i="1"/>
  <c r="C3323" i="1"/>
  <c r="E3323" i="1"/>
  <c r="C3324" i="1"/>
  <c r="E3324" i="1"/>
  <c r="C3325" i="1"/>
  <c r="E3325" i="1"/>
  <c r="C3326" i="1"/>
  <c r="E3326" i="1"/>
  <c r="C3327" i="1"/>
  <c r="E3327" i="1"/>
  <c r="C3328" i="1"/>
  <c r="E3328" i="1"/>
  <c r="C3329" i="1"/>
  <c r="E3329" i="1"/>
  <c r="C3330" i="1"/>
  <c r="E3330" i="1"/>
  <c r="C3331" i="1"/>
  <c r="E3331" i="1"/>
  <c r="C3332" i="1"/>
  <c r="E3332" i="1"/>
  <c r="C3333" i="1"/>
  <c r="E3333" i="1"/>
  <c r="C3334" i="1"/>
  <c r="E3334" i="1"/>
  <c r="C3335" i="1"/>
  <c r="E3335" i="1"/>
  <c r="C3336" i="1"/>
  <c r="E3336" i="1"/>
  <c r="C3337" i="1"/>
  <c r="E3337" i="1"/>
  <c r="C3338" i="1"/>
  <c r="E3338" i="1"/>
  <c r="C3339" i="1"/>
  <c r="E3339" i="1"/>
  <c r="C3340" i="1"/>
  <c r="E3340" i="1"/>
  <c r="C3341" i="1"/>
  <c r="E3341" i="1"/>
  <c r="C3342" i="1"/>
  <c r="E3342" i="1"/>
  <c r="C3343" i="1"/>
  <c r="E3343" i="1"/>
  <c r="C3344" i="1"/>
  <c r="E3344" i="1"/>
  <c r="C3345" i="1"/>
  <c r="E3345" i="1"/>
  <c r="C3346" i="1"/>
  <c r="E3346" i="1"/>
  <c r="C3347" i="1"/>
  <c r="E3347" i="1"/>
  <c r="C3348" i="1"/>
  <c r="E3348" i="1"/>
  <c r="C3349" i="1"/>
  <c r="E3349" i="1"/>
  <c r="C3350" i="1"/>
  <c r="E3350" i="1"/>
  <c r="C3351" i="1"/>
  <c r="E3351" i="1"/>
  <c r="C3352" i="1"/>
  <c r="E3352" i="1"/>
  <c r="C3353" i="1"/>
  <c r="E3353" i="1"/>
  <c r="C3354" i="1"/>
  <c r="E3354" i="1"/>
  <c r="C3355" i="1"/>
  <c r="E3355" i="1"/>
  <c r="C3356" i="1"/>
  <c r="E3356" i="1"/>
  <c r="C3357" i="1"/>
  <c r="E3357" i="1"/>
  <c r="C3358" i="1"/>
  <c r="E3358" i="1"/>
  <c r="C3359" i="1"/>
  <c r="E3359" i="1"/>
  <c r="C3360" i="1"/>
  <c r="E3360" i="1"/>
  <c r="C3361" i="1"/>
  <c r="E3361" i="1"/>
  <c r="C3362" i="1"/>
  <c r="E3362" i="1"/>
  <c r="C3363" i="1"/>
  <c r="E3363" i="1"/>
  <c r="C3364" i="1"/>
  <c r="E3364" i="1"/>
  <c r="C3365" i="1"/>
  <c r="E3365" i="1"/>
  <c r="C3366" i="1"/>
  <c r="E3366" i="1"/>
  <c r="C3367" i="1"/>
  <c r="E3367" i="1"/>
  <c r="C3368" i="1"/>
  <c r="E3368" i="1"/>
  <c r="C3369" i="1"/>
  <c r="E3369" i="1"/>
  <c r="C3370" i="1"/>
  <c r="E3370" i="1"/>
  <c r="C3371" i="1"/>
  <c r="E3371" i="1"/>
  <c r="C3372" i="1"/>
  <c r="E3372" i="1"/>
  <c r="C3373" i="1"/>
  <c r="E3373" i="1"/>
  <c r="C3374" i="1"/>
  <c r="E3374" i="1"/>
  <c r="C3375" i="1"/>
  <c r="E3375" i="1"/>
  <c r="C3376" i="1"/>
  <c r="E3376" i="1"/>
  <c r="C3377" i="1"/>
  <c r="E3377" i="1"/>
  <c r="C3378" i="1"/>
  <c r="E3378" i="1"/>
  <c r="C3379" i="1"/>
  <c r="E3379" i="1"/>
  <c r="C3380" i="1"/>
  <c r="E3380" i="1"/>
  <c r="C3381" i="1"/>
  <c r="E3381" i="1"/>
  <c r="C3382" i="1"/>
  <c r="E3382" i="1"/>
  <c r="C3383" i="1"/>
  <c r="E3383" i="1"/>
  <c r="C3384" i="1"/>
  <c r="E3384" i="1"/>
  <c r="C3385" i="1"/>
  <c r="E3385" i="1"/>
  <c r="C3386" i="1"/>
  <c r="E3386" i="1"/>
  <c r="C3387" i="1"/>
  <c r="E3387" i="1"/>
  <c r="C3388" i="1"/>
  <c r="E3388" i="1"/>
  <c r="C3389" i="1"/>
  <c r="E3389" i="1"/>
  <c r="C3390" i="1"/>
  <c r="E3390" i="1"/>
  <c r="C3391" i="1"/>
  <c r="E3391" i="1"/>
  <c r="C3392" i="1"/>
  <c r="E3392" i="1"/>
  <c r="C3393" i="1"/>
  <c r="E3393" i="1"/>
  <c r="C3394" i="1"/>
  <c r="E3394" i="1"/>
  <c r="C3395" i="1"/>
  <c r="E3395" i="1"/>
  <c r="C3396" i="1"/>
  <c r="E3396" i="1"/>
  <c r="C3397" i="1"/>
  <c r="E3397" i="1"/>
  <c r="C3398" i="1"/>
  <c r="E3398" i="1"/>
  <c r="C3399" i="1"/>
  <c r="E3399" i="1"/>
  <c r="C3400" i="1"/>
  <c r="E3400" i="1"/>
  <c r="C3401" i="1"/>
  <c r="E3401" i="1"/>
  <c r="C3402" i="1"/>
  <c r="E3402" i="1"/>
  <c r="C3403" i="1"/>
  <c r="E3403" i="1"/>
  <c r="C3404" i="1"/>
  <c r="E3404" i="1"/>
  <c r="C3405" i="1"/>
  <c r="E3405" i="1"/>
  <c r="C3406" i="1"/>
  <c r="E3406" i="1"/>
  <c r="C3407" i="1"/>
  <c r="E3407" i="1"/>
  <c r="C3408" i="1"/>
  <c r="E3408" i="1"/>
  <c r="C3409" i="1"/>
  <c r="E3409" i="1"/>
  <c r="C3410" i="1"/>
  <c r="E3410" i="1"/>
  <c r="C3411" i="1"/>
  <c r="E3411" i="1"/>
  <c r="C3412" i="1"/>
  <c r="E3412" i="1"/>
  <c r="C3413" i="1"/>
  <c r="E3413" i="1"/>
  <c r="C3414" i="1"/>
  <c r="E3414" i="1"/>
  <c r="C3415" i="1"/>
  <c r="E3415" i="1"/>
  <c r="C3416" i="1"/>
  <c r="E3416" i="1"/>
  <c r="C3417" i="1"/>
  <c r="E3417" i="1"/>
  <c r="C3418" i="1"/>
  <c r="E3418" i="1"/>
  <c r="C3419" i="1"/>
  <c r="E3419" i="1"/>
  <c r="C3420" i="1"/>
  <c r="E3420" i="1"/>
  <c r="C3421" i="1"/>
  <c r="E3421" i="1"/>
  <c r="C3422" i="1"/>
  <c r="E3422" i="1"/>
  <c r="C3423" i="1"/>
  <c r="E3423" i="1"/>
  <c r="C3424" i="1"/>
  <c r="E3424" i="1"/>
  <c r="C3425" i="1"/>
  <c r="E3425" i="1"/>
  <c r="C3426" i="1"/>
  <c r="E3426" i="1"/>
  <c r="C3427" i="1"/>
  <c r="E3427" i="1"/>
  <c r="C3428" i="1"/>
  <c r="E3428" i="1"/>
  <c r="C3429" i="1"/>
  <c r="E3429" i="1"/>
  <c r="C3430" i="1"/>
  <c r="E3430" i="1"/>
  <c r="C3431" i="1"/>
  <c r="E3431" i="1"/>
  <c r="C3432" i="1"/>
  <c r="E3432" i="1"/>
  <c r="C3433" i="1"/>
  <c r="E3433" i="1"/>
  <c r="C3434" i="1"/>
  <c r="E3434" i="1"/>
  <c r="C3435" i="1"/>
  <c r="E3435" i="1"/>
  <c r="C3436" i="1"/>
  <c r="E3436" i="1"/>
  <c r="C3437" i="1"/>
  <c r="E3437" i="1"/>
  <c r="C3438" i="1"/>
  <c r="E3438" i="1"/>
  <c r="C3439" i="1"/>
  <c r="E3439" i="1"/>
  <c r="C3440" i="1"/>
  <c r="E3440" i="1"/>
  <c r="C3441" i="1"/>
  <c r="E3441" i="1"/>
  <c r="C3442" i="1"/>
  <c r="E3442" i="1"/>
  <c r="C3443" i="1"/>
  <c r="E3443" i="1"/>
  <c r="C3444" i="1"/>
  <c r="E3444" i="1"/>
  <c r="C3445" i="1"/>
  <c r="E3445" i="1"/>
  <c r="C3446" i="1"/>
  <c r="E3446" i="1"/>
  <c r="C3447" i="1"/>
  <c r="E3447" i="1"/>
  <c r="C3448" i="1"/>
  <c r="E3448" i="1"/>
  <c r="C3449" i="1"/>
  <c r="E3449" i="1"/>
  <c r="C3450" i="1"/>
  <c r="E3450" i="1"/>
  <c r="C3451" i="1"/>
  <c r="E3451" i="1"/>
  <c r="C3452" i="1"/>
  <c r="E3452" i="1"/>
  <c r="C3453" i="1"/>
  <c r="E3453" i="1"/>
  <c r="C3454" i="1"/>
  <c r="E3454" i="1"/>
  <c r="C3455" i="1"/>
  <c r="E3455" i="1"/>
  <c r="C3456" i="1"/>
  <c r="E3456" i="1"/>
  <c r="C3457" i="1"/>
  <c r="E3457" i="1"/>
  <c r="C3458" i="1"/>
  <c r="E3458" i="1"/>
  <c r="C3459" i="1"/>
  <c r="E3459" i="1"/>
  <c r="C3460" i="1"/>
  <c r="E3460" i="1"/>
  <c r="C3461" i="1"/>
  <c r="E3461" i="1"/>
  <c r="C3462" i="1"/>
  <c r="E3462" i="1"/>
  <c r="C3463" i="1"/>
  <c r="E3463" i="1"/>
  <c r="C3464" i="1"/>
  <c r="E3464" i="1"/>
  <c r="C3465" i="1"/>
  <c r="E3465" i="1"/>
  <c r="C3466" i="1"/>
  <c r="E3466" i="1"/>
  <c r="C3467" i="1"/>
  <c r="E3467" i="1"/>
  <c r="C3468" i="1"/>
  <c r="E3468" i="1"/>
  <c r="C3469" i="1"/>
  <c r="E3469" i="1"/>
  <c r="C3470" i="1"/>
  <c r="E3470" i="1"/>
  <c r="C3471" i="1"/>
  <c r="E3471" i="1"/>
  <c r="C3472" i="1"/>
  <c r="E3472" i="1"/>
  <c r="C3473" i="1"/>
  <c r="E3473" i="1"/>
  <c r="C3474" i="1"/>
  <c r="E3474" i="1"/>
  <c r="C3475" i="1"/>
  <c r="E3475" i="1"/>
  <c r="C3476" i="1"/>
  <c r="E3476" i="1"/>
  <c r="C3477" i="1"/>
  <c r="E3477" i="1"/>
  <c r="C3478" i="1"/>
  <c r="E3478" i="1"/>
  <c r="C3479" i="1"/>
  <c r="E3479" i="1"/>
  <c r="C3480" i="1"/>
  <c r="E3480" i="1"/>
  <c r="C3481" i="1"/>
  <c r="E3481" i="1"/>
  <c r="C3482" i="1"/>
  <c r="E3482" i="1"/>
  <c r="C3483" i="1"/>
  <c r="E3483" i="1"/>
  <c r="C3484" i="1"/>
  <c r="E3484" i="1"/>
  <c r="C3485" i="1"/>
  <c r="E3485" i="1"/>
  <c r="C3486" i="1"/>
  <c r="E3486" i="1"/>
  <c r="C3487" i="1"/>
  <c r="E3487" i="1"/>
  <c r="C3488" i="1"/>
  <c r="E3488" i="1"/>
  <c r="C3489" i="1"/>
  <c r="E3489" i="1"/>
  <c r="C3490" i="1"/>
  <c r="E3490" i="1"/>
  <c r="C3491" i="1"/>
  <c r="E3491" i="1"/>
  <c r="C3492" i="1"/>
  <c r="E3492" i="1"/>
  <c r="C3493" i="1"/>
  <c r="E3493" i="1"/>
  <c r="C3494" i="1"/>
  <c r="E3494" i="1"/>
  <c r="C3495" i="1"/>
  <c r="E3495" i="1"/>
  <c r="C3496" i="1"/>
  <c r="E3496" i="1"/>
  <c r="C3497" i="1"/>
  <c r="E3497" i="1"/>
  <c r="C3498" i="1"/>
  <c r="E3498" i="1"/>
  <c r="C3499" i="1"/>
  <c r="E3499" i="1"/>
  <c r="C3500" i="1"/>
  <c r="E3500" i="1"/>
  <c r="C3501" i="1"/>
  <c r="E3501" i="1"/>
  <c r="C3502" i="1"/>
  <c r="E3502" i="1"/>
  <c r="C3503" i="1"/>
  <c r="E3503" i="1"/>
  <c r="C3504" i="1"/>
  <c r="E3504" i="1"/>
  <c r="C3505" i="1"/>
  <c r="E3505" i="1"/>
  <c r="C3506" i="1"/>
  <c r="E3506" i="1"/>
  <c r="C3507" i="1"/>
  <c r="E3507" i="1"/>
  <c r="C3508" i="1"/>
  <c r="E3508" i="1"/>
  <c r="C3509" i="1"/>
  <c r="E3509" i="1"/>
  <c r="C3510" i="1"/>
  <c r="E3510" i="1"/>
  <c r="C3511" i="1"/>
  <c r="E3511" i="1"/>
  <c r="C3512" i="1"/>
  <c r="E3512" i="1"/>
  <c r="C3513" i="1"/>
  <c r="E3513" i="1"/>
  <c r="C3514" i="1"/>
  <c r="E3514" i="1"/>
  <c r="C3515" i="1"/>
  <c r="E3515" i="1"/>
  <c r="C3516" i="1"/>
  <c r="E3516" i="1"/>
  <c r="C3517" i="1"/>
  <c r="E3517" i="1"/>
  <c r="C3518" i="1"/>
  <c r="E3518" i="1"/>
  <c r="C3519" i="1"/>
  <c r="E3519" i="1"/>
  <c r="C3520" i="1"/>
  <c r="E3520" i="1"/>
  <c r="C3521" i="1"/>
  <c r="E3521" i="1"/>
  <c r="C3522" i="1"/>
  <c r="E3522" i="1"/>
  <c r="C3523" i="1"/>
  <c r="E3523" i="1"/>
  <c r="C3524" i="1"/>
  <c r="E3524" i="1"/>
  <c r="C3525" i="1"/>
  <c r="E3525" i="1"/>
  <c r="C3526" i="1"/>
  <c r="E3526" i="1"/>
  <c r="C3527" i="1"/>
  <c r="E3527" i="1"/>
  <c r="C3528" i="1"/>
  <c r="E3528" i="1"/>
  <c r="C3529" i="1"/>
  <c r="E3529" i="1"/>
  <c r="C3530" i="1"/>
  <c r="E3530" i="1"/>
  <c r="C3531" i="1"/>
  <c r="E3531" i="1"/>
  <c r="C3532" i="1"/>
  <c r="E3532" i="1"/>
  <c r="C3533" i="1"/>
  <c r="E3533" i="1"/>
  <c r="C3534" i="1"/>
  <c r="E3534" i="1"/>
  <c r="C3535" i="1"/>
  <c r="E3535" i="1"/>
  <c r="C3536" i="1"/>
  <c r="E3536" i="1"/>
  <c r="C3537" i="1"/>
  <c r="E3537" i="1"/>
  <c r="C3538" i="1"/>
  <c r="E3538" i="1"/>
  <c r="C3539" i="1"/>
  <c r="E3539" i="1"/>
  <c r="C3540" i="1"/>
  <c r="E3540" i="1"/>
  <c r="C3541" i="1"/>
  <c r="E3541" i="1"/>
  <c r="C3542" i="1"/>
  <c r="E3542" i="1"/>
  <c r="C3543" i="1"/>
  <c r="E3543" i="1"/>
  <c r="C3544" i="1"/>
  <c r="E3544" i="1"/>
  <c r="C3545" i="1"/>
  <c r="E3545" i="1"/>
  <c r="C3546" i="1"/>
  <c r="E3546" i="1"/>
  <c r="C3547" i="1"/>
  <c r="E3547" i="1"/>
  <c r="C3548" i="1"/>
  <c r="E3548" i="1"/>
  <c r="C3549" i="1"/>
  <c r="E3549" i="1"/>
  <c r="C3550" i="1"/>
  <c r="E3550" i="1"/>
  <c r="C3551" i="1"/>
  <c r="E3551" i="1"/>
  <c r="C3552" i="1"/>
  <c r="E3552" i="1"/>
  <c r="C3553" i="1"/>
  <c r="E3553" i="1"/>
  <c r="C3554" i="1"/>
  <c r="E3554" i="1"/>
  <c r="C3555" i="1"/>
  <c r="E3555" i="1"/>
  <c r="C3556" i="1"/>
  <c r="E3556" i="1"/>
  <c r="C3557" i="1"/>
  <c r="E3557" i="1"/>
  <c r="C3558" i="1"/>
  <c r="E3558" i="1"/>
  <c r="C3559" i="1"/>
  <c r="E3559" i="1"/>
  <c r="C3560" i="1"/>
  <c r="E3560" i="1"/>
  <c r="C3561" i="1"/>
  <c r="E3561" i="1"/>
  <c r="C3562" i="1"/>
  <c r="E3562" i="1"/>
  <c r="C3563" i="1"/>
  <c r="E3563" i="1"/>
  <c r="C3564" i="1"/>
  <c r="E3564" i="1"/>
  <c r="C3565" i="1"/>
  <c r="E3565" i="1"/>
  <c r="C3566" i="1"/>
  <c r="E3566" i="1"/>
  <c r="C3567" i="1"/>
  <c r="E3567" i="1"/>
  <c r="C3568" i="1"/>
  <c r="E3568" i="1"/>
  <c r="C3569" i="1"/>
  <c r="E3569" i="1"/>
  <c r="C3570" i="1"/>
  <c r="E3570" i="1"/>
  <c r="C3571" i="1"/>
  <c r="E3571" i="1"/>
  <c r="C3572" i="1"/>
  <c r="E3572" i="1"/>
  <c r="C3573" i="1"/>
  <c r="E3573" i="1"/>
  <c r="C3574" i="1"/>
  <c r="E3574" i="1"/>
  <c r="C3575" i="1"/>
  <c r="E3575" i="1"/>
  <c r="C3576" i="1"/>
  <c r="E3576" i="1"/>
  <c r="C3577" i="1"/>
  <c r="E3577" i="1"/>
  <c r="C3578" i="1"/>
  <c r="E3578" i="1"/>
  <c r="C3579" i="1"/>
  <c r="E3579" i="1"/>
  <c r="C3580" i="1"/>
  <c r="E3580" i="1"/>
  <c r="C3581" i="1"/>
  <c r="E3581" i="1"/>
  <c r="C3582" i="1"/>
  <c r="E3582" i="1"/>
  <c r="C3583" i="1"/>
  <c r="E3583" i="1"/>
  <c r="C3584" i="1"/>
  <c r="E3584" i="1"/>
  <c r="C3585" i="1"/>
  <c r="E3585" i="1"/>
  <c r="C3586" i="1"/>
  <c r="E3586" i="1"/>
  <c r="C3587" i="1"/>
  <c r="E3587" i="1"/>
  <c r="C3588" i="1"/>
  <c r="E3588" i="1"/>
  <c r="C3589" i="1"/>
  <c r="E3589" i="1"/>
  <c r="C3590" i="1"/>
  <c r="E3590" i="1"/>
  <c r="C3591" i="1"/>
  <c r="E3591" i="1"/>
  <c r="C3592" i="1"/>
  <c r="E3592" i="1"/>
  <c r="C3593" i="1"/>
  <c r="E3593" i="1"/>
  <c r="C3594" i="1"/>
  <c r="E3594" i="1"/>
  <c r="C3595" i="1"/>
  <c r="E3595" i="1"/>
  <c r="C3596" i="1"/>
  <c r="E3596" i="1"/>
  <c r="C3597" i="1"/>
  <c r="E3597" i="1"/>
  <c r="C3598" i="1"/>
  <c r="E3598" i="1"/>
  <c r="C3599" i="1"/>
  <c r="E3599" i="1"/>
  <c r="C3600" i="1"/>
  <c r="E3600" i="1"/>
  <c r="C3601" i="1"/>
  <c r="E3601" i="1"/>
  <c r="C3602" i="1"/>
  <c r="E3602" i="1"/>
  <c r="C3603" i="1"/>
  <c r="E3603" i="1"/>
  <c r="C3604" i="1"/>
  <c r="E3604" i="1"/>
  <c r="C3605" i="1"/>
  <c r="E3605" i="1"/>
  <c r="C3606" i="1"/>
  <c r="E3606" i="1"/>
  <c r="C3607" i="1"/>
  <c r="E3607" i="1"/>
  <c r="C3608" i="1"/>
  <c r="E3608" i="1"/>
  <c r="C3609" i="1"/>
  <c r="E3609" i="1"/>
  <c r="C3610" i="1"/>
  <c r="E3610" i="1"/>
  <c r="C3611" i="1"/>
  <c r="E3611" i="1"/>
  <c r="C3612" i="1"/>
  <c r="E3612" i="1"/>
  <c r="C3613" i="1"/>
  <c r="E3613" i="1"/>
  <c r="C3614" i="1"/>
  <c r="E3614" i="1"/>
  <c r="C3615" i="1"/>
  <c r="E3615" i="1"/>
  <c r="C3616" i="1"/>
  <c r="E3616" i="1"/>
  <c r="C3617" i="1"/>
  <c r="E3617" i="1"/>
  <c r="C3618" i="1"/>
  <c r="E3618" i="1"/>
  <c r="C3619" i="1"/>
  <c r="E3619" i="1"/>
  <c r="C3620" i="1"/>
  <c r="E3620" i="1"/>
  <c r="C3621" i="1"/>
  <c r="E3621" i="1"/>
  <c r="C3622" i="1"/>
  <c r="E3622" i="1"/>
  <c r="C3623" i="1"/>
  <c r="E3623" i="1"/>
  <c r="C3624" i="1"/>
  <c r="E3624" i="1"/>
  <c r="C3625" i="1"/>
  <c r="E3625" i="1"/>
  <c r="C3626" i="1"/>
  <c r="E3626" i="1"/>
  <c r="C3627" i="1"/>
  <c r="E3627" i="1"/>
  <c r="C3628" i="1"/>
  <c r="E3628" i="1"/>
  <c r="C3629" i="1"/>
  <c r="E3629" i="1"/>
  <c r="C3630" i="1"/>
  <c r="E3630" i="1"/>
  <c r="C3631" i="1"/>
  <c r="E3631" i="1"/>
  <c r="C3632" i="1"/>
  <c r="E3632" i="1"/>
  <c r="C3633" i="1"/>
  <c r="E3633" i="1"/>
  <c r="C3634" i="1"/>
  <c r="E3634" i="1"/>
  <c r="C3635" i="1"/>
  <c r="E3635" i="1"/>
  <c r="C3636" i="1"/>
  <c r="E3636" i="1"/>
  <c r="C3637" i="1"/>
  <c r="E3637" i="1"/>
  <c r="C3638" i="1"/>
  <c r="E3638" i="1"/>
  <c r="C3639" i="1"/>
  <c r="E3639" i="1"/>
  <c r="C3640" i="1"/>
  <c r="E3640" i="1"/>
  <c r="C3641" i="1"/>
  <c r="E3641" i="1"/>
  <c r="C3642" i="1"/>
  <c r="E3642" i="1"/>
  <c r="C3643" i="1"/>
  <c r="E3643" i="1"/>
  <c r="C3644" i="1"/>
  <c r="E3644" i="1"/>
  <c r="C3645" i="1"/>
  <c r="E3645" i="1"/>
  <c r="C3646" i="1"/>
  <c r="E3646" i="1"/>
  <c r="C3647" i="1"/>
  <c r="E3647" i="1"/>
  <c r="C3648" i="1"/>
  <c r="E3648" i="1"/>
  <c r="C3649" i="1"/>
  <c r="E3649" i="1"/>
  <c r="C3650" i="1"/>
  <c r="E3650" i="1"/>
  <c r="C3651" i="1"/>
  <c r="E3651" i="1"/>
  <c r="C3652" i="1"/>
  <c r="E3652" i="1"/>
  <c r="C3653" i="1"/>
  <c r="E3653" i="1"/>
  <c r="C3654" i="1"/>
  <c r="E3654" i="1"/>
  <c r="C3655" i="1"/>
  <c r="E3655" i="1"/>
  <c r="C3656" i="1"/>
  <c r="E3656" i="1"/>
  <c r="C3657" i="1"/>
  <c r="E3657" i="1"/>
  <c r="C3658" i="1"/>
  <c r="E3658" i="1"/>
  <c r="C3659" i="1"/>
  <c r="E3659" i="1"/>
  <c r="C3660" i="1"/>
  <c r="E3660" i="1"/>
  <c r="C3661" i="1"/>
  <c r="E3661" i="1"/>
  <c r="C3662" i="1"/>
  <c r="E3662" i="1"/>
  <c r="C3663" i="1"/>
  <c r="E3663" i="1"/>
  <c r="C3664" i="1"/>
  <c r="E3664" i="1"/>
  <c r="C3665" i="1"/>
  <c r="E3665" i="1"/>
  <c r="C3666" i="1"/>
  <c r="E3666" i="1"/>
  <c r="C3667" i="1"/>
  <c r="E3667" i="1"/>
  <c r="C3668" i="1"/>
  <c r="E3668" i="1"/>
  <c r="C3669" i="1"/>
  <c r="E3669" i="1"/>
  <c r="C3670" i="1"/>
  <c r="E3670" i="1"/>
  <c r="C3671" i="1"/>
  <c r="E3671" i="1"/>
  <c r="C3672" i="1"/>
  <c r="E3672" i="1"/>
  <c r="C3673" i="1"/>
  <c r="E3673" i="1"/>
  <c r="C3674" i="1"/>
  <c r="E3674" i="1"/>
  <c r="C3675" i="1"/>
  <c r="E3675" i="1"/>
  <c r="C3676" i="1"/>
  <c r="E3676" i="1"/>
  <c r="C3677" i="1"/>
  <c r="E3677" i="1"/>
  <c r="C3678" i="1"/>
  <c r="E3678" i="1"/>
  <c r="C3679" i="1"/>
  <c r="E3679" i="1"/>
  <c r="C3680" i="1"/>
  <c r="E3680" i="1"/>
  <c r="C3681" i="1"/>
  <c r="E3681" i="1"/>
  <c r="C3682" i="1"/>
  <c r="E3682" i="1"/>
  <c r="C3683" i="1"/>
  <c r="E3683" i="1"/>
  <c r="C3684" i="1"/>
  <c r="E3684" i="1"/>
  <c r="C3685" i="1"/>
  <c r="E3685" i="1"/>
  <c r="C3686" i="1"/>
  <c r="E3686" i="1"/>
  <c r="C3687" i="1"/>
  <c r="E3687" i="1"/>
  <c r="C3688" i="1"/>
  <c r="E3688" i="1"/>
  <c r="C3689" i="1"/>
  <c r="E3689" i="1"/>
  <c r="C3690" i="1"/>
  <c r="E3690" i="1"/>
  <c r="C3691" i="1"/>
  <c r="E3691" i="1"/>
  <c r="C3692" i="1"/>
  <c r="E3692" i="1"/>
  <c r="C3693" i="1"/>
  <c r="E3693" i="1"/>
  <c r="C3694" i="1"/>
  <c r="E3694" i="1"/>
  <c r="C3695" i="1"/>
  <c r="E3695" i="1"/>
  <c r="C3696" i="1"/>
  <c r="E3696" i="1"/>
  <c r="C3697" i="1"/>
  <c r="E3697" i="1"/>
  <c r="C3698" i="1"/>
  <c r="E3698" i="1"/>
  <c r="C3699" i="1"/>
  <c r="E3699" i="1"/>
  <c r="C3700" i="1"/>
  <c r="E3700" i="1"/>
  <c r="C3701" i="1"/>
  <c r="E3701" i="1"/>
  <c r="C3702" i="1"/>
  <c r="E3702" i="1"/>
  <c r="C3703" i="1"/>
  <c r="E3703" i="1"/>
  <c r="C3704" i="1"/>
  <c r="E3704" i="1"/>
  <c r="C3705" i="1"/>
  <c r="E3705" i="1"/>
  <c r="C3706" i="1"/>
  <c r="E3706" i="1"/>
  <c r="C3707" i="1"/>
  <c r="E3707" i="1"/>
  <c r="C3708" i="1"/>
  <c r="E3708" i="1"/>
  <c r="C3709" i="1"/>
  <c r="E3709" i="1"/>
  <c r="C3710" i="1"/>
  <c r="E3710" i="1"/>
  <c r="C3711" i="1"/>
  <c r="E3711" i="1"/>
  <c r="C3712" i="1"/>
  <c r="E3712" i="1"/>
  <c r="C3713" i="1"/>
  <c r="E3713" i="1"/>
  <c r="C3714" i="1"/>
  <c r="E3714" i="1"/>
  <c r="C3715" i="1"/>
  <c r="E3715" i="1"/>
  <c r="C3716" i="1"/>
  <c r="E3716" i="1"/>
  <c r="C3717" i="1"/>
  <c r="E3717" i="1"/>
  <c r="C3718" i="1"/>
  <c r="E3718" i="1"/>
  <c r="C3719" i="1"/>
  <c r="E3719" i="1"/>
  <c r="C3720" i="1"/>
  <c r="E3720" i="1"/>
  <c r="C3721" i="1"/>
  <c r="E3721" i="1"/>
  <c r="C3722" i="1"/>
  <c r="E3722" i="1"/>
  <c r="C3723" i="1"/>
  <c r="E3723" i="1"/>
  <c r="C3724" i="1"/>
  <c r="E3724" i="1"/>
  <c r="C3725" i="1"/>
  <c r="E3725" i="1"/>
  <c r="C3726" i="1"/>
  <c r="E3726" i="1"/>
  <c r="C3727" i="1"/>
  <c r="E3727" i="1"/>
  <c r="C3728" i="1"/>
  <c r="E3728" i="1"/>
  <c r="C3729" i="1"/>
  <c r="E3729" i="1"/>
  <c r="C3730" i="1"/>
  <c r="E3730" i="1"/>
  <c r="C3731" i="1"/>
  <c r="E3731" i="1"/>
  <c r="C3732" i="1"/>
  <c r="E3732" i="1"/>
  <c r="C3733" i="1"/>
  <c r="E3733" i="1"/>
  <c r="C3734" i="1"/>
  <c r="E3734" i="1"/>
  <c r="C3735" i="1"/>
  <c r="E3735" i="1"/>
  <c r="C3736" i="1"/>
  <c r="E3736" i="1"/>
  <c r="C3737" i="1"/>
  <c r="E3737" i="1"/>
  <c r="C3738" i="1"/>
  <c r="E3738" i="1"/>
  <c r="C3739" i="1"/>
  <c r="E3739" i="1"/>
  <c r="C3740" i="1"/>
  <c r="E3740" i="1"/>
  <c r="C3741" i="1"/>
  <c r="E3741" i="1"/>
  <c r="C3742" i="1"/>
  <c r="E3742" i="1"/>
  <c r="C3743" i="1"/>
  <c r="E3743" i="1"/>
  <c r="C3744" i="1"/>
  <c r="E3744" i="1"/>
  <c r="C3745" i="1"/>
  <c r="E3745" i="1"/>
  <c r="C3746" i="1"/>
  <c r="E3746" i="1"/>
  <c r="C3747" i="1"/>
  <c r="E3747" i="1"/>
  <c r="C3748" i="1"/>
  <c r="E3748" i="1"/>
  <c r="C3749" i="1"/>
  <c r="E3749" i="1"/>
  <c r="C3750" i="1"/>
  <c r="E3750" i="1"/>
  <c r="C3751" i="1"/>
  <c r="E3751" i="1"/>
  <c r="C3752" i="1"/>
  <c r="E3752" i="1"/>
  <c r="C3753" i="1"/>
  <c r="E3753" i="1"/>
  <c r="C3754" i="1"/>
  <c r="E3754" i="1"/>
  <c r="C3755" i="1"/>
  <c r="E3755" i="1"/>
  <c r="C3756" i="1"/>
  <c r="E3756" i="1"/>
  <c r="C3757" i="1"/>
  <c r="E3757" i="1"/>
  <c r="C3758" i="1"/>
  <c r="E3758" i="1"/>
  <c r="C3759" i="1"/>
  <c r="E3759" i="1"/>
  <c r="C3760" i="1"/>
  <c r="E3760" i="1"/>
  <c r="C3761" i="1"/>
  <c r="E3761" i="1"/>
  <c r="C3762" i="1"/>
  <c r="E3762" i="1"/>
  <c r="C3763" i="1"/>
  <c r="E3763" i="1"/>
  <c r="C3764" i="1"/>
  <c r="E3764" i="1"/>
  <c r="C3765" i="1"/>
  <c r="E3765" i="1"/>
  <c r="C3766" i="1"/>
  <c r="E3766" i="1"/>
  <c r="C3767" i="1"/>
  <c r="E3767" i="1"/>
  <c r="C3768" i="1"/>
  <c r="E3768" i="1"/>
  <c r="C3769" i="1"/>
  <c r="E3769" i="1"/>
  <c r="C3770" i="1"/>
  <c r="E3770" i="1"/>
  <c r="C3771" i="1"/>
  <c r="E3771" i="1"/>
  <c r="C3772" i="1"/>
  <c r="E3772" i="1"/>
  <c r="C3773" i="1"/>
  <c r="E3773" i="1"/>
  <c r="C3774" i="1"/>
  <c r="E3774" i="1"/>
  <c r="C3775" i="1"/>
  <c r="E3775" i="1"/>
  <c r="C3776" i="1"/>
  <c r="E3776" i="1"/>
  <c r="C3777" i="1"/>
  <c r="E3777" i="1"/>
  <c r="C3778" i="1"/>
  <c r="E3778" i="1"/>
  <c r="C3779" i="1"/>
  <c r="E3779" i="1"/>
  <c r="C3780" i="1"/>
  <c r="E3780" i="1"/>
  <c r="C3781" i="1"/>
  <c r="E3781" i="1"/>
  <c r="C3782" i="1"/>
  <c r="E3782" i="1"/>
  <c r="C3783" i="1"/>
  <c r="E3783" i="1"/>
  <c r="C3784" i="1"/>
  <c r="E3784" i="1"/>
  <c r="C3785" i="1"/>
  <c r="E3785" i="1"/>
  <c r="C3786" i="1"/>
  <c r="E3786" i="1"/>
  <c r="C3787" i="1"/>
  <c r="E3787" i="1"/>
  <c r="C3788" i="1"/>
  <c r="E3788" i="1"/>
  <c r="C3789" i="1"/>
  <c r="E3789" i="1"/>
  <c r="C3790" i="1"/>
  <c r="E3790" i="1"/>
  <c r="C3791" i="1"/>
  <c r="E3791" i="1"/>
  <c r="C3792" i="1"/>
  <c r="E3792" i="1"/>
  <c r="C3793" i="1"/>
  <c r="E3793" i="1"/>
  <c r="C3794" i="1"/>
  <c r="E3794" i="1"/>
  <c r="C3795" i="1"/>
  <c r="E3795" i="1"/>
  <c r="C3796" i="1"/>
  <c r="E3796" i="1"/>
  <c r="C3797" i="1"/>
  <c r="E3797" i="1"/>
  <c r="C3798" i="1"/>
  <c r="E3798" i="1"/>
  <c r="C3799" i="1"/>
  <c r="E3799" i="1"/>
  <c r="C3800" i="1"/>
  <c r="E3800" i="1"/>
  <c r="C3801" i="1"/>
  <c r="E3801" i="1"/>
  <c r="C3802" i="1"/>
  <c r="E3802" i="1"/>
  <c r="C3803" i="1"/>
  <c r="E3803" i="1"/>
  <c r="C3804" i="1"/>
  <c r="E3804" i="1"/>
  <c r="C3805" i="1"/>
  <c r="E3805" i="1"/>
  <c r="C3806" i="1"/>
  <c r="E3806" i="1"/>
  <c r="C3807" i="1"/>
  <c r="E3807" i="1"/>
  <c r="C3808" i="1"/>
  <c r="E3808" i="1"/>
  <c r="C3809" i="1"/>
  <c r="E3809" i="1"/>
  <c r="C3810" i="1"/>
  <c r="E3810" i="1"/>
  <c r="C3811" i="1"/>
  <c r="E3811" i="1"/>
  <c r="C3812" i="1"/>
  <c r="E3812" i="1"/>
  <c r="C3813" i="1"/>
  <c r="E3813" i="1"/>
  <c r="C3814" i="1"/>
  <c r="E3814" i="1"/>
  <c r="C3815" i="1"/>
  <c r="E3815" i="1"/>
  <c r="C3816" i="1"/>
  <c r="E3816" i="1"/>
  <c r="C3817" i="1"/>
  <c r="E3817" i="1"/>
  <c r="C3818" i="1"/>
  <c r="E3818" i="1"/>
  <c r="C3819" i="1"/>
  <c r="E3819" i="1"/>
  <c r="C3820" i="1"/>
  <c r="E3820" i="1"/>
  <c r="C3821" i="1"/>
  <c r="E3821" i="1"/>
  <c r="C3822" i="1"/>
  <c r="E3822" i="1"/>
  <c r="C3823" i="1"/>
  <c r="E3823" i="1"/>
  <c r="C3824" i="1"/>
  <c r="E3824" i="1"/>
  <c r="C3825" i="1"/>
  <c r="E3825" i="1"/>
  <c r="C3826" i="1"/>
  <c r="E3826" i="1"/>
  <c r="C3827" i="1"/>
  <c r="E3827" i="1"/>
  <c r="C3828" i="1"/>
  <c r="E3828" i="1"/>
  <c r="C3829" i="1"/>
  <c r="E3829" i="1"/>
  <c r="C3830" i="1"/>
  <c r="E3830" i="1"/>
  <c r="C3831" i="1"/>
  <c r="E3831" i="1"/>
  <c r="C3832" i="1"/>
  <c r="E3832" i="1"/>
  <c r="C3833" i="1"/>
  <c r="E3833" i="1"/>
  <c r="C3834" i="1"/>
  <c r="E3834" i="1"/>
  <c r="C3835" i="1"/>
  <c r="E3835" i="1"/>
  <c r="C3836" i="1"/>
  <c r="E3836" i="1"/>
  <c r="C3837" i="1"/>
  <c r="E3837" i="1"/>
  <c r="C3838" i="1"/>
  <c r="E3838" i="1"/>
  <c r="C3839" i="1"/>
  <c r="E3839" i="1"/>
  <c r="C3840" i="1"/>
  <c r="E3840" i="1"/>
  <c r="C3841" i="1"/>
  <c r="E3841" i="1"/>
  <c r="C3842" i="1"/>
  <c r="E3842" i="1"/>
  <c r="C3843" i="1"/>
  <c r="E3843" i="1"/>
  <c r="C3844" i="1"/>
  <c r="E3844" i="1"/>
  <c r="C3845" i="1"/>
  <c r="E3845" i="1"/>
  <c r="C3846" i="1"/>
  <c r="E3846" i="1"/>
  <c r="C3847" i="1"/>
  <c r="E3847" i="1"/>
  <c r="C3848" i="1"/>
  <c r="E3848" i="1"/>
  <c r="C3849" i="1"/>
  <c r="E3849" i="1"/>
  <c r="C3850" i="1"/>
  <c r="E3850" i="1"/>
  <c r="C3851" i="1"/>
  <c r="E3851" i="1"/>
  <c r="C3852" i="1"/>
  <c r="E3852" i="1"/>
  <c r="C3853" i="1"/>
  <c r="E3853" i="1"/>
  <c r="C3854" i="1"/>
  <c r="E3854" i="1"/>
  <c r="C3855" i="1"/>
  <c r="E3855" i="1"/>
  <c r="C3856" i="1"/>
  <c r="E3856" i="1"/>
  <c r="C3857" i="1"/>
  <c r="E3857" i="1"/>
  <c r="C3858" i="1"/>
  <c r="E3858" i="1"/>
  <c r="C3859" i="1"/>
  <c r="E3859" i="1"/>
  <c r="C3860" i="1"/>
  <c r="E3860" i="1"/>
  <c r="C3861" i="1"/>
  <c r="E3861" i="1"/>
  <c r="C3862" i="1"/>
  <c r="E3862" i="1"/>
  <c r="C3863" i="1"/>
  <c r="E3863" i="1"/>
  <c r="C3864" i="1"/>
  <c r="E3864" i="1"/>
  <c r="C3865" i="1"/>
  <c r="E3865" i="1"/>
  <c r="C3866" i="1"/>
  <c r="E3866" i="1"/>
  <c r="C3867" i="1"/>
  <c r="E3867" i="1"/>
  <c r="C3868" i="1"/>
  <c r="E3868" i="1"/>
  <c r="C3869" i="1"/>
  <c r="E3869" i="1"/>
  <c r="C3870" i="1"/>
  <c r="E3870" i="1"/>
  <c r="C3871" i="1"/>
  <c r="E3871" i="1"/>
  <c r="C3872" i="1"/>
  <c r="E3872" i="1"/>
  <c r="C3873" i="1"/>
  <c r="E3873" i="1"/>
  <c r="C3874" i="1"/>
  <c r="E3874" i="1"/>
  <c r="C3875" i="1"/>
  <c r="E3875" i="1"/>
  <c r="C3876" i="1"/>
  <c r="E3876" i="1"/>
  <c r="C3877" i="1"/>
  <c r="E3877" i="1"/>
  <c r="C3878" i="1"/>
  <c r="E3878" i="1"/>
  <c r="C3879" i="1"/>
  <c r="E3879" i="1"/>
  <c r="C3880" i="1"/>
  <c r="E3880" i="1"/>
  <c r="C3881" i="1"/>
  <c r="E3881" i="1"/>
  <c r="C3882" i="1"/>
  <c r="E3882" i="1"/>
  <c r="C3883" i="1"/>
  <c r="E3883" i="1"/>
  <c r="C3884" i="1"/>
  <c r="E3884" i="1"/>
  <c r="C3885" i="1"/>
  <c r="E3885" i="1"/>
  <c r="C3886" i="1"/>
  <c r="E3886" i="1"/>
  <c r="C3887" i="1"/>
  <c r="E3887" i="1"/>
  <c r="C3888" i="1"/>
  <c r="E3888" i="1"/>
  <c r="C3889" i="1"/>
  <c r="E3889" i="1"/>
  <c r="C3890" i="1"/>
  <c r="E3890" i="1"/>
  <c r="C3891" i="1"/>
  <c r="E3891" i="1"/>
  <c r="C3892" i="1"/>
  <c r="E3892" i="1"/>
  <c r="C3893" i="1"/>
  <c r="E3893" i="1"/>
  <c r="C3894" i="1"/>
  <c r="E3894" i="1"/>
  <c r="C3895" i="1"/>
  <c r="E3895" i="1"/>
  <c r="C3896" i="1"/>
  <c r="E3896" i="1"/>
  <c r="C3897" i="1"/>
  <c r="E3897" i="1"/>
  <c r="C3898" i="1"/>
  <c r="E3898" i="1"/>
  <c r="C3899" i="1"/>
  <c r="E3899" i="1"/>
  <c r="C3900" i="1"/>
  <c r="E3900" i="1"/>
  <c r="C3901" i="1"/>
  <c r="E3901" i="1"/>
  <c r="C3902" i="1"/>
  <c r="E3902" i="1"/>
  <c r="C3903" i="1"/>
  <c r="E3903" i="1"/>
  <c r="C3904" i="1"/>
  <c r="E3904" i="1"/>
  <c r="C3905" i="1"/>
  <c r="E3905" i="1"/>
  <c r="C3906" i="1"/>
  <c r="E3906" i="1"/>
  <c r="C3907" i="1"/>
  <c r="E3907" i="1"/>
  <c r="C3908" i="1"/>
  <c r="E3908" i="1"/>
  <c r="C3909" i="1"/>
  <c r="E3909" i="1"/>
  <c r="C3910" i="1"/>
  <c r="E3910" i="1"/>
  <c r="C3911" i="1"/>
  <c r="E3911" i="1"/>
  <c r="C3912" i="1"/>
  <c r="E3912" i="1"/>
  <c r="C3913" i="1"/>
  <c r="E3913" i="1"/>
  <c r="C3914" i="1"/>
  <c r="E3914" i="1"/>
  <c r="C3915" i="1"/>
  <c r="E3915" i="1"/>
  <c r="C3916" i="1"/>
  <c r="E3916" i="1"/>
  <c r="C3917" i="1"/>
  <c r="E3917" i="1"/>
  <c r="C3918" i="1"/>
  <c r="E3918" i="1"/>
  <c r="C3919" i="1"/>
  <c r="E3919" i="1"/>
  <c r="C3920" i="1"/>
  <c r="E3920" i="1"/>
  <c r="C3921" i="1"/>
  <c r="E3921" i="1"/>
  <c r="C3922" i="1"/>
  <c r="E3922" i="1"/>
  <c r="C3923" i="1"/>
  <c r="E3923" i="1"/>
  <c r="C3924" i="1"/>
  <c r="E3924" i="1"/>
  <c r="C3925" i="1"/>
  <c r="E3925" i="1"/>
  <c r="C3926" i="1"/>
  <c r="E3926" i="1"/>
  <c r="C3927" i="1"/>
  <c r="E3927" i="1"/>
  <c r="C3928" i="1"/>
  <c r="E3928" i="1"/>
  <c r="C3929" i="1"/>
  <c r="E3929" i="1"/>
  <c r="C3930" i="1"/>
  <c r="E3930" i="1"/>
  <c r="C3931" i="1"/>
  <c r="E3931" i="1"/>
  <c r="C3932" i="1"/>
  <c r="E3932" i="1"/>
  <c r="C3933" i="1"/>
  <c r="E3933" i="1"/>
  <c r="C3934" i="1"/>
  <c r="E3934" i="1"/>
  <c r="C3935" i="1"/>
  <c r="E3935" i="1"/>
  <c r="C3936" i="1"/>
  <c r="E3936" i="1"/>
  <c r="C3937" i="1"/>
  <c r="E3937" i="1"/>
  <c r="C3938" i="1"/>
  <c r="E3938" i="1"/>
  <c r="C3939" i="1"/>
  <c r="E3939" i="1"/>
  <c r="C3940" i="1"/>
  <c r="E3940" i="1"/>
  <c r="C3941" i="1"/>
  <c r="E3941" i="1"/>
  <c r="C3942" i="1"/>
  <c r="E3942" i="1"/>
  <c r="C3943" i="1"/>
  <c r="E3943" i="1"/>
  <c r="C3944" i="1"/>
  <c r="E3944" i="1"/>
  <c r="C3945" i="1"/>
  <c r="E3945" i="1"/>
  <c r="C3946" i="1"/>
  <c r="E3946" i="1"/>
  <c r="C3947" i="1"/>
  <c r="E3947" i="1"/>
  <c r="C3948" i="1"/>
  <c r="E3948" i="1"/>
  <c r="C3949" i="1"/>
  <c r="E3949" i="1"/>
  <c r="C3950" i="1"/>
  <c r="E3950" i="1"/>
  <c r="C3951" i="1"/>
  <c r="E3951" i="1"/>
  <c r="C3952" i="1"/>
  <c r="E3952" i="1"/>
  <c r="C3953" i="1"/>
  <c r="E3953" i="1"/>
  <c r="C3954" i="1"/>
  <c r="E3954" i="1"/>
  <c r="C3955" i="1"/>
  <c r="E3955" i="1"/>
  <c r="C3956" i="1"/>
  <c r="E3956" i="1"/>
  <c r="C3957" i="1"/>
  <c r="E3957" i="1"/>
  <c r="C3958" i="1"/>
  <c r="E3958" i="1"/>
  <c r="C3959" i="1"/>
  <c r="E3959" i="1"/>
  <c r="C3960" i="1"/>
  <c r="E3960" i="1"/>
  <c r="C3961" i="1"/>
  <c r="E3961" i="1"/>
  <c r="C3962" i="1"/>
  <c r="E3962" i="1"/>
  <c r="C3963" i="1"/>
  <c r="E3963" i="1"/>
  <c r="C3964" i="1"/>
  <c r="E3964" i="1"/>
  <c r="C3965" i="1"/>
  <c r="E3965" i="1"/>
  <c r="C3966" i="1"/>
  <c r="E3966" i="1"/>
  <c r="C3967" i="1"/>
  <c r="E3967" i="1"/>
  <c r="C3968" i="1"/>
  <c r="E3968" i="1"/>
  <c r="C3969" i="1"/>
  <c r="E3969" i="1"/>
  <c r="C3970" i="1"/>
  <c r="E3970" i="1"/>
  <c r="C3971" i="1"/>
  <c r="E3971" i="1"/>
  <c r="C3972" i="1"/>
  <c r="E3972" i="1"/>
  <c r="C3973" i="1"/>
  <c r="E3973" i="1"/>
  <c r="C3974" i="1"/>
  <c r="E3974" i="1"/>
  <c r="C3975" i="1"/>
  <c r="E3975" i="1"/>
  <c r="C3976" i="1"/>
  <c r="E3976" i="1"/>
  <c r="C3977" i="1"/>
  <c r="E3977" i="1"/>
  <c r="C3978" i="1"/>
  <c r="E3978" i="1"/>
  <c r="C3979" i="1"/>
  <c r="E3979" i="1"/>
  <c r="C3980" i="1"/>
  <c r="E3980" i="1"/>
  <c r="C3981" i="1"/>
  <c r="E3981" i="1"/>
  <c r="C3982" i="1"/>
  <c r="E3982" i="1"/>
  <c r="C3983" i="1"/>
  <c r="E3983" i="1"/>
  <c r="C3984" i="1"/>
  <c r="E3984" i="1"/>
  <c r="C3985" i="1"/>
  <c r="E3985" i="1"/>
  <c r="C3986" i="1"/>
  <c r="E3986" i="1"/>
  <c r="C3987" i="1"/>
  <c r="E3987" i="1"/>
  <c r="C3988" i="1"/>
  <c r="E3988" i="1"/>
  <c r="C3989" i="1"/>
  <c r="E3989" i="1"/>
  <c r="C3990" i="1"/>
  <c r="E3990" i="1"/>
  <c r="C3991" i="1"/>
  <c r="E3991" i="1"/>
  <c r="C3992" i="1"/>
  <c r="E3992" i="1"/>
  <c r="C3993" i="1"/>
  <c r="E3993" i="1"/>
  <c r="C3994" i="1"/>
  <c r="E3994" i="1"/>
  <c r="C3995" i="1"/>
  <c r="E3995" i="1"/>
  <c r="C3996" i="1"/>
  <c r="E3996" i="1"/>
  <c r="C3997" i="1"/>
  <c r="E3997" i="1"/>
  <c r="C3998" i="1"/>
  <c r="E3998" i="1"/>
  <c r="C3999" i="1"/>
  <c r="E3999" i="1"/>
  <c r="C4000" i="1"/>
  <c r="E4000" i="1"/>
  <c r="C4001" i="1"/>
  <c r="E4001" i="1"/>
  <c r="C4002" i="1"/>
  <c r="E4002" i="1"/>
  <c r="C4003" i="1"/>
  <c r="E4003" i="1"/>
  <c r="C4004" i="1"/>
  <c r="E4004" i="1"/>
  <c r="C4005" i="1"/>
  <c r="E4005" i="1"/>
  <c r="C4006" i="1"/>
  <c r="E4006" i="1"/>
  <c r="C4007" i="1"/>
  <c r="E4007" i="1"/>
  <c r="C4008" i="1"/>
  <c r="E4008" i="1"/>
  <c r="C4009" i="1"/>
  <c r="E4009" i="1"/>
  <c r="C4010" i="1"/>
  <c r="E4010" i="1"/>
  <c r="C4011" i="1"/>
  <c r="E4011" i="1"/>
  <c r="C4012" i="1"/>
  <c r="E4012" i="1"/>
  <c r="C4013" i="1"/>
  <c r="E4013" i="1"/>
  <c r="C4014" i="1"/>
  <c r="E4014" i="1"/>
  <c r="C4015" i="1"/>
  <c r="E4015" i="1"/>
  <c r="C4016" i="1"/>
  <c r="E4016" i="1"/>
  <c r="C4017" i="1"/>
  <c r="E4017" i="1"/>
  <c r="C4018" i="1"/>
  <c r="E4018" i="1"/>
  <c r="C4019" i="1"/>
  <c r="E4019" i="1"/>
  <c r="C4020" i="1"/>
  <c r="E4020" i="1"/>
  <c r="C4021" i="1"/>
  <c r="E4021" i="1"/>
  <c r="C4022" i="1"/>
  <c r="E4022" i="1"/>
  <c r="C4023" i="1"/>
  <c r="E4023" i="1"/>
  <c r="C4024" i="1"/>
  <c r="E4024" i="1"/>
  <c r="C4025" i="1"/>
  <c r="E4025" i="1"/>
  <c r="C4026" i="1"/>
  <c r="E4026" i="1"/>
  <c r="C4027" i="1"/>
  <c r="E4027" i="1"/>
  <c r="C4028" i="1"/>
  <c r="E4028" i="1"/>
  <c r="C4029" i="1"/>
  <c r="E4029" i="1"/>
  <c r="C4030" i="1"/>
  <c r="E4030" i="1"/>
  <c r="C4031" i="1"/>
  <c r="E4031" i="1"/>
  <c r="C4032" i="1"/>
  <c r="E4032" i="1"/>
  <c r="C4033" i="1"/>
  <c r="E4033" i="1"/>
  <c r="C4034" i="1"/>
  <c r="E4034" i="1"/>
  <c r="C4035" i="1"/>
  <c r="E4035" i="1"/>
  <c r="C4036" i="1"/>
  <c r="E4036" i="1"/>
  <c r="C4037" i="1"/>
  <c r="E4037" i="1"/>
  <c r="C4038" i="1"/>
  <c r="E4038" i="1"/>
  <c r="C4039" i="1"/>
  <c r="E4039" i="1"/>
  <c r="C4040" i="1"/>
  <c r="E4040" i="1"/>
  <c r="C4041" i="1"/>
  <c r="E4041" i="1"/>
  <c r="C4042" i="1"/>
  <c r="E4042" i="1"/>
  <c r="C4043" i="1"/>
  <c r="E4043" i="1"/>
  <c r="C4044" i="1"/>
  <c r="E4044" i="1"/>
  <c r="C4045" i="1"/>
  <c r="E4045" i="1"/>
  <c r="C4046" i="1"/>
  <c r="E4046" i="1"/>
  <c r="C4047" i="1"/>
  <c r="E4047" i="1"/>
  <c r="C4048" i="1"/>
  <c r="E4048" i="1"/>
  <c r="C4049" i="1"/>
  <c r="E4049" i="1"/>
  <c r="C4050" i="1"/>
  <c r="E4050" i="1"/>
  <c r="C4051" i="1"/>
  <c r="E4051" i="1"/>
  <c r="C4052" i="1"/>
  <c r="E4052" i="1"/>
  <c r="C4053" i="1"/>
  <c r="E4053" i="1"/>
  <c r="C4054" i="1"/>
  <c r="E4054" i="1"/>
  <c r="C4055" i="1"/>
  <c r="E4055" i="1"/>
  <c r="C4056" i="1"/>
  <c r="E4056" i="1"/>
  <c r="C4057" i="1"/>
  <c r="E4057" i="1"/>
  <c r="C4058" i="1"/>
  <c r="E4058" i="1"/>
  <c r="C4059" i="1"/>
  <c r="E4059" i="1"/>
  <c r="C4060" i="1"/>
  <c r="E4060" i="1"/>
  <c r="C4061" i="1"/>
  <c r="E4061" i="1"/>
  <c r="C4062" i="1"/>
  <c r="E4062" i="1"/>
  <c r="C4063" i="1"/>
  <c r="E4063" i="1"/>
  <c r="C4064" i="1"/>
  <c r="E4064" i="1"/>
  <c r="C4065" i="1"/>
  <c r="E4065" i="1"/>
  <c r="C4066" i="1"/>
  <c r="E4066" i="1"/>
  <c r="C4067" i="1"/>
  <c r="E4067" i="1"/>
  <c r="C4068" i="1"/>
  <c r="E4068" i="1"/>
  <c r="C4069" i="1"/>
  <c r="E4069" i="1"/>
  <c r="C4070" i="1"/>
  <c r="E4070" i="1"/>
  <c r="C4071" i="1"/>
  <c r="E4071" i="1"/>
  <c r="C4072" i="1"/>
  <c r="E4072" i="1"/>
  <c r="C4073" i="1"/>
  <c r="E4073" i="1"/>
  <c r="C4074" i="1"/>
  <c r="E4074" i="1"/>
  <c r="C4075" i="1"/>
  <c r="E4075" i="1"/>
  <c r="C4076" i="1"/>
  <c r="E4076" i="1"/>
  <c r="C4077" i="1"/>
  <c r="E4077" i="1"/>
  <c r="C4078" i="1"/>
  <c r="E4078" i="1"/>
  <c r="C4079" i="1"/>
  <c r="E4079" i="1"/>
  <c r="C4080" i="1"/>
  <c r="E4080" i="1"/>
  <c r="C4081" i="1"/>
  <c r="E4081" i="1"/>
  <c r="C4082" i="1"/>
  <c r="E4082" i="1"/>
  <c r="C4083" i="1"/>
  <c r="E4083" i="1"/>
  <c r="C4084" i="1"/>
  <c r="E4084" i="1"/>
  <c r="C4085" i="1"/>
  <c r="E4085" i="1"/>
  <c r="C4086" i="1"/>
  <c r="E4086" i="1"/>
  <c r="C4087" i="1"/>
  <c r="E4087" i="1"/>
  <c r="C4088" i="1"/>
  <c r="E4088" i="1"/>
  <c r="C4089" i="1"/>
  <c r="E4089" i="1"/>
  <c r="C4090" i="1"/>
  <c r="E4090" i="1"/>
  <c r="C4091" i="1"/>
  <c r="E4091" i="1"/>
  <c r="C4092" i="1"/>
  <c r="E4092" i="1"/>
  <c r="C4093" i="1"/>
  <c r="E4093" i="1"/>
  <c r="C4094" i="1"/>
  <c r="E4094" i="1"/>
  <c r="C4095" i="1"/>
  <c r="E4095" i="1"/>
  <c r="C4096" i="1"/>
  <c r="E4096" i="1"/>
  <c r="C4097" i="1"/>
  <c r="E4097" i="1"/>
  <c r="C4098" i="1"/>
  <c r="E4098" i="1"/>
  <c r="C4099" i="1"/>
  <c r="E4099" i="1"/>
  <c r="C4100" i="1"/>
  <c r="E4100" i="1"/>
  <c r="C4101" i="1"/>
  <c r="E4101" i="1"/>
  <c r="C4102" i="1"/>
  <c r="E4102" i="1"/>
  <c r="C4103" i="1"/>
  <c r="E4103" i="1"/>
  <c r="C4104" i="1"/>
  <c r="E4104" i="1"/>
  <c r="C4105" i="1"/>
  <c r="E4105" i="1"/>
  <c r="C4106" i="1"/>
  <c r="E4106" i="1"/>
  <c r="C4107" i="1"/>
  <c r="E4107" i="1"/>
  <c r="C4108" i="1"/>
  <c r="E4108" i="1"/>
  <c r="C4109" i="1"/>
  <c r="E4109" i="1"/>
  <c r="C4110" i="1"/>
  <c r="E4110" i="1"/>
  <c r="C4111" i="1"/>
  <c r="E4111" i="1"/>
  <c r="C4112" i="1"/>
  <c r="E4112" i="1"/>
  <c r="C4113" i="1"/>
  <c r="E4113" i="1"/>
  <c r="C4114" i="1"/>
  <c r="E4114" i="1"/>
  <c r="C4115" i="1"/>
  <c r="E4115" i="1"/>
  <c r="C4116" i="1"/>
  <c r="E4116" i="1"/>
  <c r="C4117" i="1"/>
  <c r="E4117" i="1"/>
  <c r="C4118" i="1"/>
  <c r="E4118" i="1"/>
  <c r="C4119" i="1"/>
  <c r="E4119" i="1"/>
  <c r="C4120" i="1"/>
  <c r="E4120" i="1"/>
  <c r="C4121" i="1"/>
  <c r="E4121" i="1"/>
  <c r="C4122" i="1"/>
  <c r="E4122" i="1"/>
  <c r="C4123" i="1"/>
  <c r="E4123" i="1"/>
  <c r="C4124" i="1"/>
  <c r="E4124" i="1"/>
  <c r="C4125" i="1"/>
  <c r="E4125" i="1"/>
  <c r="C4126" i="1"/>
  <c r="E4126" i="1"/>
  <c r="C4127" i="1"/>
  <c r="E4127" i="1"/>
  <c r="C4128" i="1"/>
  <c r="E4128" i="1"/>
  <c r="C4129" i="1"/>
  <c r="E4129" i="1"/>
  <c r="C4130" i="1"/>
  <c r="E4130" i="1"/>
  <c r="C4131" i="1"/>
  <c r="E4131" i="1"/>
  <c r="C4132" i="1"/>
  <c r="E4132" i="1"/>
  <c r="C4133" i="1"/>
  <c r="E4133" i="1"/>
  <c r="C4134" i="1"/>
  <c r="E4134" i="1"/>
  <c r="C4135" i="1"/>
  <c r="E4135" i="1"/>
  <c r="C4136" i="1"/>
  <c r="E4136" i="1"/>
  <c r="C4137" i="1"/>
  <c r="E4137" i="1"/>
  <c r="C4138" i="1"/>
  <c r="E4138" i="1"/>
  <c r="C4139" i="1"/>
  <c r="E4139" i="1"/>
  <c r="C4140" i="1"/>
  <c r="E4140" i="1"/>
  <c r="C4141" i="1"/>
  <c r="E4141" i="1"/>
  <c r="C4142" i="1"/>
  <c r="E4142" i="1"/>
  <c r="C4143" i="1"/>
  <c r="E4143" i="1"/>
  <c r="C4144" i="1"/>
  <c r="E4144" i="1"/>
  <c r="C4145" i="1"/>
  <c r="E4145" i="1"/>
  <c r="C4146" i="1"/>
  <c r="E4146" i="1"/>
  <c r="C4147" i="1"/>
  <c r="E4147" i="1"/>
  <c r="C4148" i="1"/>
  <c r="E4148" i="1"/>
  <c r="C4149" i="1"/>
  <c r="E4149" i="1"/>
  <c r="C4150" i="1"/>
  <c r="E4150" i="1"/>
  <c r="C4151" i="1"/>
  <c r="E4151" i="1"/>
  <c r="C4152" i="1"/>
  <c r="E4152" i="1"/>
  <c r="C4153" i="1"/>
  <c r="E4153" i="1"/>
  <c r="C4154" i="1"/>
  <c r="E4154" i="1"/>
  <c r="C4155" i="1"/>
  <c r="E4155" i="1"/>
  <c r="C4156" i="1"/>
  <c r="E4156" i="1"/>
  <c r="C4157" i="1"/>
  <c r="E4157" i="1"/>
  <c r="C4158" i="1"/>
  <c r="E4158" i="1"/>
  <c r="C4159" i="1"/>
  <c r="E4159" i="1"/>
  <c r="C4160" i="1"/>
  <c r="E4160" i="1"/>
  <c r="C4161" i="1"/>
  <c r="E4161" i="1"/>
  <c r="C4162" i="1"/>
  <c r="E4162" i="1"/>
  <c r="C4163" i="1"/>
  <c r="E4163" i="1"/>
  <c r="C4164" i="1"/>
  <c r="E4164" i="1"/>
  <c r="C4165" i="1"/>
  <c r="E4165" i="1"/>
  <c r="C4166" i="1"/>
  <c r="E4166" i="1"/>
  <c r="C4167" i="1"/>
  <c r="E4167" i="1"/>
  <c r="C4168" i="1"/>
  <c r="E4168" i="1"/>
  <c r="C4169" i="1"/>
  <c r="E4169" i="1"/>
  <c r="C4170" i="1"/>
  <c r="E4170" i="1"/>
  <c r="C4171" i="1"/>
  <c r="E4171" i="1"/>
  <c r="C4172" i="1"/>
  <c r="E4172" i="1"/>
  <c r="C4173" i="1"/>
  <c r="E4173" i="1"/>
  <c r="C4174" i="1"/>
  <c r="E4174" i="1"/>
  <c r="C4175" i="1"/>
  <c r="E4175" i="1"/>
  <c r="C4176" i="1"/>
  <c r="E4176" i="1"/>
  <c r="C4177" i="1"/>
  <c r="E4177" i="1"/>
  <c r="C4178" i="1"/>
  <c r="E4178" i="1"/>
  <c r="C4179" i="1"/>
  <c r="E4179" i="1"/>
  <c r="C4180" i="1"/>
  <c r="E4180" i="1"/>
  <c r="C4181" i="1"/>
  <c r="E4181" i="1"/>
  <c r="C4182" i="1"/>
  <c r="E4182" i="1"/>
  <c r="C4183" i="1"/>
  <c r="E4183" i="1"/>
  <c r="C4184" i="1"/>
  <c r="E4184" i="1"/>
  <c r="C4185" i="1"/>
  <c r="E4185" i="1"/>
  <c r="C4186" i="1"/>
  <c r="E4186" i="1"/>
  <c r="C4187" i="1"/>
  <c r="E4187" i="1"/>
  <c r="C4188" i="1"/>
  <c r="E4188" i="1"/>
  <c r="C4189" i="1"/>
  <c r="E4189" i="1"/>
  <c r="C4190" i="1"/>
  <c r="E4190" i="1"/>
  <c r="C4191" i="1"/>
  <c r="E4191" i="1"/>
  <c r="C4192" i="1"/>
  <c r="E4192" i="1"/>
  <c r="C4193" i="1"/>
  <c r="E4193" i="1"/>
  <c r="C4194" i="1"/>
  <c r="E4194" i="1"/>
  <c r="C4195" i="1"/>
  <c r="E4195" i="1"/>
  <c r="C4196" i="1"/>
  <c r="E4196" i="1"/>
  <c r="C4197" i="1"/>
  <c r="E4197" i="1"/>
  <c r="C4198" i="1"/>
  <c r="E4198" i="1"/>
  <c r="C4199" i="1"/>
  <c r="E4199" i="1"/>
  <c r="C4200" i="1"/>
  <c r="E4200" i="1"/>
  <c r="C4201" i="1"/>
  <c r="E4201" i="1"/>
  <c r="C4202" i="1"/>
  <c r="E4202" i="1"/>
  <c r="C4203" i="1"/>
  <c r="E4203" i="1"/>
  <c r="C4204" i="1"/>
  <c r="E4204" i="1"/>
  <c r="C4205" i="1"/>
  <c r="E4205" i="1"/>
  <c r="C4206" i="1"/>
  <c r="E4206" i="1"/>
  <c r="C4207" i="1"/>
  <c r="E4207" i="1"/>
  <c r="C4208" i="1"/>
  <c r="E4208" i="1"/>
  <c r="C4209" i="1"/>
  <c r="E4209" i="1"/>
  <c r="C4210" i="1"/>
  <c r="E4210" i="1"/>
  <c r="C4211" i="1"/>
  <c r="E4211" i="1"/>
  <c r="C4212" i="1"/>
  <c r="E4212" i="1"/>
  <c r="C4213" i="1"/>
  <c r="E4213" i="1"/>
  <c r="C4214" i="1"/>
  <c r="E4214" i="1"/>
  <c r="C4215" i="1"/>
  <c r="E4215" i="1"/>
  <c r="C4216" i="1"/>
  <c r="E4216" i="1"/>
  <c r="C4217" i="1"/>
  <c r="E4217" i="1"/>
  <c r="C4218" i="1"/>
  <c r="E4218" i="1"/>
  <c r="C4219" i="1"/>
  <c r="E4219" i="1"/>
  <c r="C4220" i="1"/>
  <c r="E4220" i="1"/>
  <c r="C4221" i="1"/>
  <c r="E4221" i="1"/>
  <c r="C4222" i="1"/>
  <c r="E4222" i="1"/>
  <c r="C4223" i="1"/>
  <c r="E4223" i="1"/>
  <c r="C4224" i="1"/>
  <c r="E4224" i="1"/>
  <c r="C4225" i="1"/>
  <c r="E4225" i="1"/>
  <c r="C4226" i="1"/>
  <c r="E4226" i="1"/>
  <c r="C4227" i="1"/>
  <c r="E4227" i="1"/>
  <c r="C4228" i="1"/>
  <c r="E4228" i="1"/>
  <c r="C4229" i="1"/>
  <c r="E4229" i="1"/>
  <c r="C4230" i="1"/>
  <c r="E4230" i="1"/>
  <c r="C4231" i="1"/>
  <c r="E4231" i="1"/>
  <c r="C4232" i="1"/>
  <c r="E4232" i="1"/>
  <c r="C4233" i="1"/>
  <c r="E4233" i="1"/>
  <c r="C4234" i="1"/>
  <c r="E4234" i="1"/>
  <c r="C4235" i="1"/>
  <c r="E4235" i="1"/>
  <c r="C4236" i="1"/>
  <c r="E4236" i="1"/>
  <c r="C4237" i="1"/>
  <c r="E4237" i="1"/>
  <c r="C4238" i="1"/>
  <c r="E4238" i="1"/>
  <c r="C4239" i="1"/>
  <c r="E4239" i="1"/>
  <c r="C4240" i="1"/>
  <c r="E4240" i="1"/>
  <c r="C4241" i="1"/>
  <c r="E4241" i="1"/>
  <c r="C4242" i="1"/>
  <c r="E4242" i="1"/>
  <c r="C4243" i="1"/>
  <c r="E4243" i="1"/>
  <c r="C4244" i="1"/>
  <c r="E4244" i="1"/>
  <c r="C4245" i="1"/>
  <c r="E4245" i="1"/>
  <c r="C4246" i="1"/>
  <c r="E4246" i="1"/>
  <c r="C4247" i="1"/>
  <c r="E4247" i="1"/>
  <c r="C4248" i="1"/>
  <c r="E4248" i="1"/>
  <c r="C4249" i="1"/>
  <c r="E4249" i="1"/>
  <c r="C4250" i="1"/>
  <c r="E4250" i="1"/>
  <c r="C4251" i="1"/>
  <c r="E4251" i="1"/>
  <c r="C4252" i="1"/>
  <c r="E4252" i="1"/>
  <c r="C4253" i="1"/>
  <c r="E4253" i="1"/>
  <c r="C4254" i="1"/>
  <c r="E4254" i="1"/>
  <c r="C4255" i="1"/>
  <c r="E4255" i="1"/>
  <c r="C4256" i="1"/>
  <c r="E4256" i="1"/>
  <c r="C4257" i="1"/>
  <c r="E4257" i="1"/>
  <c r="C4258" i="1"/>
  <c r="E4258" i="1"/>
  <c r="C4259" i="1"/>
  <c r="E4259" i="1"/>
  <c r="C4260" i="1"/>
  <c r="E4260" i="1"/>
  <c r="C4261" i="1"/>
  <c r="E4261" i="1"/>
  <c r="C4262" i="1"/>
  <c r="E4262" i="1"/>
  <c r="C4263" i="1"/>
  <c r="E4263" i="1"/>
  <c r="C4264" i="1"/>
  <c r="E4264" i="1"/>
  <c r="C4265" i="1"/>
  <c r="E4265" i="1"/>
  <c r="C4266" i="1"/>
  <c r="E4266" i="1"/>
  <c r="C4267" i="1"/>
  <c r="E4267" i="1"/>
  <c r="C4268" i="1"/>
  <c r="E4268" i="1"/>
  <c r="C4269" i="1"/>
  <c r="E4269" i="1"/>
  <c r="C4270" i="1"/>
  <c r="E4270" i="1"/>
  <c r="C4271" i="1"/>
  <c r="E4271" i="1"/>
  <c r="C4272" i="1"/>
  <c r="E4272" i="1"/>
  <c r="C4273" i="1"/>
  <c r="E4273" i="1"/>
  <c r="C4274" i="1"/>
  <c r="E4274" i="1"/>
  <c r="C4275" i="1"/>
  <c r="E4275" i="1"/>
  <c r="C4276" i="1"/>
  <c r="E4276" i="1"/>
  <c r="C4277" i="1"/>
  <c r="E4277" i="1"/>
  <c r="C4278" i="1"/>
  <c r="E4278" i="1"/>
  <c r="C4279" i="1"/>
  <c r="E4279" i="1"/>
  <c r="C4280" i="1"/>
  <c r="E4280" i="1"/>
  <c r="C4281" i="1"/>
  <c r="E4281" i="1"/>
  <c r="C4282" i="1"/>
  <c r="E4282" i="1"/>
  <c r="C4283" i="1"/>
  <c r="E4283" i="1"/>
  <c r="C4284" i="1"/>
  <c r="E4284" i="1"/>
  <c r="C4285" i="1"/>
  <c r="E4285" i="1"/>
  <c r="C4286" i="1"/>
  <c r="E4286" i="1"/>
  <c r="C4287" i="1"/>
  <c r="E4287" i="1"/>
  <c r="C4288" i="1"/>
  <c r="E4288" i="1"/>
  <c r="C4289" i="1"/>
  <c r="E4289" i="1"/>
  <c r="C4290" i="1"/>
  <c r="E4290" i="1"/>
  <c r="C4291" i="1"/>
  <c r="E4291" i="1"/>
  <c r="C4292" i="1"/>
  <c r="E4292" i="1"/>
  <c r="C4293" i="1"/>
  <c r="E4293" i="1"/>
  <c r="C4294" i="1"/>
  <c r="E4294" i="1"/>
  <c r="C4295" i="1"/>
  <c r="E4295" i="1"/>
  <c r="C4296" i="1"/>
  <c r="E4296" i="1"/>
  <c r="C4297" i="1"/>
  <c r="E4297" i="1"/>
  <c r="C4298" i="1"/>
  <c r="E4298" i="1"/>
  <c r="C4299" i="1"/>
  <c r="E4299" i="1"/>
  <c r="C4300" i="1"/>
  <c r="E4300" i="1"/>
  <c r="C4301" i="1"/>
  <c r="E4301" i="1"/>
  <c r="C4302" i="1"/>
  <c r="E4302" i="1"/>
  <c r="C4303" i="1"/>
  <c r="E4303" i="1"/>
  <c r="C4304" i="1"/>
  <c r="E4304" i="1"/>
  <c r="C4305" i="1"/>
  <c r="E4305" i="1"/>
  <c r="C4306" i="1"/>
  <c r="E4306" i="1"/>
  <c r="C4307" i="1"/>
  <c r="E4307" i="1"/>
  <c r="C4308" i="1"/>
  <c r="E4308" i="1"/>
  <c r="C4309" i="1"/>
  <c r="E4309" i="1"/>
  <c r="C4310" i="1"/>
  <c r="E4310" i="1"/>
  <c r="C4311" i="1"/>
  <c r="E4311" i="1"/>
  <c r="C4312" i="1"/>
  <c r="E4312" i="1"/>
  <c r="C4313" i="1"/>
  <c r="E4313" i="1"/>
  <c r="C4314" i="1"/>
  <c r="E4314" i="1"/>
  <c r="C4315" i="1"/>
  <c r="E4315" i="1"/>
  <c r="C4316" i="1"/>
  <c r="E4316" i="1"/>
  <c r="C4317" i="1"/>
  <c r="E4317" i="1"/>
  <c r="C4318" i="1"/>
  <c r="E4318" i="1"/>
  <c r="C4319" i="1"/>
  <c r="E4319" i="1"/>
  <c r="C4320" i="1"/>
  <c r="E4320" i="1"/>
  <c r="C4321" i="1"/>
  <c r="E4321" i="1"/>
  <c r="C4322" i="1"/>
  <c r="E4322" i="1"/>
  <c r="C4323" i="1"/>
  <c r="E4323" i="1"/>
  <c r="C4324" i="1"/>
  <c r="E4324" i="1"/>
  <c r="C4325" i="1"/>
  <c r="E4325" i="1"/>
  <c r="C4326" i="1"/>
  <c r="E4326" i="1"/>
  <c r="C4327" i="1"/>
  <c r="E4327" i="1"/>
  <c r="C4328" i="1"/>
  <c r="E4328" i="1"/>
  <c r="C4329" i="1"/>
  <c r="E4329" i="1"/>
  <c r="C4330" i="1"/>
  <c r="E4330" i="1"/>
  <c r="C4331" i="1"/>
  <c r="E4331" i="1"/>
  <c r="C4332" i="1"/>
  <c r="E4332" i="1"/>
  <c r="C4333" i="1"/>
  <c r="E4333" i="1"/>
  <c r="C4334" i="1"/>
  <c r="E4334" i="1"/>
  <c r="C4335" i="1"/>
  <c r="E4335" i="1"/>
  <c r="C4336" i="1"/>
  <c r="E4336" i="1"/>
  <c r="C4337" i="1"/>
  <c r="E4337" i="1"/>
  <c r="C4338" i="1"/>
  <c r="E4338" i="1"/>
  <c r="C4339" i="1"/>
  <c r="E4339" i="1"/>
  <c r="C4340" i="1"/>
  <c r="E4340" i="1"/>
  <c r="C4341" i="1"/>
  <c r="E4341" i="1"/>
  <c r="C4342" i="1"/>
  <c r="E4342" i="1"/>
  <c r="C4343" i="1"/>
  <c r="E4343" i="1"/>
  <c r="C4344" i="1"/>
  <c r="E4344" i="1"/>
  <c r="C4345" i="1"/>
  <c r="E4345" i="1"/>
  <c r="C4346" i="1"/>
  <c r="E4346" i="1"/>
  <c r="C4347" i="1"/>
  <c r="E4347" i="1"/>
  <c r="C4348" i="1"/>
  <c r="E4348" i="1"/>
  <c r="C4349" i="1"/>
  <c r="E4349" i="1"/>
  <c r="C4350" i="1"/>
  <c r="E4350" i="1"/>
  <c r="C4351" i="1"/>
  <c r="E4351" i="1"/>
  <c r="C4352" i="1"/>
  <c r="E4352" i="1"/>
  <c r="C4353" i="1"/>
  <c r="E4353" i="1"/>
  <c r="C4354" i="1"/>
  <c r="E4354" i="1"/>
  <c r="C4355" i="1"/>
  <c r="E4355" i="1"/>
  <c r="C4356" i="1"/>
  <c r="E4356" i="1"/>
  <c r="C4357" i="1"/>
  <c r="E4357" i="1"/>
  <c r="C4358" i="1"/>
  <c r="E4358" i="1"/>
  <c r="C4359" i="1"/>
  <c r="E4359" i="1"/>
  <c r="C4360" i="1"/>
  <c r="E4360" i="1"/>
  <c r="C4361" i="1"/>
  <c r="E4361" i="1"/>
  <c r="C4362" i="1"/>
  <c r="E4362" i="1"/>
  <c r="C4363" i="1"/>
  <c r="E4363" i="1"/>
  <c r="C4364" i="1"/>
  <c r="E4364" i="1"/>
  <c r="C4365" i="1"/>
  <c r="E4365" i="1"/>
  <c r="C4366" i="1"/>
  <c r="E4366" i="1"/>
  <c r="C4367" i="1"/>
  <c r="E4367" i="1"/>
  <c r="C4368" i="1"/>
  <c r="E4368" i="1"/>
  <c r="C4369" i="1"/>
  <c r="E4369" i="1"/>
  <c r="C4370" i="1"/>
  <c r="E4370" i="1"/>
  <c r="C4371" i="1"/>
  <c r="E4371" i="1"/>
  <c r="C4372" i="1"/>
  <c r="E4372" i="1"/>
  <c r="C4373" i="1"/>
  <c r="E4373" i="1"/>
  <c r="C4374" i="1"/>
  <c r="E4374" i="1"/>
  <c r="C4375" i="1"/>
  <c r="E4375" i="1"/>
  <c r="C4376" i="1"/>
  <c r="E4376" i="1"/>
  <c r="C4377" i="1"/>
  <c r="E4377" i="1"/>
  <c r="C4378" i="1"/>
  <c r="E4378" i="1"/>
  <c r="C4379" i="1"/>
  <c r="E4379" i="1"/>
  <c r="C4380" i="1"/>
  <c r="E4380" i="1"/>
  <c r="C4381" i="1"/>
  <c r="E4381" i="1"/>
  <c r="C4382" i="1"/>
  <c r="E4382" i="1"/>
  <c r="C4383" i="1"/>
  <c r="E4383" i="1"/>
  <c r="C4384" i="1"/>
  <c r="E4384" i="1"/>
  <c r="C4385" i="1"/>
  <c r="E4385" i="1"/>
  <c r="C4386" i="1"/>
  <c r="E4386" i="1"/>
  <c r="C4387" i="1"/>
  <c r="E4387" i="1"/>
  <c r="C4388" i="1"/>
  <c r="E4388" i="1"/>
  <c r="C4389" i="1"/>
  <c r="E4389" i="1"/>
  <c r="C4390" i="1"/>
  <c r="E4390" i="1"/>
  <c r="C4391" i="1"/>
  <c r="E4391" i="1"/>
  <c r="C4392" i="1"/>
  <c r="E4392" i="1"/>
  <c r="C4393" i="1"/>
  <c r="E4393" i="1"/>
  <c r="C4394" i="1"/>
  <c r="E4394" i="1"/>
  <c r="C4395" i="1"/>
  <c r="E4395" i="1"/>
  <c r="C4396" i="1"/>
  <c r="E4396" i="1"/>
  <c r="C4397" i="1"/>
  <c r="E4397" i="1"/>
  <c r="C4398" i="1"/>
  <c r="E4398" i="1"/>
  <c r="C4399" i="1"/>
  <c r="E4399" i="1"/>
  <c r="C4400" i="1"/>
  <c r="E4400" i="1"/>
  <c r="C4401" i="1"/>
  <c r="E4401" i="1"/>
  <c r="C4402" i="1"/>
  <c r="E4402" i="1"/>
  <c r="C4403" i="1"/>
  <c r="E4403" i="1"/>
  <c r="C4404" i="1"/>
  <c r="E4404" i="1"/>
  <c r="C4405" i="1"/>
  <c r="E4405" i="1"/>
  <c r="C4406" i="1"/>
  <c r="E4406" i="1"/>
  <c r="C4407" i="1"/>
  <c r="E4407" i="1"/>
  <c r="C4408" i="1"/>
  <c r="E4408" i="1"/>
  <c r="C4409" i="1"/>
  <c r="E4409" i="1"/>
  <c r="C4410" i="1"/>
  <c r="E4410" i="1"/>
  <c r="C4411" i="1"/>
  <c r="E4411" i="1"/>
  <c r="C4412" i="1"/>
  <c r="E4412" i="1"/>
  <c r="C4413" i="1"/>
  <c r="E4413" i="1"/>
  <c r="C4414" i="1"/>
  <c r="E4414" i="1"/>
  <c r="C4415" i="1"/>
  <c r="E4415" i="1"/>
  <c r="C4416" i="1"/>
  <c r="E4416" i="1"/>
  <c r="C4417" i="1"/>
  <c r="E4417" i="1"/>
  <c r="C4418" i="1"/>
  <c r="E4418" i="1"/>
  <c r="C4419" i="1"/>
  <c r="E4419" i="1"/>
  <c r="C4420" i="1"/>
  <c r="E4420" i="1"/>
  <c r="C4421" i="1"/>
  <c r="E4421" i="1"/>
  <c r="C4422" i="1"/>
  <c r="E4422" i="1"/>
  <c r="C4423" i="1"/>
  <c r="E4423" i="1"/>
  <c r="C4424" i="1"/>
  <c r="E4424" i="1"/>
  <c r="C4425" i="1"/>
  <c r="E4425" i="1"/>
  <c r="C4426" i="1"/>
  <c r="E4426" i="1"/>
  <c r="C4427" i="1"/>
  <c r="E4427" i="1"/>
  <c r="C4428" i="1"/>
  <c r="E4428" i="1"/>
  <c r="C4429" i="1"/>
  <c r="E4429" i="1"/>
  <c r="C4430" i="1"/>
  <c r="E4430" i="1"/>
  <c r="C4431" i="1"/>
  <c r="E4431" i="1"/>
  <c r="C4432" i="1"/>
  <c r="E4432" i="1"/>
  <c r="C4433" i="1"/>
  <c r="E4433" i="1"/>
  <c r="C4434" i="1"/>
  <c r="E4434" i="1"/>
  <c r="C4435" i="1"/>
  <c r="E4435" i="1"/>
  <c r="C4436" i="1"/>
  <c r="E4436" i="1"/>
  <c r="C4437" i="1"/>
  <c r="E4437" i="1"/>
  <c r="C4438" i="1"/>
  <c r="E4438" i="1"/>
  <c r="C4439" i="1"/>
  <c r="E4439" i="1"/>
  <c r="C4440" i="1"/>
  <c r="E4440" i="1"/>
  <c r="C4441" i="1"/>
  <c r="E4441" i="1"/>
  <c r="C4442" i="1"/>
  <c r="E4442" i="1"/>
  <c r="C4443" i="1"/>
  <c r="E4443" i="1"/>
  <c r="C4444" i="1"/>
  <c r="E4444" i="1"/>
  <c r="C4445" i="1"/>
  <c r="E4445" i="1"/>
  <c r="C4446" i="1"/>
  <c r="E4446" i="1"/>
  <c r="C4447" i="1"/>
  <c r="E4447" i="1"/>
  <c r="C4448" i="1"/>
  <c r="E4448" i="1"/>
  <c r="C4449" i="1"/>
  <c r="E4449" i="1"/>
  <c r="C4450" i="1"/>
  <c r="E4450" i="1"/>
  <c r="C4451" i="1"/>
  <c r="E4451" i="1"/>
  <c r="C4452" i="1"/>
  <c r="E4452" i="1"/>
  <c r="C4453" i="1"/>
  <c r="E4453" i="1"/>
  <c r="C4454" i="1"/>
  <c r="E4454" i="1"/>
  <c r="C4455" i="1"/>
  <c r="E4455" i="1"/>
  <c r="C4456" i="1"/>
  <c r="E4456" i="1"/>
  <c r="C4457" i="1"/>
  <c r="E4457" i="1"/>
  <c r="C4458" i="1"/>
  <c r="E4458" i="1"/>
  <c r="C4459" i="1"/>
  <c r="E4459" i="1"/>
  <c r="C4460" i="1"/>
  <c r="E4460" i="1"/>
  <c r="C4461" i="1"/>
  <c r="E4461" i="1"/>
  <c r="C4462" i="1"/>
  <c r="E4462" i="1"/>
  <c r="C4463" i="1"/>
  <c r="E4463" i="1"/>
  <c r="C4464" i="1"/>
  <c r="E4464" i="1"/>
  <c r="C4465" i="1"/>
  <c r="E4465" i="1"/>
  <c r="C4466" i="1"/>
  <c r="E4466" i="1"/>
  <c r="C4467" i="1"/>
  <c r="E4467" i="1"/>
  <c r="C4468" i="1"/>
  <c r="E4468" i="1"/>
  <c r="C4469" i="1"/>
  <c r="E4469" i="1"/>
  <c r="C4470" i="1"/>
  <c r="E4470" i="1"/>
  <c r="C4471" i="1"/>
  <c r="E4471" i="1"/>
  <c r="C4472" i="1"/>
  <c r="E4472" i="1"/>
  <c r="C4473" i="1"/>
  <c r="E4473" i="1"/>
  <c r="C4474" i="1"/>
  <c r="E4474" i="1"/>
  <c r="C4475" i="1"/>
  <c r="E4475" i="1"/>
  <c r="C4476" i="1"/>
  <c r="E4476" i="1"/>
  <c r="C4477" i="1"/>
  <c r="E4477" i="1"/>
  <c r="C4478" i="1"/>
  <c r="E4478" i="1"/>
  <c r="C4479" i="1"/>
  <c r="E4479" i="1"/>
  <c r="C4480" i="1"/>
  <c r="E4480" i="1"/>
  <c r="C4481" i="1"/>
  <c r="E4481" i="1"/>
  <c r="C4482" i="1"/>
  <c r="E4482" i="1"/>
  <c r="C4483" i="1"/>
  <c r="E4483" i="1"/>
  <c r="C4484" i="1"/>
  <c r="E4484" i="1"/>
  <c r="C4485" i="1"/>
  <c r="E4485" i="1"/>
  <c r="C4486" i="1"/>
  <c r="E4486" i="1"/>
  <c r="C4487" i="1"/>
  <c r="E4487" i="1"/>
  <c r="C4488" i="1"/>
  <c r="E4488" i="1"/>
  <c r="C4489" i="1"/>
  <c r="E4489" i="1"/>
  <c r="C4490" i="1"/>
  <c r="E4490" i="1"/>
  <c r="C4491" i="1"/>
  <c r="E4491" i="1"/>
  <c r="C4492" i="1"/>
  <c r="E4492" i="1"/>
  <c r="C4493" i="1"/>
  <c r="E4493" i="1"/>
  <c r="C4494" i="1"/>
  <c r="E4494" i="1"/>
  <c r="C4495" i="1"/>
  <c r="E4495" i="1"/>
  <c r="C4496" i="1"/>
  <c r="E4496" i="1"/>
  <c r="C4497" i="1"/>
  <c r="E4497" i="1"/>
  <c r="C4498" i="1"/>
  <c r="E4498" i="1"/>
  <c r="C4499" i="1"/>
  <c r="E4499" i="1"/>
  <c r="C4500" i="1"/>
  <c r="E4500" i="1"/>
  <c r="C4501" i="1"/>
  <c r="E4501" i="1"/>
  <c r="C4502" i="1"/>
  <c r="E4502" i="1"/>
  <c r="C4503" i="1"/>
  <c r="E4503" i="1"/>
  <c r="C4504" i="1"/>
  <c r="E4504" i="1"/>
  <c r="C4505" i="1"/>
  <c r="E4505" i="1"/>
  <c r="C4506" i="1"/>
  <c r="E4506" i="1"/>
  <c r="C4507" i="1"/>
  <c r="E4507" i="1"/>
  <c r="C4508" i="1"/>
  <c r="E4508" i="1"/>
  <c r="C4509" i="1"/>
  <c r="E4509" i="1"/>
  <c r="C4510" i="1"/>
  <c r="E4510" i="1"/>
  <c r="C4511" i="1"/>
  <c r="E4511" i="1"/>
  <c r="C4512" i="1"/>
  <c r="E4512" i="1"/>
  <c r="C4513" i="1"/>
  <c r="E4513" i="1"/>
  <c r="C4514" i="1"/>
  <c r="E4514" i="1"/>
  <c r="C4515" i="1"/>
  <c r="E4515" i="1"/>
  <c r="C4516" i="1"/>
  <c r="E4516" i="1"/>
  <c r="C4517" i="1"/>
  <c r="E4517" i="1"/>
  <c r="C4518" i="1"/>
  <c r="E4518" i="1"/>
  <c r="C4519" i="1"/>
  <c r="E4519" i="1"/>
  <c r="C4520" i="1"/>
  <c r="E4520" i="1"/>
  <c r="C4521" i="1"/>
  <c r="E4521" i="1"/>
  <c r="C4522" i="1"/>
  <c r="E4522" i="1"/>
  <c r="C4523" i="1"/>
  <c r="E4523" i="1"/>
  <c r="C4524" i="1"/>
  <c r="E4524" i="1"/>
  <c r="C4525" i="1"/>
  <c r="E4525" i="1"/>
  <c r="C4526" i="1"/>
  <c r="E4526" i="1"/>
  <c r="C4527" i="1"/>
  <c r="E4527" i="1"/>
  <c r="C4528" i="1"/>
  <c r="E4528" i="1"/>
  <c r="C4529" i="1"/>
  <c r="E4529" i="1"/>
  <c r="C4530" i="1"/>
  <c r="E4530" i="1"/>
  <c r="C4531" i="1"/>
  <c r="E4531" i="1"/>
  <c r="C4532" i="1"/>
  <c r="E4532" i="1"/>
  <c r="C4533" i="1"/>
  <c r="E4533" i="1"/>
  <c r="C4534" i="1"/>
  <c r="E4534" i="1"/>
  <c r="C4535" i="1"/>
  <c r="E4535" i="1"/>
  <c r="C4536" i="1"/>
  <c r="E4536" i="1"/>
  <c r="C4537" i="1"/>
  <c r="E4537" i="1"/>
  <c r="C4538" i="1"/>
  <c r="E4538" i="1"/>
  <c r="C4539" i="1"/>
  <c r="E4539" i="1"/>
  <c r="C4540" i="1"/>
  <c r="E4540" i="1"/>
  <c r="C4541" i="1"/>
  <c r="E4541" i="1"/>
  <c r="C4542" i="1"/>
  <c r="E4542" i="1"/>
  <c r="C4543" i="1"/>
  <c r="E4543" i="1"/>
  <c r="C4544" i="1"/>
  <c r="E4544" i="1"/>
  <c r="C4545" i="1"/>
  <c r="E4545" i="1"/>
  <c r="C4546" i="1"/>
  <c r="E4546" i="1"/>
  <c r="C4547" i="1"/>
  <c r="E4547" i="1"/>
  <c r="C4548" i="1"/>
  <c r="E4548" i="1"/>
  <c r="C4549" i="1"/>
  <c r="E4549" i="1"/>
  <c r="C4550" i="1"/>
  <c r="E4550" i="1"/>
  <c r="C4551" i="1"/>
  <c r="E4551" i="1"/>
  <c r="C4552" i="1"/>
  <c r="E4552" i="1"/>
  <c r="C4553" i="1"/>
  <c r="E4553" i="1"/>
  <c r="C4554" i="1"/>
  <c r="E4554" i="1"/>
  <c r="C4555" i="1"/>
  <c r="E4555" i="1"/>
  <c r="C4556" i="1"/>
  <c r="E4556" i="1"/>
  <c r="C4557" i="1"/>
  <c r="E4557" i="1"/>
  <c r="C4558" i="1"/>
  <c r="E4558" i="1"/>
  <c r="C4559" i="1"/>
  <c r="E4559" i="1"/>
  <c r="C4560" i="1"/>
  <c r="E4560" i="1"/>
  <c r="C4561" i="1"/>
  <c r="E4561" i="1"/>
  <c r="C4562" i="1"/>
  <c r="E4562" i="1"/>
  <c r="C4563" i="1"/>
  <c r="E4563" i="1"/>
  <c r="C4564" i="1"/>
  <c r="E4564" i="1"/>
  <c r="C4565" i="1"/>
  <c r="E4565" i="1"/>
  <c r="C4566" i="1"/>
  <c r="E4566" i="1"/>
  <c r="C4567" i="1"/>
  <c r="E4567" i="1"/>
  <c r="C4568" i="1"/>
  <c r="E4568" i="1"/>
  <c r="C4569" i="1"/>
  <c r="E4569" i="1"/>
  <c r="C4570" i="1"/>
  <c r="E4570" i="1"/>
  <c r="C4571" i="1"/>
  <c r="E4571" i="1"/>
  <c r="C4572" i="1"/>
  <c r="E4572" i="1"/>
  <c r="C4573" i="1"/>
  <c r="E4573" i="1"/>
  <c r="C4574" i="1"/>
  <c r="E4574" i="1"/>
  <c r="C4575" i="1"/>
  <c r="E4575" i="1"/>
  <c r="C4576" i="1"/>
  <c r="E4576" i="1"/>
  <c r="C4577" i="1"/>
  <c r="E4577" i="1"/>
  <c r="C4578" i="1"/>
  <c r="E4578" i="1"/>
  <c r="C4579" i="1"/>
  <c r="E4579" i="1"/>
  <c r="C4580" i="1"/>
  <c r="E4580" i="1"/>
  <c r="C4581" i="1"/>
  <c r="E4581" i="1"/>
  <c r="C4582" i="1"/>
  <c r="E4582" i="1"/>
  <c r="C4583" i="1"/>
  <c r="E4583" i="1"/>
  <c r="C4584" i="1"/>
  <c r="E4584" i="1"/>
  <c r="C4585" i="1"/>
  <c r="E4585" i="1"/>
  <c r="C4586" i="1"/>
  <c r="E4586" i="1"/>
  <c r="C4587" i="1"/>
  <c r="E4587" i="1"/>
  <c r="C4588" i="1"/>
  <c r="E4588" i="1"/>
  <c r="C4589" i="1"/>
  <c r="E4589" i="1"/>
  <c r="C4590" i="1"/>
  <c r="E4590" i="1"/>
  <c r="C4591" i="1"/>
  <c r="E4591" i="1"/>
  <c r="C4592" i="1"/>
  <c r="E4592" i="1"/>
  <c r="C4593" i="1"/>
  <c r="E4593" i="1"/>
  <c r="C4594" i="1"/>
  <c r="E4594" i="1"/>
  <c r="C4595" i="1"/>
  <c r="E4595" i="1"/>
  <c r="C4596" i="1"/>
  <c r="E4596" i="1"/>
  <c r="C4597" i="1"/>
  <c r="E4597" i="1"/>
  <c r="C4598" i="1"/>
  <c r="E4598" i="1"/>
  <c r="C4599" i="1"/>
  <c r="E4599" i="1"/>
  <c r="C4600" i="1"/>
  <c r="E4600" i="1"/>
  <c r="C4601" i="1"/>
  <c r="E4601" i="1"/>
  <c r="C4602" i="1"/>
  <c r="E4602" i="1"/>
  <c r="C4603" i="1"/>
  <c r="E4603" i="1"/>
  <c r="C4604" i="1"/>
  <c r="E4604" i="1"/>
  <c r="C4605" i="1"/>
  <c r="E4605" i="1"/>
  <c r="C4606" i="1"/>
  <c r="E4606" i="1"/>
  <c r="C4607" i="1"/>
  <c r="E4607" i="1"/>
  <c r="C4608" i="1"/>
  <c r="E4608" i="1"/>
  <c r="C4609" i="1"/>
  <c r="E4609" i="1"/>
  <c r="C4610" i="1"/>
  <c r="E4610" i="1"/>
  <c r="C4611" i="1"/>
  <c r="E4611" i="1"/>
  <c r="C4612" i="1"/>
  <c r="E4612" i="1"/>
  <c r="C4613" i="1"/>
  <c r="E4613" i="1"/>
  <c r="C4614" i="1"/>
  <c r="E4614" i="1"/>
  <c r="C4615" i="1"/>
  <c r="E4615" i="1"/>
  <c r="C4616" i="1"/>
  <c r="E4616" i="1"/>
  <c r="C4617" i="1"/>
  <c r="E4617" i="1"/>
  <c r="C4618" i="1"/>
  <c r="E4618" i="1"/>
  <c r="C4619" i="1"/>
  <c r="E4619" i="1"/>
  <c r="C4620" i="1"/>
  <c r="E4620" i="1"/>
  <c r="C4621" i="1"/>
  <c r="E4621" i="1"/>
  <c r="C4622" i="1"/>
  <c r="E4622" i="1"/>
  <c r="C4623" i="1"/>
  <c r="E4623" i="1"/>
  <c r="C4624" i="1"/>
  <c r="E4624" i="1"/>
  <c r="C4625" i="1"/>
  <c r="E4625" i="1"/>
  <c r="C4626" i="1"/>
  <c r="E4626" i="1"/>
  <c r="C4627" i="1"/>
  <c r="E4627" i="1"/>
  <c r="C4628" i="1"/>
  <c r="E4628" i="1"/>
  <c r="C4629" i="1"/>
  <c r="E4629" i="1"/>
  <c r="C4630" i="1"/>
  <c r="E4630" i="1"/>
  <c r="C4631" i="1"/>
  <c r="E4631" i="1"/>
  <c r="C4632" i="1"/>
  <c r="E4632" i="1"/>
  <c r="C4633" i="1"/>
  <c r="E4633" i="1"/>
  <c r="C4634" i="1"/>
  <c r="E4634" i="1"/>
  <c r="C4635" i="1"/>
  <c r="E4635" i="1"/>
  <c r="C4636" i="1"/>
  <c r="E4636" i="1"/>
  <c r="C4637" i="1"/>
  <c r="E4637" i="1"/>
  <c r="C4638" i="1"/>
  <c r="E4638" i="1"/>
  <c r="C4639" i="1"/>
  <c r="E4639" i="1"/>
  <c r="C4640" i="1"/>
  <c r="E4640" i="1"/>
  <c r="C4641" i="1"/>
  <c r="E4641" i="1"/>
  <c r="C4642" i="1"/>
  <c r="E4642" i="1"/>
  <c r="C4643" i="1"/>
  <c r="E4643" i="1"/>
  <c r="C4644" i="1"/>
  <c r="E4644" i="1"/>
  <c r="C4645" i="1"/>
  <c r="E4645" i="1"/>
  <c r="C4646" i="1"/>
  <c r="E4646" i="1"/>
  <c r="C4647" i="1"/>
  <c r="E4647" i="1"/>
  <c r="C4648" i="1"/>
  <c r="E4648" i="1"/>
  <c r="C4649" i="1"/>
  <c r="E4649" i="1"/>
  <c r="C4650" i="1"/>
  <c r="E4650" i="1"/>
  <c r="C4651" i="1"/>
  <c r="E4651" i="1"/>
  <c r="C4652" i="1"/>
  <c r="E4652" i="1"/>
  <c r="C4653" i="1"/>
  <c r="E4653" i="1"/>
  <c r="C4654" i="1"/>
  <c r="E4654" i="1"/>
  <c r="C4655" i="1"/>
  <c r="E4655" i="1"/>
  <c r="C4656" i="1"/>
  <c r="E4656" i="1"/>
  <c r="C4657" i="1"/>
  <c r="E4657" i="1"/>
  <c r="C4658" i="1"/>
  <c r="E4658" i="1"/>
  <c r="C4659" i="1"/>
  <c r="E4659" i="1"/>
  <c r="C4660" i="1"/>
  <c r="E4660" i="1"/>
  <c r="C4661" i="1"/>
  <c r="E4661" i="1"/>
  <c r="C4662" i="1"/>
  <c r="E4662" i="1"/>
  <c r="C4663" i="1"/>
  <c r="E4663" i="1"/>
  <c r="C4664" i="1"/>
  <c r="E4664" i="1"/>
  <c r="C4665" i="1"/>
  <c r="E4665" i="1"/>
  <c r="C4666" i="1"/>
  <c r="E4666" i="1"/>
  <c r="C4667" i="1"/>
  <c r="E4667" i="1"/>
  <c r="C4668" i="1"/>
  <c r="E4668" i="1"/>
  <c r="C4669" i="1"/>
  <c r="E4669" i="1"/>
  <c r="C4670" i="1"/>
  <c r="E4670" i="1"/>
  <c r="C4671" i="1"/>
  <c r="E4671" i="1"/>
  <c r="C4672" i="1"/>
  <c r="E4672" i="1"/>
  <c r="C4673" i="1"/>
  <c r="E4673" i="1"/>
  <c r="C4674" i="1"/>
  <c r="E4674" i="1"/>
  <c r="C4675" i="1"/>
  <c r="E4675" i="1"/>
  <c r="C4676" i="1"/>
  <c r="E4676" i="1"/>
  <c r="C4677" i="1"/>
  <c r="E4677" i="1"/>
  <c r="C4678" i="1"/>
  <c r="E4678" i="1"/>
  <c r="C4679" i="1"/>
  <c r="E4679" i="1"/>
  <c r="C4680" i="1"/>
  <c r="E4680" i="1"/>
  <c r="C4681" i="1"/>
  <c r="E4681" i="1"/>
  <c r="C4682" i="1"/>
  <c r="E4682" i="1"/>
  <c r="C4683" i="1"/>
  <c r="E4683" i="1"/>
  <c r="C4684" i="1"/>
  <c r="E4684" i="1"/>
  <c r="C4685" i="1"/>
  <c r="E4685" i="1"/>
  <c r="C4686" i="1"/>
  <c r="E4686" i="1"/>
  <c r="C4687" i="1"/>
  <c r="E4687" i="1"/>
  <c r="C4688" i="1"/>
  <c r="E4688" i="1"/>
  <c r="C4689" i="1"/>
  <c r="E4689" i="1"/>
  <c r="C4690" i="1"/>
  <c r="E4690" i="1"/>
  <c r="C4691" i="1"/>
  <c r="E4691" i="1"/>
  <c r="C4692" i="1"/>
  <c r="E4692" i="1"/>
  <c r="C4693" i="1"/>
  <c r="E4693" i="1"/>
  <c r="C4694" i="1"/>
  <c r="E4694" i="1"/>
  <c r="C4695" i="1"/>
  <c r="E4695" i="1"/>
  <c r="C4696" i="1"/>
  <c r="E4696" i="1"/>
  <c r="C4697" i="1"/>
  <c r="E4697" i="1"/>
  <c r="C4698" i="1"/>
  <c r="E4698" i="1"/>
  <c r="C4699" i="1"/>
  <c r="E4699" i="1"/>
  <c r="C4700" i="1"/>
  <c r="E4700" i="1"/>
  <c r="C4701" i="1"/>
  <c r="E4701" i="1"/>
  <c r="C4702" i="1"/>
  <c r="E4702" i="1"/>
  <c r="C4703" i="1"/>
  <c r="E4703" i="1"/>
  <c r="C4704" i="1"/>
  <c r="E4704" i="1"/>
  <c r="C4705" i="1"/>
  <c r="E4705" i="1"/>
  <c r="C4706" i="1"/>
  <c r="E4706" i="1"/>
  <c r="C4707" i="1"/>
  <c r="E4707" i="1"/>
  <c r="C4708" i="1"/>
  <c r="E4708" i="1"/>
  <c r="C4709" i="1"/>
  <c r="E4709" i="1"/>
  <c r="C4710" i="1"/>
  <c r="E4710" i="1"/>
  <c r="C4711" i="1"/>
  <c r="E4711" i="1"/>
  <c r="C4712" i="1"/>
  <c r="E4712" i="1"/>
  <c r="C4713" i="1"/>
  <c r="E4713" i="1"/>
  <c r="C4714" i="1"/>
  <c r="E4714" i="1"/>
  <c r="C4715" i="1"/>
  <c r="E4715" i="1"/>
  <c r="C4716" i="1"/>
  <c r="E4716" i="1"/>
  <c r="C4717" i="1"/>
  <c r="E4717" i="1"/>
  <c r="C4718" i="1"/>
  <c r="E4718" i="1"/>
  <c r="C4719" i="1"/>
  <c r="E4719" i="1"/>
  <c r="C4720" i="1"/>
  <c r="E4720" i="1"/>
  <c r="C4721" i="1"/>
  <c r="E4721" i="1"/>
  <c r="C4722" i="1"/>
  <c r="E4722" i="1"/>
  <c r="C4723" i="1"/>
  <c r="E4723" i="1"/>
  <c r="C4724" i="1"/>
  <c r="E4724" i="1"/>
  <c r="C4725" i="1"/>
  <c r="E4725" i="1"/>
  <c r="C4726" i="1"/>
  <c r="E4726" i="1"/>
  <c r="C4727" i="1"/>
  <c r="E4727" i="1"/>
  <c r="C4728" i="1"/>
  <c r="E4728" i="1"/>
  <c r="C4729" i="1"/>
  <c r="E4729" i="1"/>
  <c r="C4730" i="1"/>
  <c r="E4730" i="1"/>
  <c r="C4731" i="1"/>
  <c r="E4731" i="1"/>
  <c r="C4732" i="1"/>
  <c r="E4732" i="1"/>
  <c r="C4733" i="1"/>
  <c r="E4733" i="1"/>
  <c r="C4734" i="1"/>
  <c r="E4734" i="1"/>
  <c r="C4735" i="1"/>
  <c r="E4735" i="1"/>
  <c r="C4736" i="1"/>
  <c r="E4736" i="1"/>
  <c r="C4737" i="1"/>
  <c r="E4737" i="1"/>
  <c r="C4738" i="1"/>
  <c r="E4738" i="1"/>
  <c r="C4739" i="1"/>
  <c r="E4739" i="1"/>
  <c r="C4740" i="1"/>
  <c r="E4740" i="1"/>
  <c r="C4741" i="1"/>
  <c r="E4741" i="1"/>
  <c r="C4742" i="1"/>
  <c r="E4742" i="1"/>
  <c r="C4743" i="1"/>
  <c r="E4743" i="1"/>
  <c r="C4744" i="1"/>
  <c r="E4744" i="1"/>
  <c r="C4745" i="1"/>
  <c r="E4745" i="1"/>
  <c r="C4746" i="1"/>
  <c r="E4746" i="1"/>
  <c r="C4747" i="1"/>
  <c r="E4747" i="1"/>
  <c r="C4748" i="1"/>
  <c r="E4748" i="1"/>
  <c r="C4749" i="1"/>
  <c r="E4749" i="1"/>
  <c r="C4750" i="1"/>
  <c r="E4750" i="1"/>
  <c r="C4751" i="1"/>
  <c r="E4751" i="1"/>
  <c r="C4752" i="1"/>
  <c r="E4752" i="1"/>
  <c r="C4753" i="1"/>
  <c r="E4753" i="1"/>
  <c r="C4754" i="1"/>
  <c r="E4754" i="1"/>
  <c r="C4755" i="1"/>
  <c r="E4755" i="1"/>
  <c r="C4756" i="1"/>
  <c r="E4756" i="1"/>
  <c r="C4757" i="1"/>
  <c r="E4757" i="1"/>
  <c r="C4758" i="1"/>
  <c r="E4758" i="1"/>
  <c r="C4759" i="1"/>
  <c r="E4759" i="1"/>
  <c r="C4760" i="1"/>
  <c r="E4760" i="1"/>
  <c r="C4761" i="1"/>
  <c r="E4761" i="1"/>
  <c r="C4762" i="1"/>
  <c r="E4762" i="1"/>
  <c r="C4763" i="1"/>
  <c r="E4763" i="1"/>
  <c r="C4764" i="1"/>
  <c r="E4764" i="1"/>
  <c r="C4765" i="1"/>
  <c r="E4765" i="1"/>
  <c r="C4766" i="1"/>
  <c r="E4766" i="1"/>
  <c r="C4767" i="1"/>
  <c r="E4767" i="1"/>
  <c r="C4768" i="1"/>
  <c r="E4768" i="1"/>
  <c r="C4769" i="1"/>
  <c r="E4769" i="1"/>
  <c r="C4770" i="1"/>
  <c r="E4770" i="1"/>
  <c r="C4771" i="1"/>
  <c r="E4771" i="1"/>
  <c r="C4772" i="1"/>
  <c r="E4772" i="1"/>
  <c r="C4773" i="1"/>
  <c r="E4773" i="1"/>
  <c r="C4774" i="1"/>
  <c r="E4774" i="1"/>
  <c r="C4775" i="1"/>
  <c r="E4775" i="1"/>
  <c r="C4776" i="1"/>
  <c r="E4776" i="1"/>
  <c r="C4777" i="1"/>
  <c r="E4777" i="1"/>
  <c r="C4778" i="1"/>
  <c r="E4778" i="1"/>
  <c r="C4779" i="1"/>
  <c r="E4779" i="1"/>
  <c r="C4780" i="1"/>
  <c r="E4780" i="1"/>
  <c r="C4781" i="1"/>
  <c r="E4781" i="1"/>
  <c r="C4782" i="1"/>
  <c r="E4782" i="1"/>
  <c r="C4783" i="1"/>
  <c r="E4783" i="1"/>
  <c r="C4784" i="1"/>
  <c r="E4784" i="1"/>
  <c r="C4785" i="1"/>
  <c r="E4785" i="1"/>
  <c r="C4786" i="1"/>
  <c r="E4786" i="1"/>
  <c r="C4787" i="1"/>
  <c r="E4787" i="1"/>
  <c r="C4788" i="1"/>
  <c r="E4788" i="1"/>
  <c r="C4789" i="1"/>
  <c r="E4789" i="1"/>
  <c r="C4790" i="1"/>
  <c r="E4790" i="1"/>
  <c r="C4791" i="1"/>
  <c r="E4791" i="1"/>
  <c r="C4792" i="1"/>
  <c r="E4792" i="1"/>
  <c r="C4793" i="1"/>
  <c r="E4793" i="1"/>
  <c r="C4794" i="1"/>
  <c r="E4794" i="1"/>
  <c r="C4795" i="1"/>
  <c r="E4795" i="1"/>
  <c r="C4796" i="1"/>
  <c r="E4796" i="1"/>
  <c r="C4797" i="1"/>
  <c r="E4797" i="1"/>
  <c r="C4798" i="1"/>
  <c r="E4798" i="1"/>
  <c r="C4799" i="1"/>
  <c r="E4799" i="1"/>
  <c r="C4800" i="1"/>
  <c r="E4800" i="1"/>
  <c r="C4801" i="1"/>
  <c r="E4801" i="1"/>
  <c r="C4802" i="1"/>
  <c r="E4802" i="1"/>
  <c r="C4803" i="1"/>
  <c r="E4803" i="1"/>
  <c r="C4804" i="1"/>
  <c r="E4804" i="1"/>
  <c r="C4805" i="1"/>
  <c r="E4805" i="1"/>
  <c r="C4806" i="1"/>
  <c r="E4806" i="1"/>
  <c r="C4807" i="1"/>
  <c r="E4807" i="1"/>
  <c r="C4808" i="1"/>
  <c r="E4808" i="1"/>
  <c r="C4809" i="1"/>
  <c r="E4809" i="1"/>
  <c r="C4810" i="1"/>
  <c r="E4810" i="1"/>
  <c r="C4811" i="1"/>
  <c r="E4811" i="1"/>
  <c r="C4812" i="1"/>
  <c r="E4812" i="1"/>
  <c r="C4813" i="1"/>
  <c r="E4813" i="1"/>
  <c r="C4814" i="1"/>
  <c r="E4814" i="1"/>
  <c r="C4815" i="1"/>
  <c r="E4815" i="1"/>
  <c r="C4816" i="1"/>
  <c r="E4816" i="1"/>
  <c r="C4817" i="1"/>
  <c r="E4817" i="1"/>
  <c r="C4818" i="1"/>
  <c r="E4818" i="1"/>
  <c r="C4819" i="1"/>
  <c r="E4819" i="1"/>
  <c r="C4820" i="1"/>
  <c r="E4820" i="1"/>
  <c r="C4821" i="1"/>
  <c r="E4821" i="1"/>
  <c r="C4822" i="1"/>
  <c r="E4822" i="1"/>
  <c r="C4823" i="1"/>
  <c r="E4823" i="1"/>
  <c r="C4824" i="1"/>
  <c r="E4824" i="1"/>
  <c r="C4825" i="1"/>
  <c r="E4825" i="1"/>
  <c r="C4826" i="1"/>
  <c r="E4826" i="1"/>
  <c r="C4827" i="1"/>
  <c r="E4827" i="1"/>
  <c r="C4828" i="1"/>
  <c r="E4828" i="1"/>
  <c r="C4829" i="1"/>
  <c r="E4829" i="1"/>
  <c r="C4830" i="1"/>
  <c r="E4830" i="1"/>
  <c r="C4831" i="1"/>
  <c r="E4831" i="1"/>
  <c r="C4832" i="1"/>
  <c r="E4832" i="1"/>
  <c r="C4833" i="1"/>
  <c r="E4833" i="1"/>
  <c r="C4834" i="1"/>
  <c r="E4834" i="1"/>
  <c r="C4835" i="1"/>
  <c r="E4835" i="1"/>
  <c r="C4836" i="1"/>
  <c r="E4836" i="1"/>
  <c r="C4837" i="1"/>
  <c r="E4837" i="1"/>
  <c r="C4838" i="1"/>
  <c r="E4838" i="1"/>
  <c r="C4839" i="1"/>
  <c r="E4839" i="1"/>
  <c r="C4840" i="1"/>
  <c r="E4840" i="1"/>
  <c r="C4841" i="1"/>
  <c r="E4841" i="1"/>
  <c r="C4842" i="1"/>
  <c r="E4842" i="1"/>
  <c r="C4843" i="1"/>
  <c r="E4843" i="1"/>
  <c r="C4844" i="1"/>
  <c r="E4844" i="1"/>
  <c r="C4845" i="1"/>
  <c r="E4845" i="1"/>
  <c r="C4846" i="1"/>
  <c r="E4846" i="1"/>
  <c r="C4847" i="1"/>
  <c r="E4847" i="1"/>
  <c r="C4848" i="1"/>
  <c r="E4848" i="1"/>
  <c r="C4849" i="1"/>
  <c r="E4849" i="1"/>
  <c r="C4850" i="1"/>
  <c r="E4850" i="1"/>
  <c r="C4851" i="1"/>
  <c r="E4851" i="1"/>
  <c r="C4852" i="1"/>
  <c r="E4852" i="1"/>
  <c r="C4853" i="1"/>
  <c r="E4853" i="1"/>
  <c r="C4854" i="1"/>
  <c r="E4854" i="1"/>
  <c r="C4855" i="1"/>
  <c r="E4855" i="1"/>
  <c r="C4856" i="1"/>
  <c r="E4856" i="1"/>
  <c r="C4857" i="1"/>
  <c r="E4857" i="1"/>
  <c r="C4858" i="1"/>
  <c r="E4858" i="1"/>
  <c r="C4859" i="1"/>
  <c r="E4859" i="1"/>
  <c r="C4860" i="1"/>
  <c r="E4860" i="1"/>
  <c r="C4861" i="1"/>
  <c r="E4861" i="1"/>
  <c r="C4862" i="1"/>
  <c r="E4862" i="1"/>
  <c r="C4863" i="1"/>
  <c r="E4863" i="1"/>
  <c r="C4864" i="1"/>
  <c r="E4864" i="1"/>
  <c r="C4865" i="1"/>
  <c r="E4865" i="1"/>
  <c r="C4866" i="1"/>
  <c r="E4866" i="1"/>
  <c r="C4867" i="1"/>
  <c r="E4867" i="1"/>
  <c r="C4868" i="1"/>
  <c r="E4868" i="1"/>
  <c r="C4869" i="1"/>
  <c r="E4869" i="1"/>
  <c r="C4870" i="1"/>
  <c r="E4870" i="1"/>
  <c r="C4871" i="1"/>
  <c r="E4871" i="1"/>
  <c r="C4872" i="1"/>
  <c r="E4872" i="1"/>
  <c r="C4873" i="1"/>
  <c r="E4873" i="1"/>
  <c r="C4874" i="1"/>
  <c r="E4874" i="1"/>
  <c r="C4875" i="1"/>
  <c r="E4875" i="1"/>
  <c r="C4876" i="1"/>
  <c r="E4876" i="1"/>
  <c r="C4877" i="1"/>
  <c r="E4877" i="1"/>
  <c r="C4878" i="1"/>
  <c r="E4878" i="1"/>
  <c r="C4879" i="1"/>
  <c r="E4879" i="1"/>
  <c r="C4880" i="1"/>
  <c r="E4880" i="1"/>
  <c r="C4881" i="1"/>
  <c r="E4881" i="1"/>
  <c r="C4882" i="1"/>
  <c r="E4882" i="1"/>
  <c r="C4883" i="1"/>
  <c r="E4883" i="1"/>
  <c r="C4884" i="1"/>
  <c r="E4884" i="1"/>
  <c r="C4885" i="1"/>
  <c r="E4885" i="1"/>
  <c r="C4886" i="1"/>
  <c r="E4886" i="1"/>
  <c r="C4887" i="1"/>
  <c r="E4887" i="1"/>
  <c r="C4888" i="1"/>
  <c r="E4888" i="1"/>
  <c r="C4889" i="1"/>
  <c r="E4889" i="1"/>
  <c r="C4890" i="1"/>
  <c r="E4890" i="1"/>
  <c r="C4891" i="1"/>
  <c r="E4891" i="1"/>
  <c r="C4892" i="1"/>
  <c r="E4892" i="1"/>
  <c r="C4893" i="1"/>
  <c r="E4893" i="1"/>
  <c r="C4894" i="1"/>
  <c r="E4894" i="1"/>
  <c r="C4895" i="1"/>
  <c r="E4895" i="1"/>
  <c r="C4896" i="1"/>
  <c r="E4896" i="1"/>
  <c r="C4897" i="1"/>
  <c r="E4897" i="1"/>
  <c r="C4898" i="1"/>
  <c r="E4898" i="1"/>
  <c r="C4899" i="1"/>
  <c r="E4899" i="1"/>
  <c r="C4900" i="1"/>
  <c r="E4900" i="1"/>
  <c r="C4901" i="1"/>
  <c r="E4901" i="1"/>
  <c r="C4902" i="1"/>
  <c r="E4902" i="1"/>
  <c r="C4903" i="1"/>
  <c r="E4903" i="1"/>
  <c r="C4904" i="1"/>
  <c r="E4904" i="1"/>
  <c r="C4905" i="1"/>
  <c r="E4905" i="1"/>
  <c r="C4906" i="1"/>
  <c r="E4906" i="1"/>
  <c r="C4907" i="1"/>
  <c r="E4907" i="1"/>
  <c r="C4908" i="1"/>
  <c r="E4908" i="1"/>
  <c r="C4909" i="1"/>
  <c r="E4909" i="1"/>
  <c r="C4910" i="1"/>
  <c r="E4910" i="1"/>
  <c r="C4911" i="1"/>
  <c r="E4911" i="1"/>
  <c r="C4912" i="1"/>
  <c r="E4912" i="1"/>
  <c r="C4913" i="1"/>
  <c r="E4913" i="1"/>
  <c r="C4914" i="1"/>
  <c r="E4914" i="1"/>
  <c r="C4915" i="1"/>
  <c r="E4915" i="1"/>
  <c r="C4916" i="1"/>
  <c r="E4916" i="1"/>
  <c r="C4917" i="1"/>
  <c r="E4917" i="1"/>
  <c r="C4918" i="1"/>
  <c r="E4918" i="1"/>
  <c r="C4919" i="1"/>
  <c r="E4919" i="1"/>
  <c r="C4920" i="1"/>
  <c r="E4920" i="1"/>
  <c r="C4921" i="1"/>
  <c r="E4921" i="1"/>
  <c r="C4922" i="1"/>
  <c r="E4922" i="1"/>
  <c r="C4923" i="1"/>
  <c r="E4923" i="1"/>
  <c r="C4924" i="1"/>
  <c r="E4924" i="1"/>
  <c r="C4925" i="1"/>
  <c r="E4925" i="1"/>
  <c r="C4926" i="1"/>
  <c r="E4926" i="1"/>
  <c r="C4927" i="1"/>
  <c r="E4927" i="1"/>
  <c r="C4928" i="1"/>
  <c r="E4928" i="1"/>
  <c r="C4929" i="1"/>
  <c r="E4929" i="1"/>
  <c r="C4930" i="1"/>
  <c r="E4930" i="1"/>
  <c r="C4931" i="1"/>
  <c r="E4931" i="1"/>
  <c r="C4932" i="1"/>
  <c r="E4932" i="1"/>
  <c r="C4933" i="1"/>
  <c r="E4933" i="1"/>
  <c r="C4934" i="1"/>
  <c r="E4934" i="1"/>
  <c r="C4935" i="1"/>
  <c r="E4935" i="1"/>
  <c r="C4936" i="1"/>
  <c r="E4936" i="1"/>
  <c r="C4937" i="1"/>
  <c r="E4937" i="1"/>
  <c r="C4938" i="1"/>
  <c r="E4938" i="1"/>
  <c r="C4939" i="1"/>
  <c r="E4939" i="1"/>
  <c r="C4940" i="1"/>
  <c r="E4940" i="1"/>
  <c r="C4941" i="1"/>
  <c r="E4941" i="1"/>
  <c r="C4942" i="1"/>
  <c r="E4942" i="1"/>
  <c r="C4943" i="1"/>
  <c r="E4943" i="1"/>
  <c r="C4944" i="1"/>
  <c r="E4944" i="1"/>
  <c r="C4945" i="1"/>
  <c r="E4945" i="1"/>
  <c r="C4946" i="1"/>
  <c r="E4946" i="1"/>
  <c r="C4947" i="1"/>
  <c r="E4947" i="1"/>
  <c r="C4948" i="1"/>
  <c r="E4948" i="1"/>
  <c r="C4949" i="1"/>
  <c r="E4949" i="1"/>
  <c r="C4950" i="1"/>
  <c r="E4950" i="1"/>
  <c r="C4951" i="1"/>
  <c r="E4951" i="1"/>
  <c r="C4952" i="1"/>
  <c r="E4952" i="1"/>
  <c r="C4953" i="1"/>
  <c r="E4953" i="1"/>
  <c r="C4954" i="1"/>
  <c r="E4954" i="1"/>
  <c r="C4955" i="1"/>
  <c r="E4955" i="1"/>
  <c r="C4956" i="1"/>
  <c r="E4956" i="1"/>
  <c r="C4957" i="1"/>
  <c r="E4957" i="1"/>
  <c r="C4958" i="1"/>
  <c r="E4958" i="1"/>
  <c r="C4959" i="1"/>
  <c r="E4959" i="1"/>
  <c r="C4960" i="1"/>
  <c r="E4960" i="1"/>
  <c r="C4961" i="1"/>
  <c r="E4961" i="1"/>
  <c r="C4962" i="1"/>
  <c r="E4962" i="1"/>
  <c r="C4963" i="1"/>
  <c r="E4963" i="1"/>
  <c r="C4964" i="1"/>
  <c r="E4964" i="1"/>
  <c r="C4965" i="1"/>
  <c r="E4965" i="1"/>
  <c r="C4966" i="1"/>
  <c r="E4966" i="1"/>
  <c r="C4967" i="1"/>
  <c r="E4967" i="1"/>
  <c r="C4968" i="1"/>
  <c r="E4968" i="1"/>
  <c r="C4969" i="1"/>
  <c r="E4969" i="1"/>
  <c r="C4970" i="1"/>
  <c r="E4970" i="1"/>
  <c r="C4971" i="1"/>
  <c r="E4971" i="1"/>
  <c r="C4972" i="1"/>
  <c r="E4972" i="1"/>
  <c r="C4973" i="1"/>
  <c r="E4973" i="1"/>
  <c r="C4974" i="1"/>
  <c r="E4974" i="1"/>
  <c r="C4975" i="1"/>
  <c r="E4975" i="1"/>
  <c r="C4976" i="1"/>
  <c r="E4976" i="1"/>
  <c r="C4977" i="1"/>
  <c r="E4977" i="1"/>
  <c r="C4978" i="1"/>
  <c r="E4978" i="1"/>
  <c r="C4979" i="1"/>
  <c r="E4979" i="1"/>
  <c r="C4980" i="1"/>
  <c r="E4980" i="1"/>
  <c r="C4981" i="1"/>
  <c r="E4981" i="1"/>
  <c r="C4982" i="1"/>
  <c r="E4982" i="1"/>
  <c r="C4983" i="1"/>
  <c r="E4983" i="1"/>
  <c r="C4984" i="1"/>
  <c r="E4984" i="1"/>
  <c r="C4985" i="1"/>
  <c r="E4985" i="1"/>
  <c r="C4986" i="1"/>
  <c r="E4986" i="1"/>
  <c r="C4987" i="1"/>
  <c r="E4987" i="1"/>
  <c r="C4988" i="1"/>
  <c r="E4988" i="1"/>
  <c r="C4989" i="1"/>
  <c r="E4989" i="1"/>
  <c r="C4990" i="1"/>
  <c r="E4990" i="1"/>
  <c r="C4991" i="1"/>
  <c r="E4991" i="1"/>
  <c r="C4992" i="1"/>
  <c r="E4992" i="1"/>
  <c r="C4993" i="1"/>
  <c r="E4993" i="1"/>
  <c r="C4994" i="1"/>
  <c r="E4994" i="1"/>
  <c r="C4995" i="1"/>
  <c r="E4995" i="1"/>
  <c r="C4996" i="1"/>
  <c r="E4996" i="1"/>
  <c r="C4997" i="1"/>
  <c r="E4997" i="1"/>
  <c r="C4998" i="1"/>
  <c r="E4998" i="1"/>
  <c r="C4999" i="1"/>
  <c r="E4999" i="1"/>
  <c r="C5000" i="1"/>
  <c r="E5000" i="1"/>
  <c r="C5001" i="1"/>
  <c r="E5001" i="1"/>
  <c r="C5002" i="1"/>
  <c r="E5002" i="1"/>
  <c r="C5003" i="1"/>
  <c r="E5003" i="1"/>
  <c r="C5004" i="1"/>
  <c r="E5004" i="1"/>
  <c r="C5005" i="1"/>
  <c r="E5005" i="1"/>
  <c r="C5006" i="1"/>
  <c r="E5006" i="1"/>
  <c r="C5007" i="1"/>
  <c r="E5007" i="1"/>
  <c r="C5008" i="1"/>
  <c r="E5008" i="1"/>
  <c r="C5009" i="1"/>
  <c r="E5009" i="1"/>
  <c r="C5010" i="1"/>
  <c r="E5010" i="1"/>
  <c r="C5011" i="1"/>
  <c r="E5011" i="1"/>
  <c r="C5012" i="1"/>
  <c r="E5012" i="1"/>
  <c r="C5013" i="1"/>
  <c r="E5013" i="1"/>
  <c r="C5014" i="1"/>
  <c r="E5014" i="1"/>
  <c r="C5015" i="1"/>
  <c r="E5015" i="1"/>
  <c r="C5016" i="1"/>
  <c r="E5016" i="1"/>
  <c r="C5017" i="1"/>
  <c r="E5017" i="1"/>
  <c r="C5018" i="1"/>
  <c r="E5018" i="1"/>
  <c r="C5019" i="1"/>
  <c r="E5019" i="1"/>
  <c r="C5020" i="1"/>
  <c r="E5020" i="1"/>
  <c r="C5021" i="1"/>
  <c r="E5021" i="1"/>
  <c r="C5022" i="1"/>
  <c r="E5022" i="1"/>
  <c r="C5023" i="1"/>
  <c r="E5023" i="1"/>
  <c r="C5024" i="1"/>
  <c r="E5024" i="1"/>
  <c r="C5025" i="1"/>
  <c r="E5025" i="1"/>
  <c r="C5026" i="1"/>
  <c r="E5026" i="1"/>
  <c r="C5027" i="1"/>
  <c r="E5027" i="1"/>
  <c r="C5028" i="1"/>
  <c r="E5028" i="1"/>
  <c r="C5029" i="1"/>
  <c r="E5029" i="1"/>
  <c r="C5030" i="1"/>
  <c r="E5030" i="1"/>
  <c r="C5031" i="1"/>
  <c r="E5031" i="1"/>
  <c r="C5032" i="1"/>
  <c r="E5032" i="1"/>
  <c r="C5033" i="1"/>
  <c r="E5033" i="1"/>
  <c r="C5034" i="1"/>
  <c r="E5034" i="1"/>
  <c r="C5035" i="1"/>
  <c r="E5035" i="1"/>
  <c r="C5036" i="1"/>
  <c r="E5036" i="1"/>
  <c r="C5037" i="1"/>
  <c r="E5037" i="1"/>
  <c r="C5038" i="1"/>
  <c r="E5038" i="1"/>
  <c r="C5039" i="1"/>
  <c r="E5039" i="1"/>
  <c r="C5040" i="1"/>
  <c r="E5040" i="1"/>
  <c r="C5041" i="1"/>
  <c r="E5041" i="1"/>
  <c r="C5042" i="1"/>
  <c r="E5042" i="1"/>
  <c r="C5043" i="1"/>
  <c r="E5043" i="1"/>
  <c r="C5044" i="1"/>
  <c r="E5044" i="1"/>
  <c r="C5045" i="1"/>
  <c r="E5045" i="1"/>
  <c r="C5046" i="1"/>
  <c r="E5046" i="1"/>
  <c r="C5047" i="1"/>
  <c r="E5047" i="1"/>
  <c r="C5048" i="1"/>
  <c r="E5048" i="1"/>
  <c r="C5049" i="1"/>
  <c r="E5049" i="1"/>
  <c r="C5050" i="1"/>
  <c r="E5050" i="1"/>
  <c r="C5051" i="1"/>
  <c r="E5051" i="1"/>
  <c r="C5052" i="1"/>
  <c r="E5052" i="1"/>
  <c r="C5053" i="1"/>
  <c r="E5053" i="1"/>
  <c r="C5054" i="1"/>
  <c r="E5054" i="1"/>
  <c r="C5055" i="1"/>
  <c r="E5055" i="1"/>
  <c r="C5056" i="1"/>
  <c r="E5056" i="1"/>
  <c r="C5057" i="1"/>
  <c r="E5057" i="1"/>
  <c r="C5058" i="1"/>
  <c r="E5058" i="1"/>
  <c r="C5059" i="1"/>
  <c r="E5059" i="1"/>
  <c r="C5060" i="1"/>
  <c r="E5060" i="1"/>
  <c r="C5061" i="1"/>
  <c r="E5061" i="1"/>
  <c r="C5062" i="1"/>
  <c r="E5062" i="1"/>
  <c r="C5063" i="1"/>
  <c r="E5063" i="1"/>
  <c r="C5064" i="1"/>
  <c r="E5064" i="1"/>
  <c r="C5065" i="1"/>
  <c r="E5065" i="1"/>
  <c r="C5066" i="1"/>
  <c r="E5066" i="1"/>
  <c r="C5067" i="1"/>
  <c r="E5067" i="1"/>
  <c r="C5068" i="1"/>
  <c r="E5068" i="1"/>
  <c r="C5069" i="1"/>
  <c r="E5069" i="1"/>
  <c r="C5070" i="1"/>
  <c r="E5070" i="1"/>
  <c r="C5071" i="1"/>
  <c r="E5071" i="1"/>
  <c r="C5072" i="1"/>
  <c r="E5072" i="1"/>
  <c r="C5073" i="1"/>
  <c r="E5073" i="1"/>
  <c r="C5074" i="1"/>
  <c r="E5074" i="1"/>
  <c r="C5075" i="1"/>
  <c r="E5075" i="1"/>
  <c r="C5076" i="1"/>
  <c r="E5076" i="1"/>
  <c r="C5077" i="1"/>
  <c r="E5077" i="1"/>
  <c r="C5078" i="1"/>
  <c r="E5078" i="1"/>
  <c r="C5079" i="1"/>
  <c r="E5079" i="1"/>
  <c r="C5080" i="1"/>
  <c r="E5080" i="1"/>
  <c r="C5081" i="1"/>
  <c r="E5081" i="1"/>
  <c r="C5082" i="1"/>
  <c r="E5082" i="1"/>
  <c r="C5083" i="1"/>
  <c r="E5083" i="1"/>
  <c r="C5084" i="1"/>
  <c r="E5084" i="1"/>
  <c r="C5085" i="1"/>
  <c r="E5085" i="1"/>
  <c r="C5086" i="1"/>
  <c r="E5086" i="1"/>
  <c r="C5087" i="1"/>
  <c r="E5087" i="1"/>
  <c r="C5088" i="1"/>
  <c r="E5088" i="1"/>
  <c r="C5089" i="1"/>
  <c r="E5089" i="1"/>
  <c r="C5090" i="1"/>
  <c r="E5090" i="1"/>
  <c r="C5091" i="1"/>
  <c r="E5091" i="1"/>
  <c r="C5092" i="1"/>
  <c r="E5092" i="1"/>
  <c r="C5093" i="1"/>
  <c r="E5093" i="1"/>
  <c r="C5094" i="1"/>
  <c r="E5094" i="1"/>
  <c r="C5095" i="1"/>
  <c r="E5095" i="1"/>
  <c r="C5096" i="1"/>
  <c r="E5096" i="1"/>
  <c r="C5097" i="1"/>
  <c r="E5097" i="1"/>
  <c r="C5098" i="1"/>
  <c r="E5098" i="1"/>
  <c r="C5099" i="1"/>
  <c r="E5099" i="1"/>
  <c r="C5100" i="1"/>
  <c r="E5100" i="1"/>
  <c r="C5101" i="1"/>
  <c r="E5101" i="1"/>
  <c r="C5102" i="1"/>
  <c r="E5102" i="1"/>
  <c r="C5103" i="1"/>
  <c r="E5103" i="1"/>
  <c r="C5104" i="1"/>
  <c r="E5104" i="1"/>
  <c r="C5105" i="1"/>
  <c r="E5105" i="1"/>
  <c r="C5106" i="1"/>
  <c r="E5106" i="1"/>
  <c r="C5107" i="1"/>
  <c r="E5107" i="1"/>
  <c r="C5108" i="1"/>
  <c r="E5108" i="1"/>
  <c r="C5109" i="1"/>
  <c r="E5109" i="1"/>
  <c r="C5110" i="1"/>
  <c r="E5110" i="1"/>
  <c r="C5111" i="1"/>
  <c r="E5111" i="1"/>
  <c r="C5112" i="1"/>
  <c r="E5112" i="1"/>
  <c r="C5113" i="1"/>
  <c r="E5113" i="1"/>
  <c r="C5114" i="1"/>
  <c r="E5114" i="1"/>
  <c r="C5115" i="1"/>
  <c r="E5115" i="1"/>
  <c r="C5116" i="1"/>
  <c r="E5116" i="1"/>
  <c r="C5117" i="1"/>
  <c r="E5117" i="1"/>
  <c r="C5118" i="1"/>
  <c r="E5118" i="1"/>
  <c r="C5119" i="1"/>
  <c r="E5119" i="1"/>
  <c r="C5120" i="1"/>
  <c r="E5120" i="1"/>
  <c r="C5121" i="1"/>
  <c r="E5121" i="1"/>
  <c r="C5122" i="1"/>
  <c r="E5122" i="1"/>
  <c r="C5123" i="1"/>
  <c r="E5123" i="1"/>
  <c r="C5124" i="1"/>
  <c r="E5124" i="1"/>
  <c r="C5125" i="1"/>
  <c r="E5125" i="1"/>
  <c r="C5126" i="1"/>
  <c r="E5126" i="1"/>
  <c r="C5127" i="1"/>
  <c r="E5127" i="1"/>
  <c r="C5128" i="1"/>
  <c r="E5128" i="1"/>
  <c r="C5129" i="1"/>
  <c r="E5129" i="1"/>
  <c r="C5130" i="1"/>
  <c r="E5130" i="1"/>
  <c r="C5131" i="1"/>
  <c r="E5131" i="1"/>
  <c r="C5132" i="1"/>
  <c r="E5132" i="1"/>
  <c r="C5133" i="1"/>
  <c r="E5133" i="1"/>
  <c r="C5134" i="1"/>
  <c r="E5134" i="1"/>
  <c r="C5135" i="1"/>
  <c r="E5135" i="1"/>
  <c r="C5136" i="1"/>
  <c r="E5136" i="1"/>
  <c r="C5137" i="1"/>
  <c r="E5137" i="1"/>
  <c r="C5138" i="1"/>
  <c r="E5138" i="1"/>
  <c r="C5139" i="1"/>
  <c r="E5139" i="1"/>
  <c r="C5140" i="1"/>
  <c r="E5140" i="1"/>
  <c r="C5141" i="1"/>
  <c r="E5141" i="1"/>
  <c r="C5142" i="1"/>
  <c r="E5142" i="1"/>
  <c r="C5143" i="1"/>
  <c r="E5143" i="1"/>
  <c r="C5144" i="1"/>
  <c r="E5144" i="1"/>
  <c r="C5145" i="1"/>
  <c r="E5145" i="1"/>
  <c r="C5146" i="1"/>
  <c r="E5146" i="1"/>
  <c r="C5147" i="1"/>
  <c r="E5147" i="1"/>
  <c r="C5148" i="1"/>
  <c r="E5148" i="1"/>
  <c r="C5149" i="1"/>
  <c r="E5149" i="1"/>
  <c r="C5150" i="1"/>
  <c r="E5150" i="1"/>
  <c r="C5151" i="1"/>
  <c r="E5151" i="1"/>
  <c r="C5152" i="1"/>
  <c r="E5152" i="1"/>
  <c r="C5153" i="1"/>
  <c r="E5153" i="1"/>
  <c r="C5154" i="1"/>
  <c r="E5154" i="1"/>
  <c r="C5155" i="1"/>
  <c r="E5155" i="1"/>
  <c r="C5156" i="1"/>
  <c r="E5156" i="1"/>
  <c r="C5157" i="1"/>
  <c r="E5157" i="1"/>
  <c r="C5158" i="1"/>
  <c r="E5158" i="1"/>
  <c r="C5159" i="1"/>
  <c r="E5159" i="1"/>
  <c r="C5160" i="1"/>
  <c r="E5160" i="1"/>
  <c r="C5161" i="1"/>
  <c r="E5161" i="1"/>
  <c r="C5162" i="1"/>
  <c r="E5162" i="1"/>
  <c r="C5163" i="1"/>
  <c r="E5163" i="1"/>
  <c r="C5164" i="1"/>
  <c r="E5164" i="1"/>
  <c r="C5165" i="1"/>
  <c r="E5165" i="1"/>
  <c r="C5166" i="1"/>
  <c r="E5166" i="1"/>
  <c r="C5167" i="1"/>
  <c r="E5167" i="1"/>
  <c r="C5168" i="1"/>
  <c r="E5168" i="1"/>
  <c r="C5169" i="1"/>
  <c r="E5169" i="1"/>
  <c r="C5170" i="1"/>
  <c r="E5170" i="1"/>
  <c r="C5171" i="1"/>
  <c r="E5171" i="1"/>
  <c r="C5172" i="1"/>
  <c r="E5172" i="1"/>
  <c r="C5173" i="1"/>
  <c r="E5173" i="1"/>
  <c r="C5174" i="1"/>
  <c r="E5174" i="1"/>
  <c r="C5175" i="1"/>
  <c r="E5175" i="1"/>
  <c r="C5176" i="1"/>
  <c r="E5176" i="1"/>
  <c r="C5177" i="1"/>
  <c r="E5177" i="1"/>
  <c r="C5178" i="1"/>
  <c r="E5178" i="1"/>
  <c r="C5179" i="1"/>
  <c r="E5179" i="1"/>
  <c r="C5180" i="1"/>
  <c r="E5180" i="1"/>
  <c r="C5181" i="1"/>
  <c r="E5181" i="1"/>
  <c r="C5182" i="1"/>
  <c r="E5182" i="1"/>
  <c r="C5183" i="1"/>
  <c r="E5183" i="1"/>
  <c r="C5184" i="1"/>
  <c r="E5184" i="1"/>
  <c r="C5185" i="1"/>
  <c r="E5185" i="1"/>
  <c r="C5186" i="1"/>
  <c r="E5186" i="1"/>
  <c r="C5187" i="1"/>
  <c r="E5187" i="1"/>
  <c r="C5188" i="1"/>
  <c r="E5188" i="1"/>
  <c r="C5189" i="1"/>
  <c r="E5189" i="1"/>
  <c r="C5190" i="1"/>
  <c r="E5190" i="1"/>
  <c r="C5191" i="1"/>
  <c r="E5191" i="1"/>
  <c r="C5192" i="1"/>
  <c r="E5192" i="1"/>
  <c r="C5193" i="1"/>
  <c r="E5193" i="1"/>
  <c r="C5194" i="1"/>
  <c r="E5194" i="1"/>
  <c r="C5195" i="1"/>
  <c r="E5195" i="1"/>
  <c r="C5196" i="1"/>
  <c r="E5196" i="1"/>
  <c r="C5197" i="1"/>
  <c r="E5197" i="1"/>
  <c r="C5198" i="1"/>
  <c r="E5198" i="1"/>
  <c r="C5199" i="1"/>
  <c r="E5199" i="1"/>
  <c r="C5200" i="1"/>
  <c r="E5200" i="1"/>
  <c r="C5201" i="1"/>
  <c r="E5201" i="1"/>
  <c r="C5202" i="1"/>
  <c r="E5202" i="1"/>
  <c r="C5203" i="1"/>
  <c r="E5203" i="1"/>
  <c r="C5204" i="1"/>
  <c r="E5204" i="1"/>
  <c r="C5205" i="1"/>
  <c r="E5205" i="1"/>
  <c r="C5206" i="1"/>
  <c r="E5206" i="1"/>
  <c r="C5207" i="1"/>
  <c r="E5207" i="1"/>
  <c r="C5208" i="1"/>
  <c r="E5208" i="1"/>
  <c r="C5209" i="1"/>
  <c r="E5209" i="1"/>
  <c r="C5210" i="1"/>
  <c r="E5210" i="1"/>
  <c r="C5211" i="1"/>
  <c r="E5211" i="1"/>
  <c r="C5212" i="1"/>
  <c r="E5212" i="1"/>
  <c r="C5213" i="1"/>
  <c r="E5213" i="1"/>
  <c r="C5214" i="1"/>
  <c r="E5214" i="1"/>
  <c r="C5215" i="1"/>
  <c r="E5215" i="1"/>
  <c r="C5216" i="1"/>
  <c r="E5216" i="1"/>
  <c r="C5217" i="1"/>
  <c r="E5217" i="1"/>
  <c r="C5218" i="1"/>
  <c r="E5218" i="1"/>
  <c r="C5219" i="1"/>
  <c r="E5219" i="1"/>
  <c r="C5220" i="1"/>
  <c r="E5220" i="1"/>
  <c r="C5221" i="1"/>
  <c r="E5221" i="1"/>
  <c r="C5222" i="1"/>
  <c r="E5222" i="1"/>
  <c r="C5223" i="1"/>
  <c r="E5223" i="1"/>
  <c r="C5224" i="1"/>
  <c r="E5224" i="1"/>
  <c r="C5225" i="1"/>
  <c r="E5225" i="1"/>
  <c r="C5226" i="1"/>
  <c r="E5226" i="1"/>
  <c r="C5227" i="1"/>
  <c r="E5227" i="1"/>
  <c r="C5228" i="1"/>
  <c r="E5228" i="1"/>
  <c r="C5229" i="1"/>
  <c r="E5229" i="1"/>
  <c r="C5230" i="1"/>
  <c r="E5230" i="1"/>
  <c r="C5231" i="1"/>
  <c r="E5231" i="1"/>
  <c r="C5232" i="1"/>
  <c r="E5232" i="1"/>
  <c r="C5233" i="1"/>
  <c r="E5233" i="1"/>
  <c r="C5234" i="1"/>
  <c r="E5234" i="1"/>
  <c r="C5235" i="1"/>
  <c r="E5235" i="1"/>
  <c r="C5236" i="1"/>
  <c r="E5236" i="1"/>
  <c r="C5237" i="1"/>
  <c r="E5237" i="1"/>
  <c r="C5238" i="1"/>
  <c r="E5238" i="1"/>
  <c r="C5239" i="1"/>
  <c r="E5239" i="1"/>
  <c r="C5240" i="1"/>
  <c r="E5240" i="1"/>
  <c r="C5241" i="1"/>
  <c r="E5241" i="1"/>
  <c r="C5242" i="1"/>
  <c r="E5242" i="1"/>
  <c r="C5243" i="1"/>
  <c r="E5243" i="1"/>
  <c r="C5244" i="1"/>
  <c r="E5244" i="1"/>
  <c r="C5245" i="1"/>
  <c r="E5245" i="1"/>
  <c r="C5246" i="1"/>
  <c r="E5246" i="1"/>
  <c r="C5247" i="1"/>
  <c r="E5247" i="1"/>
  <c r="C5248" i="1"/>
  <c r="E5248" i="1"/>
  <c r="C5249" i="1"/>
  <c r="E5249" i="1"/>
  <c r="C5250" i="1"/>
  <c r="E5250" i="1"/>
  <c r="C5251" i="1"/>
  <c r="E5251" i="1"/>
  <c r="C5252" i="1"/>
  <c r="E5252" i="1"/>
  <c r="C5253" i="1"/>
  <c r="E5253" i="1"/>
  <c r="C5254" i="1"/>
  <c r="E5254" i="1"/>
  <c r="C5255" i="1"/>
  <c r="E5255" i="1"/>
  <c r="C5256" i="1"/>
  <c r="E5256" i="1"/>
  <c r="C5257" i="1"/>
  <c r="E5257" i="1"/>
  <c r="C5258" i="1"/>
  <c r="E5258" i="1"/>
  <c r="C5259" i="1"/>
  <c r="E5259" i="1"/>
  <c r="C5260" i="1"/>
  <c r="E5260" i="1"/>
  <c r="C5261" i="1"/>
  <c r="E5261" i="1"/>
  <c r="C5262" i="1"/>
  <c r="E5262" i="1"/>
  <c r="C5263" i="1"/>
  <c r="E5263" i="1"/>
  <c r="C5264" i="1"/>
  <c r="E5264" i="1"/>
  <c r="C5265" i="1"/>
  <c r="E5265" i="1"/>
  <c r="C5266" i="1"/>
  <c r="E5266" i="1"/>
  <c r="C5267" i="1"/>
  <c r="E5267" i="1"/>
  <c r="C5268" i="1"/>
  <c r="E5268" i="1"/>
  <c r="C5269" i="1"/>
  <c r="E5269" i="1"/>
  <c r="C5270" i="1"/>
  <c r="E5270" i="1"/>
  <c r="C5271" i="1"/>
  <c r="E5271" i="1"/>
  <c r="C5272" i="1"/>
  <c r="E5272" i="1"/>
  <c r="C5273" i="1"/>
  <c r="E5273" i="1"/>
  <c r="C5274" i="1"/>
  <c r="E5274" i="1"/>
  <c r="C5275" i="1"/>
  <c r="E5275" i="1"/>
  <c r="C5276" i="1"/>
  <c r="E5276" i="1"/>
  <c r="C5277" i="1"/>
  <c r="E5277" i="1"/>
  <c r="C5278" i="1"/>
  <c r="E5278" i="1"/>
  <c r="C5279" i="1"/>
  <c r="E5279" i="1"/>
  <c r="C5280" i="1"/>
  <c r="E5280" i="1"/>
  <c r="C5281" i="1"/>
  <c r="E5281" i="1"/>
  <c r="C5282" i="1"/>
  <c r="E5282" i="1"/>
  <c r="C5283" i="1"/>
  <c r="E5283" i="1"/>
  <c r="C5284" i="1"/>
  <c r="E5284" i="1"/>
  <c r="C5285" i="1"/>
  <c r="E5285" i="1"/>
  <c r="C5286" i="1"/>
  <c r="E5286" i="1"/>
  <c r="C5287" i="1"/>
  <c r="E5287" i="1"/>
  <c r="C5288" i="1"/>
  <c r="E5288" i="1"/>
  <c r="C5289" i="1"/>
  <c r="E5289" i="1"/>
  <c r="C5290" i="1"/>
  <c r="E5290" i="1"/>
  <c r="C5291" i="1"/>
  <c r="E5291" i="1"/>
  <c r="C5292" i="1"/>
  <c r="E5292" i="1"/>
  <c r="C5293" i="1"/>
  <c r="E5293" i="1"/>
  <c r="C5294" i="1"/>
  <c r="E5294" i="1"/>
  <c r="C5295" i="1"/>
  <c r="E5295" i="1"/>
  <c r="C5296" i="1"/>
  <c r="E5296" i="1"/>
  <c r="C5297" i="1"/>
  <c r="E5297" i="1"/>
  <c r="C5298" i="1"/>
  <c r="E5298" i="1"/>
  <c r="C5299" i="1"/>
  <c r="E5299" i="1"/>
  <c r="C5300" i="1"/>
  <c r="E5300" i="1"/>
  <c r="C5301" i="1"/>
  <c r="E5301" i="1"/>
  <c r="C5302" i="1"/>
  <c r="E5302" i="1"/>
  <c r="C5303" i="1"/>
  <c r="E5303" i="1"/>
  <c r="C5304" i="1"/>
  <c r="E5304" i="1"/>
  <c r="C5305" i="1"/>
  <c r="E5305" i="1"/>
  <c r="C5306" i="1"/>
  <c r="E5306" i="1"/>
  <c r="C5307" i="1"/>
  <c r="E5307" i="1"/>
  <c r="C5308" i="1"/>
  <c r="E5308" i="1"/>
  <c r="C5309" i="1"/>
  <c r="E5309" i="1"/>
  <c r="C5310" i="1"/>
  <c r="E5310" i="1"/>
  <c r="C5311" i="1"/>
  <c r="E5311" i="1"/>
  <c r="C5312" i="1"/>
  <c r="E5312" i="1"/>
  <c r="C5313" i="1"/>
  <c r="E5313" i="1"/>
  <c r="C5314" i="1"/>
  <c r="E5314" i="1"/>
  <c r="C5315" i="1"/>
  <c r="E5315" i="1"/>
  <c r="C5316" i="1"/>
  <c r="E5316" i="1"/>
  <c r="C5317" i="1"/>
  <c r="E5317" i="1"/>
  <c r="C5318" i="1"/>
  <c r="E5318" i="1"/>
  <c r="C5319" i="1"/>
  <c r="E5319" i="1"/>
  <c r="C5320" i="1"/>
  <c r="E5320" i="1"/>
  <c r="C5321" i="1"/>
  <c r="E5321" i="1"/>
  <c r="C5322" i="1"/>
  <c r="E5322" i="1"/>
  <c r="C5323" i="1"/>
  <c r="E5323" i="1"/>
  <c r="C5324" i="1"/>
  <c r="E5324" i="1"/>
  <c r="C5325" i="1"/>
  <c r="E5325" i="1"/>
  <c r="C5326" i="1"/>
  <c r="E5326" i="1"/>
  <c r="C5327" i="1"/>
  <c r="E5327" i="1"/>
  <c r="C5328" i="1"/>
  <c r="E5328" i="1"/>
  <c r="C5329" i="1"/>
  <c r="E5329" i="1"/>
  <c r="C5330" i="1"/>
  <c r="E5330" i="1"/>
  <c r="C5331" i="1"/>
  <c r="E5331" i="1"/>
  <c r="C5332" i="1"/>
  <c r="E5332" i="1"/>
  <c r="C5333" i="1"/>
  <c r="E5333" i="1"/>
  <c r="C5334" i="1"/>
  <c r="E5334" i="1"/>
  <c r="C5335" i="1"/>
  <c r="E5335" i="1"/>
  <c r="C5336" i="1"/>
  <c r="E5336" i="1"/>
  <c r="C5337" i="1"/>
  <c r="E5337" i="1"/>
  <c r="C5338" i="1"/>
  <c r="E5338" i="1"/>
  <c r="C5339" i="1"/>
  <c r="E5339" i="1"/>
  <c r="C5340" i="1"/>
  <c r="E5340" i="1"/>
  <c r="C5341" i="1"/>
  <c r="E5341" i="1"/>
  <c r="C5342" i="1"/>
  <c r="E5342" i="1"/>
  <c r="C5343" i="1"/>
  <c r="E5343" i="1"/>
  <c r="C5344" i="1"/>
  <c r="E5344" i="1"/>
  <c r="C5345" i="1"/>
  <c r="E5345" i="1"/>
  <c r="C5346" i="1"/>
  <c r="E5346" i="1"/>
  <c r="C5347" i="1"/>
  <c r="E5347" i="1"/>
  <c r="C5348" i="1"/>
  <c r="E5348" i="1"/>
  <c r="C5349" i="1"/>
  <c r="E5349" i="1"/>
  <c r="C5350" i="1"/>
  <c r="E5350" i="1"/>
  <c r="C5351" i="1"/>
  <c r="E5351" i="1"/>
  <c r="C5352" i="1"/>
  <c r="E5352" i="1"/>
  <c r="C5353" i="1"/>
  <c r="E5353" i="1"/>
  <c r="C5354" i="1"/>
  <c r="E5354" i="1"/>
  <c r="C5355" i="1"/>
  <c r="E5355" i="1"/>
  <c r="C5356" i="1"/>
  <c r="E5356" i="1"/>
  <c r="C5357" i="1"/>
  <c r="E5357" i="1"/>
  <c r="C5358" i="1"/>
  <c r="E5358" i="1"/>
  <c r="C5359" i="1"/>
  <c r="E5359" i="1"/>
  <c r="C5360" i="1"/>
  <c r="E5360" i="1"/>
  <c r="C5361" i="1"/>
  <c r="E5361" i="1"/>
  <c r="C5362" i="1"/>
  <c r="E5362" i="1"/>
  <c r="C5363" i="1"/>
  <c r="E5363" i="1"/>
  <c r="C5364" i="1"/>
  <c r="E5364" i="1"/>
  <c r="C5365" i="1"/>
  <c r="E5365" i="1"/>
  <c r="C5366" i="1"/>
  <c r="E5366" i="1"/>
  <c r="C5367" i="1"/>
  <c r="E5367" i="1"/>
  <c r="C5368" i="1"/>
  <c r="E5368" i="1"/>
  <c r="C5369" i="1"/>
  <c r="E5369" i="1"/>
  <c r="C5370" i="1"/>
  <c r="E5370" i="1"/>
  <c r="C5371" i="1"/>
  <c r="E5371" i="1"/>
  <c r="C5372" i="1"/>
  <c r="E5372" i="1"/>
  <c r="C5373" i="1"/>
  <c r="E5373" i="1"/>
  <c r="C5374" i="1"/>
  <c r="E5374" i="1"/>
  <c r="C5375" i="1"/>
  <c r="E5375" i="1"/>
  <c r="C5376" i="1"/>
  <c r="E5376" i="1"/>
  <c r="C5377" i="1"/>
  <c r="E5377" i="1"/>
  <c r="C5378" i="1"/>
  <c r="E5378" i="1"/>
  <c r="C5379" i="1"/>
  <c r="E5379" i="1"/>
  <c r="C5380" i="1"/>
  <c r="E5380" i="1"/>
  <c r="C5381" i="1"/>
  <c r="E5381" i="1"/>
  <c r="C5382" i="1"/>
  <c r="E5382" i="1"/>
  <c r="C5383" i="1"/>
  <c r="E5383" i="1"/>
  <c r="C5384" i="1"/>
  <c r="E5384" i="1"/>
  <c r="C5385" i="1"/>
  <c r="E5385" i="1"/>
  <c r="C5386" i="1"/>
  <c r="E5386" i="1"/>
  <c r="C5387" i="1"/>
  <c r="E5387" i="1"/>
  <c r="C5388" i="1"/>
  <c r="E5388" i="1"/>
  <c r="C5389" i="1"/>
  <c r="E5389" i="1"/>
  <c r="C5390" i="1"/>
  <c r="E5390" i="1"/>
  <c r="C5391" i="1"/>
  <c r="E5391" i="1"/>
  <c r="C5392" i="1"/>
  <c r="E5392" i="1"/>
  <c r="C5393" i="1"/>
  <c r="E5393" i="1"/>
  <c r="C5394" i="1"/>
  <c r="E5394" i="1"/>
  <c r="C5395" i="1"/>
  <c r="E5395" i="1"/>
  <c r="C5396" i="1"/>
  <c r="E5396" i="1"/>
  <c r="C5397" i="1"/>
  <c r="E5397" i="1"/>
  <c r="C5398" i="1"/>
  <c r="E5398" i="1"/>
  <c r="C5399" i="1"/>
  <c r="E5399" i="1"/>
  <c r="C5400" i="1"/>
  <c r="E5400" i="1"/>
  <c r="C5401" i="1"/>
  <c r="E5401" i="1"/>
  <c r="C5402" i="1"/>
  <c r="E5402" i="1"/>
  <c r="C5403" i="1"/>
  <c r="E5403" i="1"/>
  <c r="C5404" i="1"/>
  <c r="E5404" i="1"/>
  <c r="C5405" i="1"/>
  <c r="E5405" i="1"/>
  <c r="C5406" i="1"/>
  <c r="E5406" i="1"/>
  <c r="C5407" i="1"/>
  <c r="E5407" i="1"/>
  <c r="C5408" i="1"/>
  <c r="E5408" i="1"/>
  <c r="C5409" i="1"/>
  <c r="E5409" i="1"/>
  <c r="C5410" i="1"/>
  <c r="E5410" i="1"/>
  <c r="C5411" i="1"/>
  <c r="E5411" i="1"/>
  <c r="C5412" i="1"/>
  <c r="E5412" i="1"/>
  <c r="C5413" i="1"/>
  <c r="E5413" i="1"/>
  <c r="C5414" i="1"/>
  <c r="E5414" i="1"/>
  <c r="C5415" i="1"/>
  <c r="E5415" i="1"/>
  <c r="C5416" i="1"/>
  <c r="E5416" i="1"/>
  <c r="C5417" i="1"/>
  <c r="E5417" i="1"/>
  <c r="C5418" i="1"/>
  <c r="E5418" i="1"/>
  <c r="C5419" i="1"/>
  <c r="E5419" i="1"/>
  <c r="C5420" i="1"/>
  <c r="E5420" i="1"/>
  <c r="C5421" i="1"/>
  <c r="E5421" i="1"/>
  <c r="C5422" i="1"/>
  <c r="E5422" i="1"/>
  <c r="C5423" i="1"/>
  <c r="E5423" i="1"/>
  <c r="C5424" i="1"/>
  <c r="E5424" i="1"/>
  <c r="C5425" i="1"/>
  <c r="E5425" i="1"/>
  <c r="C5426" i="1"/>
  <c r="E5426" i="1"/>
  <c r="C5427" i="1"/>
  <c r="E5427" i="1"/>
  <c r="C5428" i="1"/>
  <c r="E5428" i="1"/>
  <c r="C5429" i="1"/>
  <c r="E5429" i="1"/>
  <c r="C5430" i="1"/>
  <c r="E5430" i="1"/>
  <c r="C5431" i="1"/>
  <c r="E5431" i="1"/>
  <c r="C5432" i="1"/>
  <c r="E5432" i="1"/>
  <c r="C5433" i="1"/>
  <c r="E5433" i="1"/>
  <c r="C5434" i="1"/>
  <c r="E5434" i="1"/>
  <c r="C5435" i="1"/>
  <c r="E5435" i="1"/>
  <c r="C5436" i="1"/>
  <c r="E5436" i="1"/>
  <c r="C5437" i="1"/>
  <c r="E5437" i="1"/>
  <c r="C5438" i="1"/>
  <c r="E5438" i="1"/>
  <c r="C5439" i="1"/>
  <c r="E5439" i="1"/>
  <c r="C5440" i="1"/>
  <c r="E5440" i="1"/>
  <c r="C5441" i="1"/>
  <c r="E5441" i="1"/>
  <c r="C5442" i="1"/>
  <c r="E5442" i="1"/>
  <c r="C5443" i="1"/>
  <c r="E5443" i="1"/>
  <c r="C5444" i="1"/>
  <c r="E5444" i="1"/>
  <c r="C5445" i="1"/>
  <c r="E5445" i="1"/>
  <c r="C5446" i="1"/>
  <c r="E5446" i="1"/>
  <c r="C5447" i="1"/>
  <c r="E5447" i="1"/>
  <c r="C5448" i="1"/>
  <c r="E5448" i="1"/>
  <c r="C5449" i="1"/>
  <c r="E5449" i="1"/>
  <c r="C5450" i="1"/>
  <c r="E5450" i="1"/>
  <c r="C5451" i="1"/>
  <c r="E5451" i="1"/>
  <c r="C5452" i="1"/>
  <c r="E5452" i="1"/>
  <c r="C5453" i="1"/>
  <c r="E5453" i="1"/>
  <c r="C5454" i="1"/>
  <c r="E5454" i="1"/>
  <c r="C5455" i="1"/>
  <c r="E5455" i="1"/>
  <c r="C5456" i="1"/>
  <c r="E5456" i="1"/>
  <c r="C5457" i="1"/>
  <c r="E5457" i="1"/>
  <c r="C5458" i="1"/>
  <c r="E5458" i="1"/>
  <c r="C5459" i="1"/>
  <c r="E5459" i="1"/>
  <c r="C5460" i="1"/>
  <c r="E5460" i="1"/>
  <c r="C5461" i="1"/>
  <c r="E5461" i="1"/>
  <c r="C5462" i="1"/>
  <c r="E5462" i="1"/>
  <c r="C5463" i="1"/>
  <c r="E5463" i="1"/>
  <c r="C5464" i="1"/>
  <c r="E5464" i="1"/>
  <c r="C5465" i="1"/>
  <c r="E5465" i="1"/>
  <c r="C5466" i="1"/>
  <c r="E5466" i="1"/>
  <c r="C5467" i="1"/>
  <c r="E5467" i="1"/>
  <c r="C5468" i="1"/>
  <c r="E5468" i="1"/>
  <c r="C5469" i="1"/>
  <c r="E5469" i="1"/>
  <c r="C5470" i="1"/>
  <c r="E5470" i="1"/>
  <c r="C5471" i="1"/>
  <c r="E5471" i="1"/>
  <c r="C5472" i="1"/>
  <c r="E5472" i="1"/>
  <c r="C5473" i="1"/>
  <c r="E5473" i="1"/>
  <c r="C5474" i="1"/>
  <c r="E5474" i="1"/>
  <c r="C5475" i="1"/>
  <c r="E5475" i="1"/>
  <c r="C5476" i="1"/>
  <c r="E5476" i="1"/>
  <c r="C5477" i="1"/>
  <c r="E5477" i="1"/>
  <c r="C5478" i="1"/>
  <c r="E5478" i="1"/>
  <c r="C5479" i="1"/>
  <c r="E5479" i="1"/>
  <c r="C5480" i="1"/>
  <c r="E5480" i="1"/>
  <c r="C5481" i="1"/>
  <c r="E5481" i="1"/>
  <c r="C5482" i="1"/>
  <c r="E5482" i="1"/>
  <c r="C5483" i="1"/>
  <c r="E5483" i="1"/>
  <c r="C5484" i="1"/>
  <c r="E5484" i="1"/>
  <c r="C5485" i="1"/>
  <c r="E5485" i="1"/>
  <c r="C5486" i="1"/>
  <c r="E5486" i="1"/>
  <c r="C5487" i="1"/>
  <c r="E5487" i="1"/>
  <c r="C5488" i="1"/>
  <c r="E5488" i="1"/>
  <c r="C5489" i="1"/>
  <c r="E5489" i="1"/>
  <c r="C5490" i="1"/>
  <c r="E5490" i="1"/>
  <c r="C5491" i="1"/>
  <c r="E5491" i="1"/>
  <c r="C5492" i="1"/>
  <c r="E5492" i="1"/>
  <c r="C5493" i="1"/>
  <c r="E5493" i="1"/>
  <c r="C5494" i="1"/>
  <c r="E5494" i="1"/>
  <c r="C5495" i="1"/>
  <c r="E5495" i="1"/>
  <c r="C5496" i="1"/>
  <c r="E5496" i="1"/>
  <c r="C5497" i="1"/>
  <c r="E5497" i="1"/>
  <c r="C5498" i="1"/>
  <c r="E5498" i="1"/>
  <c r="C5499" i="1"/>
  <c r="E5499" i="1"/>
  <c r="C5500" i="1"/>
  <c r="E5500" i="1"/>
  <c r="C5501" i="1"/>
  <c r="E5501" i="1"/>
  <c r="C5502" i="1"/>
  <c r="E5502" i="1"/>
  <c r="C5503" i="1"/>
  <c r="E5503" i="1"/>
  <c r="C5504" i="1"/>
  <c r="E5504" i="1"/>
  <c r="C5505" i="1"/>
  <c r="E5505" i="1"/>
  <c r="C5506" i="1"/>
  <c r="E5506" i="1"/>
  <c r="C5507" i="1"/>
  <c r="E5507" i="1"/>
  <c r="C5508" i="1"/>
  <c r="E5508" i="1"/>
  <c r="C5509" i="1"/>
  <c r="E5509" i="1"/>
  <c r="C5510" i="1"/>
  <c r="E5510" i="1"/>
  <c r="C5511" i="1"/>
  <c r="E5511" i="1"/>
  <c r="C5512" i="1"/>
  <c r="E5512" i="1"/>
  <c r="C5513" i="1"/>
  <c r="E5513" i="1"/>
  <c r="C5514" i="1"/>
  <c r="E5514" i="1"/>
  <c r="C5515" i="1"/>
  <c r="E5515" i="1"/>
  <c r="C5516" i="1"/>
  <c r="E5516" i="1"/>
  <c r="C5517" i="1"/>
  <c r="E5517" i="1"/>
  <c r="C5518" i="1"/>
  <c r="E5518" i="1"/>
  <c r="C5519" i="1"/>
  <c r="E5519" i="1"/>
  <c r="C5520" i="1"/>
  <c r="E5520" i="1"/>
  <c r="C5521" i="1"/>
  <c r="E5521" i="1"/>
  <c r="C5522" i="1"/>
  <c r="E5522" i="1"/>
  <c r="C5523" i="1"/>
  <c r="E5523" i="1"/>
  <c r="C5524" i="1"/>
  <c r="E5524" i="1"/>
  <c r="C5525" i="1"/>
  <c r="E5525" i="1"/>
  <c r="C5526" i="1"/>
  <c r="E5526" i="1"/>
  <c r="C5527" i="1"/>
  <c r="E5527" i="1"/>
  <c r="C5528" i="1"/>
  <c r="E5528" i="1"/>
  <c r="C5529" i="1"/>
  <c r="E5529" i="1"/>
  <c r="C5530" i="1"/>
  <c r="E5530" i="1"/>
  <c r="C5531" i="1"/>
  <c r="E5531" i="1"/>
  <c r="C5532" i="1"/>
  <c r="E5532" i="1"/>
  <c r="C5533" i="1"/>
  <c r="E5533" i="1"/>
  <c r="C5534" i="1"/>
  <c r="E5534" i="1"/>
  <c r="C5535" i="1"/>
  <c r="E5535" i="1"/>
  <c r="C5536" i="1"/>
  <c r="E5536" i="1"/>
  <c r="C5537" i="1"/>
  <c r="E5537" i="1"/>
  <c r="C5538" i="1"/>
  <c r="E5538" i="1"/>
  <c r="C5539" i="1"/>
  <c r="E5539" i="1"/>
  <c r="C5540" i="1"/>
  <c r="E5540" i="1"/>
  <c r="C5541" i="1"/>
  <c r="E5541" i="1"/>
  <c r="C5542" i="1"/>
  <c r="E5542" i="1"/>
  <c r="C5543" i="1"/>
  <c r="E5543" i="1"/>
  <c r="C5544" i="1"/>
  <c r="E5544" i="1"/>
  <c r="C5545" i="1"/>
  <c r="E5545" i="1"/>
  <c r="C5546" i="1"/>
  <c r="E5546" i="1"/>
  <c r="C5547" i="1"/>
  <c r="E5547" i="1"/>
  <c r="C5548" i="1"/>
  <c r="E5548" i="1"/>
  <c r="C5549" i="1"/>
  <c r="E5549" i="1"/>
  <c r="C5550" i="1"/>
  <c r="E5550" i="1"/>
  <c r="C5551" i="1"/>
  <c r="E5551" i="1"/>
  <c r="C5552" i="1"/>
  <c r="E5552" i="1"/>
  <c r="C5553" i="1"/>
  <c r="E5553" i="1"/>
  <c r="C5554" i="1"/>
  <c r="E5554" i="1"/>
  <c r="C5555" i="1"/>
  <c r="E5555" i="1"/>
  <c r="C5556" i="1"/>
  <c r="E5556" i="1"/>
  <c r="C5557" i="1"/>
  <c r="E5557" i="1"/>
  <c r="C5558" i="1"/>
  <c r="E5558" i="1"/>
  <c r="C5559" i="1"/>
  <c r="E5559" i="1"/>
  <c r="C5560" i="1"/>
  <c r="E5560" i="1"/>
  <c r="C5561" i="1"/>
  <c r="E5561" i="1"/>
  <c r="C5562" i="1"/>
  <c r="E5562" i="1"/>
  <c r="C5563" i="1"/>
  <c r="E5563" i="1"/>
  <c r="C5564" i="1"/>
  <c r="E5564" i="1"/>
  <c r="C5565" i="1"/>
  <c r="E5565" i="1"/>
  <c r="C5566" i="1"/>
  <c r="E5566" i="1"/>
  <c r="C5567" i="1"/>
  <c r="E5567" i="1"/>
  <c r="C5568" i="1"/>
  <c r="E5568" i="1"/>
  <c r="C5569" i="1"/>
  <c r="E5569" i="1"/>
  <c r="C5570" i="1"/>
  <c r="E5570" i="1"/>
  <c r="C5571" i="1"/>
  <c r="E5571" i="1"/>
  <c r="C5572" i="1"/>
  <c r="E5572" i="1"/>
  <c r="C5573" i="1"/>
  <c r="E5573" i="1"/>
  <c r="C5574" i="1"/>
  <c r="E5574" i="1"/>
  <c r="C5575" i="1"/>
  <c r="E5575" i="1"/>
  <c r="C5576" i="1"/>
  <c r="E5576" i="1"/>
  <c r="C5577" i="1"/>
  <c r="E5577" i="1"/>
  <c r="C5578" i="1"/>
  <c r="E5578" i="1"/>
  <c r="C5579" i="1"/>
  <c r="E5579" i="1"/>
  <c r="C5580" i="1"/>
  <c r="E5580" i="1"/>
  <c r="C5581" i="1"/>
  <c r="E5581" i="1"/>
  <c r="C5582" i="1"/>
  <c r="E5582" i="1"/>
  <c r="C5583" i="1"/>
  <c r="E5583" i="1"/>
  <c r="C5584" i="1"/>
  <c r="E5584" i="1"/>
  <c r="C5585" i="1"/>
  <c r="E5585" i="1"/>
  <c r="C5586" i="1"/>
  <c r="E5586" i="1"/>
  <c r="C5587" i="1"/>
  <c r="E5587" i="1"/>
  <c r="C5588" i="1"/>
  <c r="E5588" i="1"/>
  <c r="C5589" i="1"/>
  <c r="E5589" i="1"/>
  <c r="C5590" i="1"/>
  <c r="E5590" i="1"/>
  <c r="C5591" i="1"/>
  <c r="E5591" i="1"/>
  <c r="C5592" i="1"/>
  <c r="E5592" i="1"/>
  <c r="C5593" i="1"/>
  <c r="E5593" i="1"/>
  <c r="C5594" i="1"/>
  <c r="E5594" i="1"/>
  <c r="C5595" i="1"/>
  <c r="E5595" i="1"/>
  <c r="C5596" i="1"/>
  <c r="E5596" i="1"/>
  <c r="C5597" i="1"/>
  <c r="E5597" i="1"/>
  <c r="C5598" i="1"/>
  <c r="E5598" i="1"/>
  <c r="C5599" i="1"/>
  <c r="E5599" i="1"/>
  <c r="C5600" i="1"/>
  <c r="E5600" i="1"/>
  <c r="C5601" i="1"/>
  <c r="E5601" i="1"/>
  <c r="C5602" i="1"/>
  <c r="E5602" i="1"/>
  <c r="C5603" i="1"/>
  <c r="E5603" i="1"/>
  <c r="C5604" i="1"/>
  <c r="E5604" i="1"/>
  <c r="C5605" i="1"/>
  <c r="E5605" i="1"/>
  <c r="C5606" i="1"/>
  <c r="E5606" i="1"/>
  <c r="C5607" i="1"/>
  <c r="E5607" i="1"/>
  <c r="C5608" i="1"/>
  <c r="E5608" i="1"/>
  <c r="C5609" i="1"/>
  <c r="E5609" i="1"/>
  <c r="C5610" i="1"/>
  <c r="E5610" i="1"/>
  <c r="C5611" i="1"/>
  <c r="E5611" i="1"/>
  <c r="C5612" i="1"/>
  <c r="E5612" i="1"/>
  <c r="C5613" i="1"/>
  <c r="E5613" i="1"/>
  <c r="C5614" i="1"/>
  <c r="E5614" i="1"/>
  <c r="C5615" i="1"/>
  <c r="E5615" i="1"/>
  <c r="C5616" i="1"/>
  <c r="E5616" i="1"/>
  <c r="C5617" i="1"/>
  <c r="E5617" i="1"/>
  <c r="C5618" i="1"/>
  <c r="E5618" i="1"/>
  <c r="C5619" i="1"/>
  <c r="E5619" i="1"/>
  <c r="C5620" i="1"/>
  <c r="E5620" i="1"/>
  <c r="C5621" i="1"/>
  <c r="E5621" i="1"/>
  <c r="C5622" i="1"/>
  <c r="E5622" i="1"/>
  <c r="C5623" i="1"/>
  <c r="E5623" i="1"/>
  <c r="C5624" i="1"/>
  <c r="E5624" i="1"/>
  <c r="C5625" i="1"/>
  <c r="E5625" i="1"/>
  <c r="C5626" i="1"/>
  <c r="E5626" i="1"/>
  <c r="C5627" i="1"/>
  <c r="E5627" i="1"/>
  <c r="C5628" i="1"/>
  <c r="E5628" i="1"/>
  <c r="C5629" i="1"/>
  <c r="E5629" i="1"/>
  <c r="C5630" i="1"/>
  <c r="E5630" i="1"/>
  <c r="C5631" i="1"/>
  <c r="E5631" i="1"/>
  <c r="C5632" i="1"/>
  <c r="E5632" i="1"/>
  <c r="C5633" i="1"/>
  <c r="E5633" i="1"/>
  <c r="C5634" i="1"/>
  <c r="E5634" i="1"/>
  <c r="C5635" i="1"/>
  <c r="E5635" i="1"/>
  <c r="C5636" i="1"/>
  <c r="E5636" i="1"/>
  <c r="C5637" i="1"/>
  <c r="E5637" i="1"/>
  <c r="C5638" i="1"/>
  <c r="E5638" i="1"/>
  <c r="C5639" i="1"/>
  <c r="E5639" i="1"/>
  <c r="C5640" i="1"/>
  <c r="E5640" i="1"/>
  <c r="C5641" i="1"/>
  <c r="E5641" i="1"/>
  <c r="C5642" i="1"/>
  <c r="E5642" i="1"/>
  <c r="C5643" i="1"/>
  <c r="E5643" i="1"/>
  <c r="C5644" i="1"/>
  <c r="E5644" i="1"/>
  <c r="C5645" i="1"/>
  <c r="E5645" i="1"/>
  <c r="C5646" i="1"/>
  <c r="E5646" i="1"/>
  <c r="C5647" i="1"/>
  <c r="E5647" i="1"/>
  <c r="C5648" i="1"/>
  <c r="E5648" i="1"/>
  <c r="C5649" i="1"/>
  <c r="E5649" i="1"/>
  <c r="C5650" i="1"/>
  <c r="E5650" i="1"/>
  <c r="C5651" i="1"/>
  <c r="E5651" i="1"/>
  <c r="C5652" i="1"/>
  <c r="E5652" i="1"/>
  <c r="C5653" i="1"/>
  <c r="E5653" i="1"/>
  <c r="C5654" i="1"/>
  <c r="E5654" i="1"/>
  <c r="C5655" i="1"/>
  <c r="E5655" i="1"/>
  <c r="C5656" i="1"/>
  <c r="E5656" i="1"/>
  <c r="C5657" i="1"/>
  <c r="E5657" i="1"/>
  <c r="C5658" i="1"/>
  <c r="E5658" i="1"/>
  <c r="C5659" i="1"/>
  <c r="E5659" i="1"/>
  <c r="C5660" i="1"/>
  <c r="E5660" i="1"/>
  <c r="C5661" i="1"/>
  <c r="E5661" i="1"/>
  <c r="C5662" i="1"/>
  <c r="E5662" i="1"/>
  <c r="C5663" i="1"/>
  <c r="E5663" i="1"/>
  <c r="C5664" i="1"/>
  <c r="E5664" i="1"/>
  <c r="C5665" i="1"/>
  <c r="E5665" i="1"/>
  <c r="C5666" i="1"/>
  <c r="E5666" i="1"/>
  <c r="C5667" i="1"/>
  <c r="E5667" i="1"/>
  <c r="C5668" i="1"/>
  <c r="E5668" i="1"/>
  <c r="C5669" i="1"/>
  <c r="E5669" i="1"/>
  <c r="C5670" i="1"/>
  <c r="E5670" i="1"/>
  <c r="C5671" i="1"/>
  <c r="E5671" i="1"/>
  <c r="C5672" i="1"/>
  <c r="E5672" i="1"/>
  <c r="C5673" i="1"/>
  <c r="E5673" i="1"/>
  <c r="C5674" i="1"/>
  <c r="E5674" i="1"/>
  <c r="C5675" i="1"/>
  <c r="E5675" i="1"/>
  <c r="C5676" i="1"/>
  <c r="E5676" i="1"/>
  <c r="C5677" i="1"/>
  <c r="E5677" i="1"/>
  <c r="C5678" i="1"/>
  <c r="E5678" i="1"/>
  <c r="C5679" i="1"/>
  <c r="E5679" i="1"/>
  <c r="C5680" i="1"/>
  <c r="E5680" i="1"/>
  <c r="C5681" i="1"/>
  <c r="E5681" i="1"/>
  <c r="C5682" i="1"/>
  <c r="E5682" i="1"/>
  <c r="C5683" i="1"/>
  <c r="E5683" i="1"/>
  <c r="C5684" i="1"/>
  <c r="E5684" i="1"/>
  <c r="C5685" i="1"/>
  <c r="E5685" i="1"/>
  <c r="C5686" i="1"/>
  <c r="E5686" i="1"/>
  <c r="C5687" i="1"/>
  <c r="E5687" i="1"/>
  <c r="C5688" i="1"/>
  <c r="E5688" i="1"/>
  <c r="C5689" i="1"/>
  <c r="E5689" i="1"/>
  <c r="C5690" i="1"/>
  <c r="E5690" i="1"/>
  <c r="C5691" i="1"/>
  <c r="E5691" i="1"/>
  <c r="C5692" i="1"/>
  <c r="E5692" i="1"/>
  <c r="C5693" i="1"/>
  <c r="E5693" i="1"/>
  <c r="C5694" i="1"/>
  <c r="E5694" i="1"/>
  <c r="C5695" i="1"/>
  <c r="E5695" i="1"/>
  <c r="C5696" i="1"/>
  <c r="E5696" i="1"/>
  <c r="C5697" i="1"/>
  <c r="E5697" i="1"/>
  <c r="C5698" i="1"/>
  <c r="E5698" i="1"/>
  <c r="C5699" i="1"/>
  <c r="E5699" i="1"/>
  <c r="C5700" i="1"/>
  <c r="E5700" i="1"/>
  <c r="C5701" i="1"/>
  <c r="E5701" i="1"/>
  <c r="C5702" i="1"/>
  <c r="E5702" i="1"/>
  <c r="C5703" i="1"/>
  <c r="E5703" i="1"/>
  <c r="C5704" i="1"/>
  <c r="E5704" i="1"/>
  <c r="C5705" i="1"/>
  <c r="E5705" i="1"/>
  <c r="C5706" i="1"/>
  <c r="E5706" i="1"/>
  <c r="C5707" i="1"/>
  <c r="E5707" i="1"/>
  <c r="C5708" i="1"/>
  <c r="E5708" i="1"/>
  <c r="C5709" i="1"/>
  <c r="E5709" i="1"/>
  <c r="C5710" i="1"/>
  <c r="E5710" i="1"/>
  <c r="C5711" i="1"/>
  <c r="E5711" i="1"/>
  <c r="C5712" i="1"/>
  <c r="E5712" i="1"/>
  <c r="C5713" i="1"/>
  <c r="E5713" i="1"/>
  <c r="C5714" i="1"/>
  <c r="E5714" i="1"/>
  <c r="C5715" i="1"/>
  <c r="E5715" i="1"/>
  <c r="C5716" i="1"/>
  <c r="E5716" i="1"/>
  <c r="C5717" i="1"/>
  <c r="E5717" i="1"/>
  <c r="C5718" i="1"/>
  <c r="E5718" i="1"/>
  <c r="C5719" i="1"/>
  <c r="E5719" i="1"/>
  <c r="C5720" i="1"/>
  <c r="E5720" i="1"/>
  <c r="C5721" i="1"/>
  <c r="E5721" i="1"/>
  <c r="C5722" i="1"/>
  <c r="E5722" i="1"/>
  <c r="C5723" i="1"/>
  <c r="E5723" i="1"/>
  <c r="C5724" i="1"/>
  <c r="E5724" i="1"/>
  <c r="C5725" i="1"/>
  <c r="E5725" i="1"/>
  <c r="C5726" i="1"/>
  <c r="E5726" i="1"/>
  <c r="C5727" i="1"/>
  <c r="E5727" i="1"/>
  <c r="C5728" i="1"/>
  <c r="E5728" i="1"/>
  <c r="C5729" i="1"/>
  <c r="E5729" i="1"/>
  <c r="C5730" i="1"/>
  <c r="E5730" i="1"/>
  <c r="C5731" i="1"/>
  <c r="E5731" i="1"/>
  <c r="C5732" i="1"/>
  <c r="E5732" i="1"/>
  <c r="C5733" i="1"/>
  <c r="E5733" i="1"/>
  <c r="C5734" i="1"/>
  <c r="E5734" i="1"/>
  <c r="C5735" i="1"/>
  <c r="E5735" i="1"/>
  <c r="C5736" i="1"/>
  <c r="E5736" i="1"/>
  <c r="C5737" i="1"/>
  <c r="E5737" i="1"/>
  <c r="C5738" i="1"/>
  <c r="E5738" i="1"/>
  <c r="C5739" i="1"/>
  <c r="E5739" i="1"/>
  <c r="C5740" i="1"/>
  <c r="E5740" i="1"/>
  <c r="C5741" i="1"/>
  <c r="E5741" i="1"/>
  <c r="C5742" i="1"/>
  <c r="E5742" i="1"/>
  <c r="C5743" i="1"/>
  <c r="E5743" i="1"/>
  <c r="C5744" i="1"/>
  <c r="E5744" i="1"/>
  <c r="C5745" i="1"/>
  <c r="E5745" i="1"/>
  <c r="C5746" i="1"/>
  <c r="E5746" i="1"/>
  <c r="C5747" i="1"/>
  <c r="E5747" i="1"/>
  <c r="C5748" i="1"/>
  <c r="E5748" i="1"/>
  <c r="C5749" i="1"/>
  <c r="E5749" i="1"/>
  <c r="C5750" i="1"/>
  <c r="E5750" i="1"/>
  <c r="C5751" i="1"/>
  <c r="E5751" i="1"/>
  <c r="C5752" i="1"/>
  <c r="E5752" i="1"/>
  <c r="C5753" i="1"/>
  <c r="E5753" i="1"/>
  <c r="C5754" i="1"/>
  <c r="E5754" i="1"/>
  <c r="C5755" i="1"/>
  <c r="E5755" i="1"/>
  <c r="C5756" i="1"/>
  <c r="E5756" i="1"/>
  <c r="C5757" i="1"/>
  <c r="E5757" i="1"/>
  <c r="C5758" i="1"/>
  <c r="E5758" i="1"/>
  <c r="C5759" i="1"/>
  <c r="E5759" i="1"/>
  <c r="C5760" i="1"/>
  <c r="E5760" i="1"/>
  <c r="C5761" i="1"/>
  <c r="E5761" i="1"/>
  <c r="C5762" i="1"/>
  <c r="E5762" i="1"/>
  <c r="C5763" i="1"/>
  <c r="E5763" i="1"/>
  <c r="C5764" i="1"/>
  <c r="E5764" i="1"/>
  <c r="C5765" i="1"/>
  <c r="E5765" i="1"/>
  <c r="C5766" i="1"/>
  <c r="E5766" i="1"/>
  <c r="C5767" i="1"/>
  <c r="E5767" i="1"/>
  <c r="C5768" i="1"/>
  <c r="E5768" i="1"/>
  <c r="C5769" i="1"/>
  <c r="E5769" i="1"/>
  <c r="C5770" i="1"/>
  <c r="E5770" i="1"/>
  <c r="C5771" i="1"/>
  <c r="E5771" i="1"/>
  <c r="C5772" i="1"/>
  <c r="E5772" i="1"/>
  <c r="C5773" i="1"/>
  <c r="E5773" i="1"/>
  <c r="C5774" i="1"/>
  <c r="E5774" i="1"/>
  <c r="C5775" i="1"/>
  <c r="E5775" i="1"/>
  <c r="C5776" i="1"/>
  <c r="E5776" i="1"/>
  <c r="C5777" i="1"/>
  <c r="E5777" i="1"/>
  <c r="C5778" i="1"/>
  <c r="E5778" i="1"/>
  <c r="C5779" i="1"/>
  <c r="E5779" i="1"/>
  <c r="C5780" i="1"/>
  <c r="E5780" i="1"/>
  <c r="C5781" i="1"/>
  <c r="E5781" i="1"/>
  <c r="C5782" i="1"/>
  <c r="E5782" i="1"/>
  <c r="C5783" i="1"/>
  <c r="E5783" i="1"/>
  <c r="C5784" i="1"/>
  <c r="E5784" i="1"/>
  <c r="C5785" i="1"/>
  <c r="E5785" i="1"/>
  <c r="C5786" i="1"/>
  <c r="E5786" i="1"/>
  <c r="C5787" i="1"/>
  <c r="E5787" i="1"/>
  <c r="C5788" i="1"/>
  <c r="E5788" i="1"/>
  <c r="C5789" i="1"/>
  <c r="E5789" i="1"/>
  <c r="C5790" i="1"/>
  <c r="E5790" i="1"/>
  <c r="C5791" i="1"/>
  <c r="E5791" i="1"/>
  <c r="C5792" i="1"/>
  <c r="E5792" i="1"/>
  <c r="C5793" i="1"/>
  <c r="E5793" i="1"/>
  <c r="C5794" i="1"/>
  <c r="E5794" i="1"/>
  <c r="C5795" i="1"/>
  <c r="E5795" i="1"/>
  <c r="C5796" i="1"/>
  <c r="E5796" i="1"/>
  <c r="C5797" i="1"/>
  <c r="E5797" i="1"/>
  <c r="C5798" i="1"/>
  <c r="E5798" i="1"/>
  <c r="C5799" i="1"/>
  <c r="E5799" i="1"/>
  <c r="C5800" i="1"/>
  <c r="E5800" i="1"/>
  <c r="C5801" i="1"/>
  <c r="E5801" i="1"/>
  <c r="C5802" i="1"/>
  <c r="E5802" i="1"/>
  <c r="C5803" i="1"/>
  <c r="E5803" i="1"/>
  <c r="C5804" i="1"/>
  <c r="E5804" i="1"/>
  <c r="C5805" i="1"/>
  <c r="E5805" i="1"/>
  <c r="C5806" i="1"/>
  <c r="E5806" i="1"/>
  <c r="C5807" i="1"/>
  <c r="E5807" i="1"/>
  <c r="C5808" i="1"/>
  <c r="E5808" i="1"/>
  <c r="C5809" i="1"/>
  <c r="E5809" i="1"/>
  <c r="C5810" i="1"/>
  <c r="E5810" i="1"/>
  <c r="C5811" i="1"/>
  <c r="E5811" i="1"/>
  <c r="C5812" i="1"/>
  <c r="E5812" i="1"/>
  <c r="C5813" i="1"/>
  <c r="E5813" i="1"/>
  <c r="C5814" i="1"/>
  <c r="E5814" i="1"/>
  <c r="C5815" i="1"/>
  <c r="E5815" i="1"/>
  <c r="C5816" i="1"/>
  <c r="E5816" i="1"/>
  <c r="C5817" i="1"/>
  <c r="E5817" i="1"/>
  <c r="C5818" i="1"/>
  <c r="E5818" i="1"/>
  <c r="C5819" i="1"/>
  <c r="E5819" i="1"/>
  <c r="C5820" i="1"/>
  <c r="E5820" i="1"/>
  <c r="C5821" i="1"/>
  <c r="E5821" i="1"/>
  <c r="C5822" i="1"/>
  <c r="E5822" i="1"/>
  <c r="C5823" i="1"/>
  <c r="E5823" i="1"/>
  <c r="C5824" i="1"/>
  <c r="E5824" i="1"/>
  <c r="C5825" i="1"/>
  <c r="E5825" i="1"/>
  <c r="C5826" i="1"/>
  <c r="E5826" i="1"/>
  <c r="C5827" i="1"/>
  <c r="E5827" i="1"/>
  <c r="C5828" i="1"/>
  <c r="E5828" i="1"/>
  <c r="C5829" i="1"/>
  <c r="E5829" i="1"/>
  <c r="C5830" i="1"/>
  <c r="E5830" i="1"/>
  <c r="C5831" i="1"/>
  <c r="E5831" i="1"/>
  <c r="C5832" i="1"/>
  <c r="E5832" i="1"/>
  <c r="C5833" i="1"/>
  <c r="E5833" i="1"/>
  <c r="C5834" i="1"/>
  <c r="E5834" i="1"/>
  <c r="C5835" i="1"/>
  <c r="E5835" i="1"/>
  <c r="C5836" i="1"/>
  <c r="E5836" i="1"/>
  <c r="C5837" i="1"/>
  <c r="E5837" i="1"/>
  <c r="C5838" i="1"/>
  <c r="E5838" i="1"/>
  <c r="C5839" i="1"/>
  <c r="E5839" i="1"/>
  <c r="C5840" i="1"/>
  <c r="E5840" i="1"/>
  <c r="C5841" i="1"/>
  <c r="E5841" i="1"/>
  <c r="C5842" i="1"/>
  <c r="E5842" i="1"/>
  <c r="C5843" i="1"/>
  <c r="E5843" i="1"/>
  <c r="C5844" i="1"/>
  <c r="E5844" i="1"/>
  <c r="C5845" i="1"/>
  <c r="E5845" i="1"/>
  <c r="C5846" i="1"/>
  <c r="E5846" i="1"/>
  <c r="C5847" i="1"/>
  <c r="E5847" i="1"/>
  <c r="C5848" i="1"/>
  <c r="E5848" i="1"/>
  <c r="C5849" i="1"/>
  <c r="E5849" i="1"/>
  <c r="C5850" i="1"/>
  <c r="E5850" i="1"/>
  <c r="C5851" i="1"/>
  <c r="E5851" i="1"/>
  <c r="C5852" i="1"/>
  <c r="E5852" i="1"/>
  <c r="C5853" i="1"/>
  <c r="E5853" i="1"/>
  <c r="C5854" i="1"/>
  <c r="E5854" i="1"/>
  <c r="C5855" i="1"/>
  <c r="E5855" i="1"/>
  <c r="C5856" i="1"/>
  <c r="E5856" i="1"/>
  <c r="C5857" i="1"/>
  <c r="E5857" i="1"/>
  <c r="C5858" i="1"/>
  <c r="E5858" i="1"/>
  <c r="C5859" i="1"/>
  <c r="E5859" i="1"/>
  <c r="C5860" i="1"/>
  <c r="E5860" i="1"/>
  <c r="C5861" i="1"/>
  <c r="E5861" i="1"/>
  <c r="C5862" i="1"/>
  <c r="E5862" i="1"/>
  <c r="C5863" i="1"/>
  <c r="E5863" i="1"/>
  <c r="C5864" i="1"/>
  <c r="E5864" i="1"/>
  <c r="C5865" i="1"/>
  <c r="E5865" i="1"/>
  <c r="C5866" i="1"/>
  <c r="E5866" i="1"/>
  <c r="C5867" i="1"/>
  <c r="E5867" i="1"/>
  <c r="C5868" i="1"/>
  <c r="E5868" i="1"/>
  <c r="C5869" i="1"/>
  <c r="E5869" i="1"/>
  <c r="C5870" i="1"/>
  <c r="E5870" i="1"/>
  <c r="C5871" i="1"/>
  <c r="E5871" i="1"/>
  <c r="C5872" i="1"/>
  <c r="E5872" i="1"/>
  <c r="C5873" i="1"/>
  <c r="E5873" i="1"/>
  <c r="C5874" i="1"/>
  <c r="E5874" i="1"/>
  <c r="C5875" i="1"/>
  <c r="E5875" i="1"/>
  <c r="C5876" i="1"/>
  <c r="E5876" i="1"/>
  <c r="C5877" i="1"/>
  <c r="E5877" i="1"/>
  <c r="C5878" i="1"/>
  <c r="E5878" i="1"/>
  <c r="C5879" i="1"/>
  <c r="E5879" i="1"/>
  <c r="C5880" i="1"/>
  <c r="E5880" i="1"/>
  <c r="C5881" i="1"/>
  <c r="E5881" i="1"/>
  <c r="C5882" i="1"/>
  <c r="E5882" i="1"/>
  <c r="C5883" i="1"/>
  <c r="E5883" i="1"/>
  <c r="C5884" i="1"/>
  <c r="E5884" i="1"/>
  <c r="C5885" i="1"/>
  <c r="E5885" i="1"/>
  <c r="C5886" i="1"/>
  <c r="E5886" i="1"/>
  <c r="C5887" i="1"/>
  <c r="E5887" i="1"/>
  <c r="C5888" i="1"/>
  <c r="E5888" i="1"/>
  <c r="C5889" i="1"/>
  <c r="E5889" i="1"/>
  <c r="C5890" i="1"/>
  <c r="E5890" i="1"/>
  <c r="C5891" i="1"/>
  <c r="E5891" i="1"/>
  <c r="C5892" i="1"/>
  <c r="E5892" i="1"/>
  <c r="C5893" i="1"/>
  <c r="E5893" i="1"/>
  <c r="C5894" i="1"/>
  <c r="E5894" i="1"/>
  <c r="C5895" i="1"/>
  <c r="E5895" i="1"/>
  <c r="C5896" i="1"/>
  <c r="E5896" i="1"/>
  <c r="C5897" i="1"/>
  <c r="E5897" i="1"/>
  <c r="C5898" i="1"/>
  <c r="E5898" i="1"/>
  <c r="C5899" i="1"/>
  <c r="E5899" i="1"/>
  <c r="C5900" i="1"/>
  <c r="E5900" i="1"/>
  <c r="C5901" i="1"/>
  <c r="E5901" i="1"/>
  <c r="C5902" i="1"/>
  <c r="E5902" i="1"/>
  <c r="C5903" i="1"/>
  <c r="E5903" i="1"/>
  <c r="C5904" i="1"/>
  <c r="E5904" i="1"/>
  <c r="C5905" i="1"/>
  <c r="E5905" i="1"/>
  <c r="C5906" i="1"/>
  <c r="E5906" i="1"/>
  <c r="C5907" i="1"/>
  <c r="E5907" i="1"/>
  <c r="C5908" i="1"/>
  <c r="E5908" i="1"/>
  <c r="C5909" i="1"/>
  <c r="E5909" i="1"/>
  <c r="C5910" i="1"/>
  <c r="E5910" i="1"/>
  <c r="C5911" i="1"/>
  <c r="E5911" i="1"/>
  <c r="C5912" i="1"/>
  <c r="E5912" i="1"/>
  <c r="C5913" i="1"/>
  <c r="E5913" i="1"/>
  <c r="C5914" i="1"/>
  <c r="E5914" i="1"/>
  <c r="C5915" i="1"/>
  <c r="E5915" i="1"/>
  <c r="C5916" i="1"/>
  <c r="E5916" i="1"/>
  <c r="C5917" i="1"/>
  <c r="E5917" i="1"/>
  <c r="C5918" i="1"/>
  <c r="E5918" i="1"/>
  <c r="C5919" i="1"/>
  <c r="E5919" i="1"/>
  <c r="C5920" i="1"/>
  <c r="E5920" i="1"/>
  <c r="C5921" i="1"/>
  <c r="E5921" i="1"/>
  <c r="C5922" i="1"/>
  <c r="E5922" i="1"/>
  <c r="C5923" i="1"/>
  <c r="E5923" i="1"/>
  <c r="C5924" i="1"/>
  <c r="E5924" i="1"/>
  <c r="C5925" i="1"/>
  <c r="E5925" i="1"/>
  <c r="C5926" i="1"/>
  <c r="E5926" i="1"/>
  <c r="C5927" i="1"/>
  <c r="E5927" i="1"/>
  <c r="C5928" i="1"/>
  <c r="E5928" i="1"/>
  <c r="C5929" i="1"/>
  <c r="E5929" i="1"/>
  <c r="C5930" i="1"/>
  <c r="E5930" i="1"/>
  <c r="C5931" i="1"/>
  <c r="E5931" i="1"/>
  <c r="C5932" i="1"/>
  <c r="E5932" i="1"/>
  <c r="C5933" i="1"/>
  <c r="E5933" i="1"/>
  <c r="C5934" i="1"/>
  <c r="E5934" i="1"/>
  <c r="C5935" i="1"/>
  <c r="E5935" i="1"/>
  <c r="C5936" i="1"/>
  <c r="E5936" i="1"/>
  <c r="C5937" i="1"/>
  <c r="E5937" i="1"/>
  <c r="C5938" i="1"/>
  <c r="E5938" i="1"/>
  <c r="C5939" i="1"/>
  <c r="E5939" i="1"/>
  <c r="C5940" i="1"/>
  <c r="E5940" i="1"/>
  <c r="C5941" i="1"/>
  <c r="E5941" i="1"/>
  <c r="C5942" i="1"/>
  <c r="E5942" i="1"/>
  <c r="C5943" i="1"/>
  <c r="E5943" i="1"/>
  <c r="C5944" i="1"/>
  <c r="E5944" i="1"/>
  <c r="C5945" i="1"/>
  <c r="E5945" i="1"/>
  <c r="C5946" i="1"/>
  <c r="E5946" i="1"/>
  <c r="C5947" i="1"/>
  <c r="E5947" i="1"/>
  <c r="C5948" i="1"/>
  <c r="E5948" i="1"/>
  <c r="C5949" i="1"/>
  <c r="E5949" i="1"/>
  <c r="C5950" i="1"/>
  <c r="E5950" i="1"/>
  <c r="C5951" i="1"/>
  <c r="E5951" i="1"/>
  <c r="C5952" i="1"/>
  <c r="E5952" i="1"/>
  <c r="C5953" i="1"/>
  <c r="E5953" i="1"/>
  <c r="C5954" i="1"/>
  <c r="E5954" i="1"/>
  <c r="C5955" i="1"/>
  <c r="E5955" i="1"/>
  <c r="C5956" i="1"/>
  <c r="E5956" i="1"/>
  <c r="C5957" i="1"/>
  <c r="E5957" i="1"/>
  <c r="C5958" i="1"/>
  <c r="E5958" i="1"/>
  <c r="C5959" i="1"/>
  <c r="E5959" i="1"/>
  <c r="C5960" i="1"/>
  <c r="E5960" i="1"/>
  <c r="C5961" i="1"/>
  <c r="E5961" i="1"/>
  <c r="C5962" i="1"/>
  <c r="E5962" i="1"/>
  <c r="C5963" i="1"/>
  <c r="E5963" i="1"/>
  <c r="C5964" i="1"/>
  <c r="E5964" i="1"/>
  <c r="C5965" i="1"/>
  <c r="E5965" i="1"/>
  <c r="C5966" i="1"/>
  <c r="E5966" i="1"/>
  <c r="C5967" i="1"/>
  <c r="E5967" i="1"/>
  <c r="C5968" i="1"/>
  <c r="E5968" i="1"/>
  <c r="C5969" i="1"/>
  <c r="E5969" i="1"/>
  <c r="C5970" i="1"/>
  <c r="E5970" i="1"/>
  <c r="C5971" i="1"/>
  <c r="E5971" i="1"/>
  <c r="C5972" i="1"/>
  <c r="E5972" i="1"/>
  <c r="C5973" i="1"/>
  <c r="E5973" i="1"/>
  <c r="C5974" i="1"/>
  <c r="E5974" i="1"/>
  <c r="C5975" i="1"/>
  <c r="E5975" i="1"/>
  <c r="C5976" i="1"/>
  <c r="E5976" i="1"/>
  <c r="C5977" i="1"/>
  <c r="E5977" i="1"/>
  <c r="C5978" i="1"/>
  <c r="E5978" i="1"/>
  <c r="C5979" i="1"/>
  <c r="E5979" i="1"/>
  <c r="C5980" i="1"/>
  <c r="E5980" i="1"/>
  <c r="C5981" i="1"/>
  <c r="E5981" i="1"/>
  <c r="C5982" i="1"/>
  <c r="E5982" i="1"/>
  <c r="C5983" i="1"/>
  <c r="E5983" i="1"/>
  <c r="C5984" i="1"/>
  <c r="E5984" i="1"/>
  <c r="C5985" i="1"/>
  <c r="E5985" i="1"/>
  <c r="C5986" i="1"/>
  <c r="E5986" i="1"/>
  <c r="C5987" i="1"/>
  <c r="E5987" i="1"/>
  <c r="C5988" i="1"/>
  <c r="E5988" i="1"/>
  <c r="C5989" i="1"/>
  <c r="E5989" i="1"/>
  <c r="C5990" i="1"/>
  <c r="E5990" i="1"/>
  <c r="C5991" i="1"/>
  <c r="E5991" i="1"/>
  <c r="C5992" i="1"/>
  <c r="E5992" i="1"/>
  <c r="C5993" i="1"/>
  <c r="E5993" i="1"/>
  <c r="C5994" i="1"/>
  <c r="E5994" i="1"/>
  <c r="C5995" i="1"/>
  <c r="E5995" i="1"/>
  <c r="C5996" i="1"/>
  <c r="E5996" i="1"/>
  <c r="C5997" i="1"/>
  <c r="E5997" i="1"/>
  <c r="C5998" i="1"/>
  <c r="E5998" i="1"/>
  <c r="C5999" i="1"/>
  <c r="E5999" i="1"/>
  <c r="C6000" i="1"/>
  <c r="E6000" i="1"/>
  <c r="C6001" i="1"/>
  <c r="E6001" i="1"/>
  <c r="C6002" i="1"/>
  <c r="E6002" i="1"/>
  <c r="C6003" i="1"/>
  <c r="E6003" i="1"/>
  <c r="C6004" i="1"/>
  <c r="E6004" i="1"/>
  <c r="C6005" i="1"/>
  <c r="E6005" i="1"/>
  <c r="C6006" i="1"/>
  <c r="E6006" i="1"/>
  <c r="C6007" i="1"/>
  <c r="E6007" i="1"/>
  <c r="C6008" i="1"/>
  <c r="E6008" i="1"/>
  <c r="C6009" i="1"/>
  <c r="E6009" i="1"/>
  <c r="C6010" i="1"/>
  <c r="E6010" i="1"/>
  <c r="C6011" i="1"/>
  <c r="E6011" i="1"/>
  <c r="C6012" i="1"/>
  <c r="E6012" i="1"/>
  <c r="C6013" i="1"/>
  <c r="E6013" i="1"/>
  <c r="C6014" i="1"/>
  <c r="E6014" i="1"/>
  <c r="C6015" i="1"/>
  <c r="E6015" i="1"/>
  <c r="C6016" i="1"/>
  <c r="E6016" i="1"/>
  <c r="C6017" i="1"/>
  <c r="E6017" i="1"/>
  <c r="C6018" i="1"/>
  <c r="E6018" i="1"/>
  <c r="C6019" i="1"/>
  <c r="E6019" i="1"/>
  <c r="C6020" i="1"/>
  <c r="E6020" i="1"/>
  <c r="C6021" i="1"/>
  <c r="E6021" i="1"/>
  <c r="C6022" i="1"/>
  <c r="E6022" i="1"/>
  <c r="C6023" i="1"/>
  <c r="E6023" i="1"/>
  <c r="C6024" i="1"/>
  <c r="E6024" i="1"/>
  <c r="C6025" i="1"/>
  <c r="E6025" i="1"/>
  <c r="C6026" i="1"/>
  <c r="E6026" i="1"/>
  <c r="C6027" i="1"/>
  <c r="E6027" i="1"/>
  <c r="C6028" i="1"/>
  <c r="E6028" i="1"/>
  <c r="C6029" i="1"/>
  <c r="E6029" i="1"/>
  <c r="C6030" i="1"/>
  <c r="E6030" i="1"/>
  <c r="C6031" i="1"/>
  <c r="E6031" i="1"/>
  <c r="C6032" i="1"/>
  <c r="E6032" i="1"/>
  <c r="C6033" i="1"/>
  <c r="E6033" i="1"/>
  <c r="C6034" i="1"/>
  <c r="E6034" i="1"/>
  <c r="C6035" i="1"/>
  <c r="E6035" i="1"/>
  <c r="C6036" i="1"/>
  <c r="E6036" i="1"/>
  <c r="C6037" i="1"/>
  <c r="E6037" i="1"/>
  <c r="C6038" i="1"/>
  <c r="E6038" i="1"/>
  <c r="C6039" i="1"/>
  <c r="E6039" i="1"/>
  <c r="C6040" i="1"/>
  <c r="E6040" i="1"/>
  <c r="C6041" i="1"/>
  <c r="E6041" i="1"/>
  <c r="C6042" i="1"/>
  <c r="E6042" i="1"/>
  <c r="C6043" i="1"/>
  <c r="E6043" i="1"/>
  <c r="C6044" i="1"/>
  <c r="E6044" i="1"/>
  <c r="C6045" i="1"/>
  <c r="E6045" i="1"/>
  <c r="C6046" i="1"/>
  <c r="E6046" i="1"/>
  <c r="C6047" i="1"/>
  <c r="E6047" i="1"/>
  <c r="C6048" i="1"/>
  <c r="E6048" i="1"/>
  <c r="C6049" i="1"/>
  <c r="E6049" i="1"/>
  <c r="C6050" i="1"/>
  <c r="E6050" i="1"/>
  <c r="C6051" i="1"/>
  <c r="E6051" i="1"/>
  <c r="C6052" i="1"/>
  <c r="E6052" i="1"/>
  <c r="C6053" i="1"/>
  <c r="E6053" i="1"/>
  <c r="C6054" i="1"/>
  <c r="E6054" i="1"/>
  <c r="C6055" i="1"/>
  <c r="E6055" i="1"/>
  <c r="C6056" i="1"/>
  <c r="E6056" i="1"/>
  <c r="C6057" i="1"/>
  <c r="E6057" i="1"/>
  <c r="C6058" i="1"/>
  <c r="E6058" i="1"/>
  <c r="C6059" i="1"/>
  <c r="E6059" i="1"/>
  <c r="C6060" i="1"/>
  <c r="E6060" i="1"/>
  <c r="C6061" i="1"/>
  <c r="E6061" i="1"/>
  <c r="C6062" i="1"/>
  <c r="E6062" i="1"/>
  <c r="C6063" i="1"/>
  <c r="E6063" i="1"/>
  <c r="C6064" i="1"/>
  <c r="E6064" i="1"/>
  <c r="C6065" i="1"/>
  <c r="E6065" i="1"/>
  <c r="C6066" i="1"/>
  <c r="E6066" i="1"/>
  <c r="C6067" i="1"/>
  <c r="E6067" i="1"/>
  <c r="C6068" i="1"/>
  <c r="E6068" i="1"/>
  <c r="C6069" i="1"/>
  <c r="E6069" i="1"/>
  <c r="C6070" i="1"/>
  <c r="E6070" i="1"/>
  <c r="C6071" i="1"/>
  <c r="E6071" i="1"/>
  <c r="C6072" i="1"/>
  <c r="E6072" i="1"/>
  <c r="C6073" i="1"/>
  <c r="E6073" i="1"/>
  <c r="C6074" i="1"/>
  <c r="E6074" i="1"/>
  <c r="C6075" i="1"/>
  <c r="E6075" i="1"/>
  <c r="C6076" i="1"/>
  <c r="E6076" i="1"/>
  <c r="C6077" i="1"/>
  <c r="E6077" i="1"/>
  <c r="C6078" i="1"/>
  <c r="E6078" i="1"/>
  <c r="C6079" i="1"/>
  <c r="E6079" i="1"/>
  <c r="C6080" i="1"/>
  <c r="E6080" i="1"/>
  <c r="C6081" i="1"/>
  <c r="E6081" i="1"/>
  <c r="C6082" i="1"/>
  <c r="E6082" i="1"/>
  <c r="C6083" i="1"/>
  <c r="E6083" i="1"/>
  <c r="C6084" i="1"/>
  <c r="E6084" i="1"/>
  <c r="C6085" i="1"/>
  <c r="E6085" i="1"/>
  <c r="C6086" i="1"/>
  <c r="E6086" i="1"/>
  <c r="C6087" i="1"/>
  <c r="E6087" i="1"/>
  <c r="C6088" i="1"/>
  <c r="E6088" i="1"/>
  <c r="C6089" i="1"/>
  <c r="E6089" i="1"/>
  <c r="C6090" i="1"/>
  <c r="E6090" i="1"/>
  <c r="C6091" i="1"/>
  <c r="E6091" i="1"/>
  <c r="C6092" i="1"/>
  <c r="E6092" i="1"/>
  <c r="C6093" i="1"/>
  <c r="E6093" i="1"/>
  <c r="C6094" i="1"/>
  <c r="E6094" i="1"/>
  <c r="C6095" i="1"/>
  <c r="E6095" i="1"/>
  <c r="C6096" i="1"/>
  <c r="E6096" i="1"/>
  <c r="C6097" i="1"/>
  <c r="E6097" i="1"/>
  <c r="C6098" i="1"/>
  <c r="E6098" i="1"/>
  <c r="C6099" i="1"/>
  <c r="E6099" i="1"/>
  <c r="C6100" i="1"/>
  <c r="E6100" i="1"/>
  <c r="C6101" i="1"/>
  <c r="E6101" i="1"/>
  <c r="C6102" i="1"/>
  <c r="E6102" i="1"/>
  <c r="C6103" i="1"/>
  <c r="E6103" i="1"/>
  <c r="C6104" i="1"/>
  <c r="E6104" i="1"/>
  <c r="C6105" i="1"/>
  <c r="E6105" i="1"/>
  <c r="C6106" i="1"/>
  <c r="E6106" i="1"/>
  <c r="C6107" i="1"/>
  <c r="E6107" i="1"/>
  <c r="C6108" i="1"/>
  <c r="E6108" i="1"/>
  <c r="C6109" i="1"/>
  <c r="E6109" i="1"/>
  <c r="C6110" i="1"/>
  <c r="E6110" i="1"/>
  <c r="C6111" i="1"/>
  <c r="E6111" i="1"/>
  <c r="C6112" i="1"/>
  <c r="E6112" i="1"/>
  <c r="C6113" i="1"/>
  <c r="E6113" i="1"/>
  <c r="C6114" i="1"/>
  <c r="E6114" i="1"/>
  <c r="C6115" i="1"/>
  <c r="E6115" i="1"/>
  <c r="C6116" i="1"/>
  <c r="E6116" i="1"/>
  <c r="C6117" i="1"/>
  <c r="E6117" i="1"/>
  <c r="C6118" i="1"/>
  <c r="E6118" i="1"/>
  <c r="C6119" i="1"/>
  <c r="E6119" i="1"/>
  <c r="C6120" i="1"/>
  <c r="E6120" i="1"/>
  <c r="C6121" i="1"/>
  <c r="E6121" i="1"/>
  <c r="C6122" i="1"/>
  <c r="E6122" i="1"/>
  <c r="C6123" i="1"/>
  <c r="E6123" i="1"/>
  <c r="C6124" i="1"/>
  <c r="E6124" i="1"/>
  <c r="C6125" i="1"/>
  <c r="E6125" i="1"/>
  <c r="C6126" i="1"/>
  <c r="E6126" i="1"/>
  <c r="C6127" i="1"/>
  <c r="E6127" i="1"/>
  <c r="C6128" i="1"/>
  <c r="E6128" i="1"/>
  <c r="C6129" i="1"/>
  <c r="E6129" i="1"/>
  <c r="C6130" i="1"/>
  <c r="E6130" i="1"/>
  <c r="C6131" i="1"/>
  <c r="E6131" i="1"/>
  <c r="C6132" i="1"/>
  <c r="E6132" i="1"/>
  <c r="C6133" i="1"/>
  <c r="E6133" i="1"/>
  <c r="C6134" i="1"/>
  <c r="E6134" i="1"/>
  <c r="C6135" i="1"/>
  <c r="E6135" i="1"/>
  <c r="C6136" i="1"/>
  <c r="E6136" i="1"/>
  <c r="C6137" i="1"/>
  <c r="E6137" i="1"/>
  <c r="C6138" i="1"/>
  <c r="E6138" i="1"/>
  <c r="C6139" i="1"/>
  <c r="E6139" i="1"/>
  <c r="C6140" i="1"/>
  <c r="E6140" i="1"/>
  <c r="C6141" i="1"/>
  <c r="E6141" i="1"/>
  <c r="C6142" i="1"/>
  <c r="E6142" i="1"/>
  <c r="C6143" i="1"/>
  <c r="E6143" i="1"/>
  <c r="C6144" i="1"/>
  <c r="E6144" i="1"/>
  <c r="C6145" i="1"/>
  <c r="E6145" i="1"/>
  <c r="C6146" i="1"/>
  <c r="E6146" i="1"/>
  <c r="C6147" i="1"/>
  <c r="E6147" i="1"/>
  <c r="C6148" i="1"/>
  <c r="E6148" i="1"/>
  <c r="C6149" i="1"/>
  <c r="E6149" i="1"/>
  <c r="C6150" i="1"/>
  <c r="E6150" i="1"/>
  <c r="C6151" i="1"/>
  <c r="E6151" i="1"/>
  <c r="C6152" i="1"/>
  <c r="E6152" i="1"/>
  <c r="C6153" i="1"/>
  <c r="E6153" i="1"/>
  <c r="C6154" i="1"/>
  <c r="E6154" i="1"/>
  <c r="C6155" i="1"/>
  <c r="E6155" i="1"/>
  <c r="C6156" i="1"/>
  <c r="E6156" i="1"/>
  <c r="C6157" i="1"/>
  <c r="E6157" i="1"/>
  <c r="C6158" i="1"/>
  <c r="E6158" i="1"/>
  <c r="C6159" i="1"/>
  <c r="E6159" i="1"/>
  <c r="C6160" i="1"/>
  <c r="E6160" i="1"/>
  <c r="C6161" i="1"/>
  <c r="E6161" i="1"/>
  <c r="C6162" i="1"/>
  <c r="E6162" i="1"/>
  <c r="C6163" i="1"/>
  <c r="E6163" i="1"/>
  <c r="C6164" i="1"/>
  <c r="E6164" i="1"/>
  <c r="C6165" i="1"/>
  <c r="E6165" i="1"/>
  <c r="C6166" i="1"/>
  <c r="E6166" i="1"/>
  <c r="C6167" i="1"/>
  <c r="E6167" i="1"/>
  <c r="C6168" i="1"/>
  <c r="E6168" i="1"/>
  <c r="C6169" i="1"/>
  <c r="E6169" i="1"/>
  <c r="C6170" i="1"/>
  <c r="E6170" i="1"/>
  <c r="C6171" i="1"/>
  <c r="E6171" i="1"/>
  <c r="C6172" i="1"/>
  <c r="E6172" i="1"/>
  <c r="C6173" i="1"/>
  <c r="E6173" i="1"/>
  <c r="C6174" i="1"/>
  <c r="E6174" i="1"/>
  <c r="C6175" i="1"/>
  <c r="E6175" i="1"/>
  <c r="C6176" i="1"/>
  <c r="E6176" i="1"/>
  <c r="C6177" i="1"/>
  <c r="E6177" i="1"/>
  <c r="C6178" i="1"/>
  <c r="E6178" i="1"/>
  <c r="C6179" i="1"/>
  <c r="E6179" i="1"/>
  <c r="C6180" i="1"/>
  <c r="E6180" i="1"/>
  <c r="C6181" i="1"/>
  <c r="E6181" i="1"/>
  <c r="C6182" i="1"/>
  <c r="E6182" i="1"/>
  <c r="C6183" i="1"/>
  <c r="E6183" i="1"/>
  <c r="C6184" i="1"/>
  <c r="E6184" i="1"/>
  <c r="C6185" i="1"/>
  <c r="E6185" i="1"/>
  <c r="C6186" i="1"/>
  <c r="E6186" i="1"/>
  <c r="C6187" i="1"/>
  <c r="E6187" i="1"/>
  <c r="C6188" i="1"/>
  <c r="E6188" i="1"/>
  <c r="C6189" i="1"/>
  <c r="E6189" i="1"/>
  <c r="C6190" i="1"/>
  <c r="E6190" i="1"/>
  <c r="C6191" i="1"/>
  <c r="E6191" i="1"/>
  <c r="C6192" i="1"/>
  <c r="E6192" i="1"/>
  <c r="C6193" i="1"/>
  <c r="E6193" i="1"/>
  <c r="C6194" i="1"/>
  <c r="E6194" i="1"/>
  <c r="C6195" i="1"/>
  <c r="E6195" i="1"/>
  <c r="C6196" i="1"/>
  <c r="E6196" i="1"/>
  <c r="C6197" i="1"/>
  <c r="E6197" i="1"/>
  <c r="C6198" i="1"/>
  <c r="E6198" i="1"/>
  <c r="C6199" i="1"/>
  <c r="E6199" i="1"/>
  <c r="C6200" i="1"/>
  <c r="E6200" i="1"/>
  <c r="C6201" i="1"/>
  <c r="E6201" i="1"/>
  <c r="C6202" i="1"/>
  <c r="E6202" i="1"/>
  <c r="C6203" i="1"/>
  <c r="E6203" i="1"/>
  <c r="C6204" i="1"/>
  <c r="E6204" i="1"/>
  <c r="C6205" i="1"/>
  <c r="E6205" i="1"/>
  <c r="C6206" i="1"/>
  <c r="E6206" i="1"/>
  <c r="C6207" i="1"/>
  <c r="E6207" i="1"/>
  <c r="C6208" i="1"/>
  <c r="E6208" i="1"/>
  <c r="C6209" i="1"/>
  <c r="E6209" i="1"/>
  <c r="C6210" i="1"/>
  <c r="E6210" i="1"/>
  <c r="C6211" i="1"/>
  <c r="E6211" i="1"/>
  <c r="C6212" i="1"/>
  <c r="E6212" i="1"/>
  <c r="C6213" i="1"/>
  <c r="E6213" i="1"/>
  <c r="C6214" i="1"/>
  <c r="E6214" i="1"/>
  <c r="C6215" i="1"/>
  <c r="E6215" i="1"/>
  <c r="C6216" i="1"/>
  <c r="E6216" i="1"/>
  <c r="C6217" i="1"/>
  <c r="E6217" i="1"/>
  <c r="C6218" i="1"/>
  <c r="E6218" i="1"/>
  <c r="C6219" i="1"/>
  <c r="E6219" i="1"/>
  <c r="C6220" i="1"/>
  <c r="E6220" i="1"/>
  <c r="C6221" i="1"/>
  <c r="E6221" i="1"/>
  <c r="C6222" i="1"/>
  <c r="E6222" i="1"/>
  <c r="C6223" i="1"/>
  <c r="E6223" i="1"/>
  <c r="C6224" i="1"/>
  <c r="E6224" i="1"/>
  <c r="C6225" i="1"/>
  <c r="E6225" i="1"/>
  <c r="C6226" i="1"/>
  <c r="E6226" i="1"/>
  <c r="C6227" i="1"/>
  <c r="E6227" i="1"/>
  <c r="C6228" i="1"/>
  <c r="E6228" i="1"/>
  <c r="C6229" i="1"/>
  <c r="E6229" i="1"/>
  <c r="C6230" i="1"/>
  <c r="E6230" i="1"/>
  <c r="C6231" i="1"/>
  <c r="E6231" i="1"/>
  <c r="C6232" i="1"/>
  <c r="E6232" i="1"/>
  <c r="C6233" i="1"/>
  <c r="E6233" i="1"/>
  <c r="C6234" i="1"/>
  <c r="E6234" i="1"/>
  <c r="C6235" i="1"/>
  <c r="E6235" i="1"/>
  <c r="C6236" i="1"/>
  <c r="E6236" i="1"/>
  <c r="C6237" i="1"/>
  <c r="E6237" i="1"/>
  <c r="C6238" i="1"/>
  <c r="E6238" i="1"/>
  <c r="C6239" i="1"/>
  <c r="E6239" i="1"/>
  <c r="C6240" i="1"/>
  <c r="E6240" i="1"/>
  <c r="C6241" i="1"/>
  <c r="E6241" i="1"/>
  <c r="C6242" i="1"/>
  <c r="E6242" i="1"/>
  <c r="C6243" i="1"/>
  <c r="E6243" i="1"/>
  <c r="C6244" i="1"/>
  <c r="E6244" i="1"/>
  <c r="C6245" i="1"/>
  <c r="E6245" i="1"/>
  <c r="C6246" i="1"/>
  <c r="E6246" i="1"/>
  <c r="C6247" i="1"/>
  <c r="E6247" i="1"/>
  <c r="C6248" i="1"/>
  <c r="E6248" i="1"/>
  <c r="C6249" i="1"/>
  <c r="E6249" i="1"/>
  <c r="C6250" i="1"/>
  <c r="E6250" i="1"/>
  <c r="C6251" i="1"/>
  <c r="E6251" i="1"/>
  <c r="C6252" i="1"/>
  <c r="E6252" i="1"/>
  <c r="C6253" i="1"/>
  <c r="E6253" i="1"/>
  <c r="C6254" i="1"/>
  <c r="E6254" i="1"/>
  <c r="C6255" i="1"/>
  <c r="E6255" i="1"/>
  <c r="C6256" i="1"/>
  <c r="E6256" i="1"/>
  <c r="C6257" i="1"/>
  <c r="E6257" i="1"/>
  <c r="C6258" i="1"/>
  <c r="E6258" i="1"/>
  <c r="C6259" i="1"/>
  <c r="E6259" i="1"/>
  <c r="C6260" i="1"/>
  <c r="E6260" i="1"/>
  <c r="C6261" i="1"/>
  <c r="E6261" i="1"/>
  <c r="C6262" i="1"/>
  <c r="E6262" i="1"/>
  <c r="C6263" i="1"/>
  <c r="E6263" i="1"/>
  <c r="C6264" i="1"/>
  <c r="E6264" i="1"/>
  <c r="C6265" i="1"/>
  <c r="E6265" i="1"/>
  <c r="C6266" i="1"/>
  <c r="E6266" i="1"/>
  <c r="C6267" i="1"/>
  <c r="E6267" i="1"/>
  <c r="C6268" i="1"/>
  <c r="E6268" i="1"/>
  <c r="C6269" i="1"/>
  <c r="E6269" i="1"/>
  <c r="C6270" i="1"/>
  <c r="E6270" i="1"/>
  <c r="C6271" i="1"/>
  <c r="E6271" i="1"/>
  <c r="C6272" i="1"/>
  <c r="E6272" i="1"/>
  <c r="C6273" i="1"/>
  <c r="E6273" i="1"/>
  <c r="C6274" i="1"/>
  <c r="E6274" i="1"/>
  <c r="C6275" i="1"/>
  <c r="E6275" i="1"/>
  <c r="C6276" i="1"/>
  <c r="E6276" i="1"/>
  <c r="C6277" i="1"/>
  <c r="E6277" i="1"/>
  <c r="C6278" i="1"/>
  <c r="E6278" i="1"/>
  <c r="C6279" i="1"/>
  <c r="E6279" i="1"/>
  <c r="C6280" i="1"/>
  <c r="E6280" i="1"/>
  <c r="C6281" i="1"/>
  <c r="E6281" i="1"/>
  <c r="C6282" i="1"/>
  <c r="E6282" i="1"/>
  <c r="C6283" i="1"/>
  <c r="E6283" i="1"/>
  <c r="C6284" i="1"/>
  <c r="E6284" i="1"/>
  <c r="C6285" i="1"/>
  <c r="E6285" i="1"/>
  <c r="C6286" i="1"/>
  <c r="E6286" i="1"/>
  <c r="C6287" i="1"/>
  <c r="E6287" i="1"/>
  <c r="C6288" i="1"/>
  <c r="E6288" i="1"/>
  <c r="C6289" i="1"/>
  <c r="E6289" i="1"/>
  <c r="C6290" i="1"/>
  <c r="E6290" i="1"/>
  <c r="C6291" i="1"/>
  <c r="E6291" i="1"/>
  <c r="C6292" i="1"/>
  <c r="E6292" i="1"/>
  <c r="C6293" i="1"/>
  <c r="E6293" i="1"/>
  <c r="C6294" i="1"/>
  <c r="E6294" i="1"/>
  <c r="C6295" i="1"/>
  <c r="E6295" i="1"/>
  <c r="C6296" i="1"/>
  <c r="E6296" i="1"/>
  <c r="C6297" i="1"/>
  <c r="E6297" i="1"/>
  <c r="C6298" i="1"/>
  <c r="E6298" i="1"/>
  <c r="C6299" i="1"/>
  <c r="E6299" i="1"/>
  <c r="C6300" i="1"/>
  <c r="E6300" i="1"/>
  <c r="C6301" i="1"/>
  <c r="E6301" i="1"/>
  <c r="C6302" i="1"/>
  <c r="E6302" i="1"/>
  <c r="C6303" i="1"/>
  <c r="E6303" i="1"/>
  <c r="C6304" i="1"/>
  <c r="E6304" i="1"/>
  <c r="C6305" i="1"/>
  <c r="E6305" i="1"/>
  <c r="C6306" i="1"/>
  <c r="E6306" i="1"/>
  <c r="C6307" i="1"/>
  <c r="E6307" i="1"/>
  <c r="C6308" i="1"/>
  <c r="E6308" i="1"/>
  <c r="C6309" i="1"/>
  <c r="E6309" i="1"/>
  <c r="C6310" i="1"/>
  <c r="E6310" i="1"/>
  <c r="C6311" i="1"/>
  <c r="E6311" i="1"/>
  <c r="C6312" i="1"/>
  <c r="E6312" i="1"/>
  <c r="C6313" i="1"/>
  <c r="E6313" i="1"/>
  <c r="C6314" i="1"/>
  <c r="E6314" i="1"/>
  <c r="C6315" i="1"/>
  <c r="E6315" i="1"/>
  <c r="C6316" i="1"/>
  <c r="E6316" i="1"/>
  <c r="C6317" i="1"/>
  <c r="E6317" i="1"/>
  <c r="C6318" i="1"/>
  <c r="E6318" i="1"/>
  <c r="C6319" i="1"/>
  <c r="E6319" i="1"/>
  <c r="C6320" i="1"/>
  <c r="E6320" i="1"/>
  <c r="C6321" i="1"/>
  <c r="E6321" i="1"/>
  <c r="C6322" i="1"/>
  <c r="E6322" i="1"/>
  <c r="C6323" i="1"/>
  <c r="E6323" i="1"/>
  <c r="C6324" i="1"/>
  <c r="E6324" i="1"/>
  <c r="C6325" i="1"/>
  <c r="E6325" i="1"/>
  <c r="C6326" i="1"/>
  <c r="E6326" i="1"/>
  <c r="C6327" i="1"/>
  <c r="E6327" i="1"/>
  <c r="C6328" i="1"/>
  <c r="E6328" i="1"/>
  <c r="C6329" i="1"/>
  <c r="E6329" i="1"/>
  <c r="C6330" i="1"/>
  <c r="E6330" i="1"/>
  <c r="C6331" i="1"/>
  <c r="E6331" i="1"/>
  <c r="C6332" i="1"/>
  <c r="E6332" i="1"/>
  <c r="C6333" i="1"/>
  <c r="E6333" i="1"/>
  <c r="C6334" i="1"/>
  <c r="E6334" i="1"/>
  <c r="C6335" i="1"/>
  <c r="E6335" i="1"/>
  <c r="C6336" i="1"/>
  <c r="E6336" i="1"/>
  <c r="C6337" i="1"/>
  <c r="E6337" i="1"/>
  <c r="C6338" i="1"/>
  <c r="E6338" i="1"/>
  <c r="C6339" i="1"/>
  <c r="E6339" i="1"/>
  <c r="C6340" i="1"/>
  <c r="E6340" i="1"/>
  <c r="C6341" i="1"/>
  <c r="E6341" i="1"/>
  <c r="C6342" i="1"/>
  <c r="E6342" i="1"/>
  <c r="C6343" i="1"/>
  <c r="E6343" i="1"/>
  <c r="C6344" i="1"/>
  <c r="E6344" i="1"/>
  <c r="C6345" i="1"/>
  <c r="E6345" i="1"/>
  <c r="C6346" i="1"/>
  <c r="E6346" i="1"/>
  <c r="C6347" i="1"/>
  <c r="E6347" i="1"/>
  <c r="C6348" i="1"/>
  <c r="E6348" i="1"/>
  <c r="C6349" i="1"/>
  <c r="E6349" i="1"/>
  <c r="C6350" i="1"/>
  <c r="E6350" i="1"/>
  <c r="C6351" i="1"/>
  <c r="E6351" i="1"/>
  <c r="C6352" i="1"/>
  <c r="E6352" i="1"/>
  <c r="C6353" i="1"/>
  <c r="E6353" i="1"/>
  <c r="C6354" i="1"/>
  <c r="E6354" i="1"/>
  <c r="C6355" i="1"/>
  <c r="E6355" i="1"/>
  <c r="C6356" i="1"/>
  <c r="E6356" i="1"/>
  <c r="C6357" i="1"/>
  <c r="E6357" i="1"/>
  <c r="C6358" i="1"/>
  <c r="E6358" i="1"/>
  <c r="C6359" i="1"/>
  <c r="E6359" i="1"/>
  <c r="C6360" i="1"/>
  <c r="E6360" i="1"/>
  <c r="C6361" i="1"/>
  <c r="E6361" i="1"/>
  <c r="C6362" i="1"/>
  <c r="E6362" i="1"/>
  <c r="C6363" i="1"/>
  <c r="E6363" i="1"/>
  <c r="C6364" i="1"/>
  <c r="E6364" i="1"/>
  <c r="C6365" i="1"/>
  <c r="E6365" i="1"/>
  <c r="C6366" i="1"/>
  <c r="E6366" i="1"/>
  <c r="C6367" i="1"/>
  <c r="E6367" i="1"/>
  <c r="C6368" i="1"/>
  <c r="E6368" i="1"/>
  <c r="C6369" i="1"/>
  <c r="E6369" i="1"/>
  <c r="C6370" i="1"/>
  <c r="E6370" i="1"/>
  <c r="C6371" i="1"/>
  <c r="E6371" i="1"/>
  <c r="C6372" i="1"/>
  <c r="E6372" i="1"/>
  <c r="C6373" i="1"/>
  <c r="E6373" i="1"/>
  <c r="C6374" i="1"/>
  <c r="E6374" i="1"/>
  <c r="C6375" i="1"/>
  <c r="E6375" i="1"/>
  <c r="C6376" i="1"/>
  <c r="E6376" i="1"/>
  <c r="C6377" i="1"/>
  <c r="E6377" i="1"/>
  <c r="C6378" i="1"/>
  <c r="E6378" i="1"/>
</calcChain>
</file>

<file path=xl/sharedStrings.xml><?xml version="1.0" encoding="utf-8"?>
<sst xmlns="http://schemas.openxmlformats.org/spreadsheetml/2006/main" count="38408" uniqueCount="986">
  <si>
    <t>ESTADO DE EJECUCIÓN DEL PRESUPUESTO DE GASTOS</t>
  </si>
  <si>
    <t>PRESUPUESTO CORRIENTE 2023</t>
  </si>
  <si>
    <t>CENTRO PRESUPUESTARIO</t>
  </si>
  <si>
    <t>DESCRIPCIÓN CENTRO PRESUPUESTARIO</t>
  </si>
  <si>
    <t>SECCIÓN</t>
  </si>
  <si>
    <t>DESCRIPCIÓN SECCIÓN</t>
  </si>
  <si>
    <t>CENTRO GESTOR</t>
  </si>
  <si>
    <t>DESCRIPCIÓN CENTRO GESTOR</t>
  </si>
  <si>
    <t>PROGRAMA</t>
  </si>
  <si>
    <t>DESCRIPCIÓN PROGRAMA</t>
  </si>
  <si>
    <t>ECONÓMICO</t>
  </si>
  <si>
    <t>DESCRIPCIÓN ECONÓMICO</t>
  </si>
  <si>
    <t>CRÉDITO INICIAL</t>
  </si>
  <si>
    <t>CRÉDITO ACTUAL</t>
  </si>
  <si>
    <t>MOD. CRÉDITO</t>
  </si>
  <si>
    <t>AUTORIZADO</t>
  </si>
  <si>
    <t>SALDO CDTO. PTO.</t>
  </si>
  <si>
    <t>DISPUESTO</t>
  </si>
  <si>
    <t>SALDO AUTORIZ.</t>
  </si>
  <si>
    <t>OBLIGACIONES</t>
  </si>
  <si>
    <t>SALDO DISPOSIC.</t>
  </si>
  <si>
    <t>ADMINISTRACIÓN DE LA COMUNIDAD DE MADRID   </t>
  </si>
  <si>
    <t>PRESIDENCIA DE LA COMUNIDAD DE MADRID</t>
  </si>
  <si>
    <t>912M</t>
  </si>
  <si>
    <t>ASESORAMIENTO A LA PRESIDENCIA</t>
  </si>
  <si>
    <t>RETRIBUCIONES BÁSICAS ALTOS CARGOS</t>
  </si>
  <si>
    <t>RETRIBUCIONES BÁSICAS PERS.EVENT.GABINETES</t>
  </si>
  <si>
    <t>OTRAS REMUNERACIONES PERS.EVENT.GABINETES</t>
  </si>
  <si>
    <t>SUELDOS DEL SUBGRUPO A1</t>
  </si>
  <si>
    <t>SUELDOS DEL SUBGRUPO C1</t>
  </si>
  <si>
    <t>SUELDOS DEL SUBGRUPO C2</t>
  </si>
  <si>
    <t>TRIENIOS</t>
  </si>
  <si>
    <t>COMPLEMENTO DESTINO</t>
  </si>
  <si>
    <t>COMPLEMENTO ESPECÍFICO</t>
  </si>
  <si>
    <t>COMPL.PRODUCTIVIDAD OTRO PERSONAL</t>
  </si>
  <si>
    <t>CUOTAS SOCIALES</t>
  </si>
  <si>
    <t>MEJORA INCAPACIDAD TEMPORAL</t>
  </si>
  <si>
    <t>OTRAS PRESTACIONES AL PERSONAL:ABONO TRANSPORTE</t>
  </si>
  <si>
    <t>HOMOLOGACIÓN OTRO PERSONAL</t>
  </si>
  <si>
    <t>MATERIAL OFICINA ORDINARIO</t>
  </si>
  <si>
    <t>PRENSA Y REVISTAS</t>
  </si>
  <si>
    <t>LIBROS Y OTRAS PUBLICACIONES</t>
  </si>
  <si>
    <t>SERVICIOS POSTALES Y TELEGRÁFICOS</t>
  </si>
  <si>
    <t>OTRAS COMUNICACIONES</t>
  </si>
  <si>
    <t>OTROS GASTOS</t>
  </si>
  <si>
    <t>PROMOCIÓN ECONÓMICA,CULTURAL Y EDUCATIVA</t>
  </si>
  <si>
    <t>PRÉSTAMOS C/P A PERSONAL DE LA COMUNIDAD DE MADRID</t>
  </si>
  <si>
    <t>CULTURA,TURISMO Y DEPORTE</t>
  </si>
  <si>
    <t>S.G.T.CULTURA,TURISMO Y DEPORTE</t>
  </si>
  <si>
    <t>331M</t>
  </si>
  <si>
    <t>DIRECCIÓN Y GEST.ADMIN.CULTURA,TURISMO Y DEPORTE</t>
  </si>
  <si>
    <t>SUELDOS DEL SUBGRUPO A2</t>
  </si>
  <si>
    <t>OTROS COMPLEMENTOS</t>
  </si>
  <si>
    <t>RETRIBUCIONES BÁSICAS LABORAL FIJO</t>
  </si>
  <si>
    <t>OTRAS REMUNERACIONES LABORAL FIJO</t>
  </si>
  <si>
    <t>FONDO CUMPLIMIENTO SENTENCIAS LABORAL FIJO</t>
  </si>
  <si>
    <t>ANTIGÜEDAD PERSONAL LABORAL FIJO</t>
  </si>
  <si>
    <t>RETRIB.BÁSICAS LABORAL EVENT.SUST.LIBERADOS SIND.</t>
  </si>
  <si>
    <t>RETRIB.COMPL.LABORAL EVENT.SUST.LIBERADOS SIND.</t>
  </si>
  <si>
    <t>FUNC.CON DISPENSA TOTAL SINDICAL SUSTITUIDOS</t>
  </si>
  <si>
    <t>COMPL.PRODUCTIVIDAD EJECUCIÓN FONDOS EUROPEOS PRTR</t>
  </si>
  <si>
    <t>CUOTAS SOCIALES PERSONAL EVENTUAL</t>
  </si>
  <si>
    <t>AYUDAS POR FALLECIMIENTO E INVALIDEZ</t>
  </si>
  <si>
    <t>FONDO MEJORA BENEFICIOS SOCIALES</t>
  </si>
  <si>
    <t>ARRENDAMIENTO EDIFICIOS Y OTRAS CONSTRUCCIONES</t>
  </si>
  <si>
    <t>ARRENDAMIENTO MAQUINARIA,INSTAL.Y UTILLAJE</t>
  </si>
  <si>
    <t>ARRENDAMIENTO MATERIAL DE TRANSPORTE</t>
  </si>
  <si>
    <t>ARRENDAMIENTO MOBILIARIO Y ENSERES</t>
  </si>
  <si>
    <t>REP.Y CONSERV.EDIFICIOS Y OTRAS CONSTRUCCIONES</t>
  </si>
  <si>
    <t>REP.Y CONSERV.MAQUINARIA,INSTALAC.Y UTILLAJE</t>
  </si>
  <si>
    <t>REP.Y CONSERV.ELEMENTOS DE TRANSPORTE</t>
  </si>
  <si>
    <t>REP.Y CONSERV.MOBILIARIO Y ENSERES</t>
  </si>
  <si>
    <t>MATERIAL INFORMÁTICO</t>
  </si>
  <si>
    <t>ENERGÍA ELÉCTRICA</t>
  </si>
  <si>
    <t>AGUA</t>
  </si>
  <si>
    <t>GAS</t>
  </si>
  <si>
    <t>COMBUSTIBLE</t>
  </si>
  <si>
    <t>VESTUARIO</t>
  </si>
  <si>
    <t>OTROS SUMINISTROS</t>
  </si>
  <si>
    <t>TRANSPORTE</t>
  </si>
  <si>
    <t>PRIMAS SEGUROS OTROS RIESGOS</t>
  </si>
  <si>
    <t>TRIBUTOS LOCALES</t>
  </si>
  <si>
    <t>JURÍDICOS Y CONTENCIOSOS</t>
  </si>
  <si>
    <t>ANUNCIOS Y COMUNICACIONES OFICIALES</t>
  </si>
  <si>
    <t>TRAB.REALIZ.EMPRESAS LIMPIEZA Y ASEO</t>
  </si>
  <si>
    <t>TRAB.REALIZ.EMPRESAS SEGURIDAD</t>
  </si>
  <si>
    <t>TRAB.REALIZ.EMPRESAS ESTUDIOS Y TRABAJOS TÉCNICOS</t>
  </si>
  <si>
    <t>OTROS TRABAJOS CON EL EXTERIOR</t>
  </si>
  <si>
    <t>DIETAS PERSONAL</t>
  </si>
  <si>
    <t>LOCOMOCIÓN Y TRASLADO DEL PERSONAL</t>
  </si>
  <si>
    <t>INSTALACIONES DE SEGURIDAD</t>
  </si>
  <si>
    <t>INSTALACIONES Y EQUIPAMIENTO CONTRA INCENDIOS</t>
  </si>
  <si>
    <t>OTRA MAQUINARIA Y EQUIPO</t>
  </si>
  <si>
    <t>MOBILIARIO</t>
  </si>
  <si>
    <t>EQUIPOS DE IMPRESIÓN Y REPRODUCCIÓN</t>
  </si>
  <si>
    <t>SEÑALIZACIÓN</t>
  </si>
  <si>
    <t>EQUIPAMIENTO DE TRANSPORTES</t>
  </si>
  <si>
    <t>REPOSICIÓN O MEJORA DE EDIFICIOS</t>
  </si>
  <si>
    <t>REPOSICIÓN O MEJORA DE INST.Y EQUIP.CONTRA INCEND.</t>
  </si>
  <si>
    <t>INVERS.EN BIENES EN RÉGIMEN DE ARRENDAMIENTO</t>
  </si>
  <si>
    <t>D.G.PROMOCIÓN CULTURAL</t>
  </si>
  <si>
    <t>333A</t>
  </si>
  <si>
    <t>MUSEOS Y EXPOSICIONES</t>
  </si>
  <si>
    <t>RETRIBUCIONES BÁSICAS LABORAL EVENTUAL</t>
  </si>
  <si>
    <t>OTRAS REMUNERACIONES LABORAL EVENTUAL</t>
  </si>
  <si>
    <t>FONDO CUMPLIMIENTO SENTENCIAS LABORAL EVENTUAL</t>
  </si>
  <si>
    <t>MATERIAS PRIMAS FUNCIONAMIENTO SERVICIOS</t>
  </si>
  <si>
    <t>PRIMAS SEGUROS EDIFICIOS Y OTRAS CONSTRUCCIONES</t>
  </si>
  <si>
    <t>DIVULGACIÓN Y PUBLICACIONES</t>
  </si>
  <si>
    <t>SERVICIOS Y TRABAJOS DE INSPECCIÓN AMBIENTAL</t>
  </si>
  <si>
    <t>PROMOCIÓN CULTURAL,EDUCATIVA Y ECONÓMICA DEL ARTE</t>
  </si>
  <si>
    <t>MUSEO NACIONAL DEL PRADO</t>
  </si>
  <si>
    <t>MUSEO NACIONAL CENTRO DE ARTE REINA SOFÍA</t>
  </si>
  <si>
    <t>AYTO.BUITRAGO DE LOZOYA:MUSEO PICASSO</t>
  </si>
  <si>
    <t>AYTO.HORCAJUELO DE LA SIERRA:MUSEO ETNOGRÁFICO</t>
  </si>
  <si>
    <t>AYTO.COLMENAR DE OREJA:MUSEO ULPIANO CHECA</t>
  </si>
  <si>
    <t>ASOC.DE CREADORES DE MODA DE ESPAÑA</t>
  </si>
  <si>
    <t>ASOC.ARTE Y SOCIEDAD SALÓN DEL GRABADO(ESTAMPA)</t>
  </si>
  <si>
    <t>OTRAS INSTITUCIONES SIN FINES DE LUCRO</t>
  </si>
  <si>
    <t>FUNDACIÓN COLECCIÓN THYSSEN BORNEMISZA</t>
  </si>
  <si>
    <t>FUNDACIÓN CONTEMPORÁNEA</t>
  </si>
  <si>
    <t>FAMILIAS:OTRAS ACTUACIONES</t>
  </si>
  <si>
    <t>BIENES MUEBLES DE INTERÉS HISTÓRICO-ARTÍST.Y CULT.</t>
  </si>
  <si>
    <t>REPOS.Y CONS.BIENES MUEBLES INT.HIST-ART.CULT.</t>
  </si>
  <si>
    <t>REPOS.Y CONS.BIENES INMUEBLES INT.HIST-ART.CULT.</t>
  </si>
  <si>
    <t>REPAR.B.MUEBLES PATR.H-A.CULT.GEST.PARA OTR.ENT.</t>
  </si>
  <si>
    <t>EQUIPO DE OFICINA</t>
  </si>
  <si>
    <t>OTRO MOBILIARIO Y ENSERES</t>
  </si>
  <si>
    <t>EQUIPAMIENTO CULTURAL</t>
  </si>
  <si>
    <t>REPOSICIÓN O MEJORA DE INST.CALEFACC.O CLIMATIZAC.</t>
  </si>
  <si>
    <t>REPOSICIÓN O MEJORA DE INSTALACIONES ELÉCTRICAS</t>
  </si>
  <si>
    <t>334A</t>
  </si>
  <si>
    <t>PROMOCIÓN Y DIFUSIÓN CULTURAL</t>
  </si>
  <si>
    <t>RETRIBUC.FUNC.INTERINOS SIN ADSCRIPC.A PTO.TRAB.</t>
  </si>
  <si>
    <t>FONDO DE CUMPLIMIENTO DE SENTENCIAS</t>
  </si>
  <si>
    <t>COMPL.PRODUCTIVIDAD PERSONAL FUNCIONARIO</t>
  </si>
  <si>
    <t>GESTIÓN DE CENTROS</t>
  </si>
  <si>
    <t>PROMOCIÓN DE LAS ARTES ESCÉNICAS Y DE LA MÚSICA</t>
  </si>
  <si>
    <t>OFICINA DE ATENCIÓN A LOS RODAJES CINEMATOGRÁFICOS</t>
  </si>
  <si>
    <t>INTERESES DE DEMORA</t>
  </si>
  <si>
    <t>MADRID,CULTURA Y TURISMO,S.A.</t>
  </si>
  <si>
    <t>CONSORCIO CASA SEFARAD</t>
  </si>
  <si>
    <t>CONSORCIO CASA DE AMÉRICA</t>
  </si>
  <si>
    <t>CONSORCIO CASA ÁRABE</t>
  </si>
  <si>
    <t>CORPORACIONES LOCALES</t>
  </si>
  <si>
    <t>AYTO.ALCALÁ DE HENARES:FESTIVAL DE CINE</t>
  </si>
  <si>
    <t>OTRAS EMPRESAS PRIVADAS</t>
  </si>
  <si>
    <t>ATENEO CIENTÍFICO,LITERARIO Y ARTÍSTICO</t>
  </si>
  <si>
    <t>ACADEMIA DE LAS ARTES Y CIENCIAS CINEMATOGRÁFICAS</t>
  </si>
  <si>
    <t>CÍRCULO DE BELLAS ARTES</t>
  </si>
  <si>
    <t>ASOCIACIÓN MADRILEÑA AUDIOVISUAL(A.M.A.)</t>
  </si>
  <si>
    <t>FUNDACIONES CULTURALES Y ARTÍSTICAS</t>
  </si>
  <si>
    <t>FUND.ESCUELA DE CINEMAT.Y DEL AUDIOVIS:PROM.CULT.</t>
  </si>
  <si>
    <t>FUND.TEATRO DE LA ABADÍA</t>
  </si>
  <si>
    <t>FUND.ORQUESTA Y CORO DE LA COM.MADRID</t>
  </si>
  <si>
    <t>FUND.TEATRO REAL</t>
  </si>
  <si>
    <t>ACADEMIA DE LAS ARTES ESCÉNICAS</t>
  </si>
  <si>
    <t>INSTALACIONES DE CALEFACCIÓN Y CLIMATIZACIÓN</t>
  </si>
  <si>
    <t>REPOSICIÓN O MEJORA DE INSTALACIONES DE SEGURIDAD</t>
  </si>
  <si>
    <t>REPOSICIÓN O MEJORA DE OTRA MAQUINARIA Y EQUIPO</t>
  </si>
  <si>
    <t>REPOSICIÓN O MEJORA DE OTRO INMOVILIZADO MATERIAL</t>
  </si>
  <si>
    <t>CONSORCIO PLAN REHABILITACIÓN DE TEATROS</t>
  </si>
  <si>
    <t>EMPRESAS PRIVADAS</t>
  </si>
  <si>
    <t>APORTACIONES A OTRAS FUNDACIONES SECTOR PÚBL.C.M.</t>
  </si>
  <si>
    <t>D.G.PATRIMONIO CULTURAL</t>
  </si>
  <si>
    <t>332A</t>
  </si>
  <si>
    <t>ARCHIVOS,GEST.DOCUMENTOS Y PATRIMONIO DOCUMENTAL</t>
  </si>
  <si>
    <t>REP.Y CONSERV.INFRAESTRUCT.TERRENOS Y B.NATUR.</t>
  </si>
  <si>
    <t>TRAB.REALIZ.EMPRESAS PROCESO DE DATOS</t>
  </si>
  <si>
    <t>MAQUINARIA Y EQUIPO INDUSTRIAL</t>
  </si>
  <si>
    <t>EQUIPOS INFORMÁTICOS</t>
  </si>
  <si>
    <t>REPOSICIÓN O MEJORA DE OTRAS INSTALACIONES</t>
  </si>
  <si>
    <t>OTRO INMOVILIZADO INMATERIAL</t>
  </si>
  <si>
    <t>332B</t>
  </si>
  <si>
    <t>BIBLIOTECAS Y PATRIMONIO BIBLIOGRÁFICO</t>
  </si>
  <si>
    <t>PRIMAS SEGUROS VEHÍCULOS</t>
  </si>
  <si>
    <t>PRIMAS SEGUROS BIENES MUEBLES</t>
  </si>
  <si>
    <t>ASOC.EMPR.COMERC.LIBRO MADRID(GREMIO DE LIBREROS)</t>
  </si>
  <si>
    <t>ASOC.GREMIO DE EDITORES DE MADRID</t>
  </si>
  <si>
    <t>ASOC.LIBREROS DE VIEJO Y ANTIGUO(LIBRIS)</t>
  </si>
  <si>
    <t>ASOC.LIBREROS DE LANCE DE MADRID</t>
  </si>
  <si>
    <t>FUND.CENTRO DE POESÍA JOSÉ HIERRO</t>
  </si>
  <si>
    <t>FUNDACIÓN PRO REAL ACADEMIA ESPAÑOLA</t>
  </si>
  <si>
    <t>EQUIPAMIENTO AUTOMOTRIZ ESPECIALIZADO</t>
  </si>
  <si>
    <t>REPOSICIÓN O MEJORA DE EQUIPO AUTOMOTR.ESPECIALIZ.</t>
  </si>
  <si>
    <t>REPOSICIÓN O MEJORA DE MOBILIARIO</t>
  </si>
  <si>
    <t>REPOSICIÓN O MEJORA DE EQUIPOS IMPRESIÓN Y REPROD.</t>
  </si>
  <si>
    <t>337C</t>
  </si>
  <si>
    <t>PATRIMONIO HISTÓRICO-ARTÍSTICO</t>
  </si>
  <si>
    <t>REAL ACADEMIA DE BELLAS ARTES DE SAN FERNANDO</t>
  </si>
  <si>
    <t>FUND.REAL FÁBRICA DE TAPICES</t>
  </si>
  <si>
    <t>BIENES INMUEBLES DE INTERÉS HISTÓR-ARTÍST.Y CULT.</t>
  </si>
  <si>
    <t>YACIMIENTOS VISITABLES Y ACTUACIONES ARQUEOLÓGICAS</t>
  </si>
  <si>
    <t>REPAR.B.INMUEBL.PATR.H-A.CULT.GEST.PARA OTR.ENT.</t>
  </si>
  <si>
    <t>ESTUDIOS Y PROYECTOS DE INVESTIGACIÓN</t>
  </si>
  <si>
    <t>CONSORCIO ALCALÁ DE HENARES:PATRIMONIO HUMANIDAD</t>
  </si>
  <si>
    <t>CONSEJO EVANGÉLICO</t>
  </si>
  <si>
    <t>PROV.ECLES.MADRID:PATR.HISTº-ARTº.IGLESIA CATÓLICA</t>
  </si>
  <si>
    <t>FUNDACIÓN ARANJUEZ PAISAJE CULTURAL</t>
  </si>
  <si>
    <t>CONSERV.Y RESTAURAC.BIENES INM.PATR.HISTÓRICO</t>
  </si>
  <si>
    <t>D.G.TURISMO</t>
  </si>
  <si>
    <t>432A</t>
  </si>
  <si>
    <t>TURISMO</t>
  </si>
  <si>
    <t>GASTOS DE COMUNIDAD</t>
  </si>
  <si>
    <t>CONVENIOS CON INSTITUCIONES SIN FINES DE LUCRO</t>
  </si>
  <si>
    <t>PROGRAMA DE TURISMO MICE PARA MADRID</t>
  </si>
  <si>
    <t>OTRAS TRANSFERENCIAS SECTOR PÚBLICO COM.MADRID</t>
  </si>
  <si>
    <t>MADRID RUTAS DEL VINO</t>
  </si>
  <si>
    <t>ASOCIACIÓN CICLOTURISMO COM.MADRID</t>
  </si>
  <si>
    <t>FUNDACIÓN DE LOS FERROCARRILES ESPAÑOLES</t>
  </si>
  <si>
    <t>MODERNIZACIÓN,DINAMIZACIÓN Y DIFUSIÓN TECNOLÓGICA</t>
  </si>
  <si>
    <t>PROPIEDAD INTELECTUAL</t>
  </si>
  <si>
    <t>MUS.ARQUEOL.Y PALEON.DE LA COM.DE MADRID</t>
  </si>
  <si>
    <t>ADQUISICIÓN DE TERRENOS Y BIENES NATURALES</t>
  </si>
  <si>
    <t>CONSTRUCCIÓN DE EDIFICIOS</t>
  </si>
  <si>
    <t>OTRO MATERIAL DE TRANSPORTE</t>
  </si>
  <si>
    <t>FUNDACIÓN GENERAL UNIVERSIDAD DE ALCALÁ</t>
  </si>
  <si>
    <t>D.G.DEPORTES</t>
  </si>
  <si>
    <t>336A</t>
  </si>
  <si>
    <t>ACTIVIDADES, TECNIFICACIÓN Y PROMOCIÓN DEPORTIVA</t>
  </si>
  <si>
    <t>COMPLEMENTO COMPENSATORIO ÁMB.SOCIAL Y SANITARIO</t>
  </si>
  <si>
    <t>ARRENDAMIENTO TERRENOS Y BIENES NATURALES</t>
  </si>
  <si>
    <t>REP.Y CONSERV.APARATOS E INSTRUMENTAL MÉDICO</t>
  </si>
  <si>
    <t>TRAB.REALIZ.EMPRESAS SERVICIOS SANITARIOS</t>
  </si>
  <si>
    <t>OTRAS INDEMNIZACIONES</t>
  </si>
  <si>
    <t>PROGRAMA DE APOYO AL DEPORTE FEMENINO</t>
  </si>
  <si>
    <t>CONCIERTOS PRUEBAS DIAGNÓSTICAS DE IMAGEN</t>
  </si>
  <si>
    <t>OTRAS ACCIONES EN MATERIA DE FORMACIÓN</t>
  </si>
  <si>
    <t>MATERIAL DE LABORATORIO</t>
  </si>
  <si>
    <t>MATERIAL QUIRÚRGICO,ASISTENCIAL Y DE CURAS</t>
  </si>
  <si>
    <t>OTROS PRODUCTOS FARMACÉUTICOS</t>
  </si>
  <si>
    <t>FED.KARATE:PROGR.TECNIF.Y ACTIV.DEP.</t>
  </si>
  <si>
    <t>FED.ESGRIMA:PROGR.TECNIF.Y ACTIV.DEP.</t>
  </si>
  <si>
    <t>FED.GIMNASIA:PROGR.TECNIF.Y ACTIV.DEP.</t>
  </si>
  <si>
    <t>FED.JUDO:PROGR.TECNIF.Y ACTIV.DEP.</t>
  </si>
  <si>
    <t>FED.ATLETISMO:PROGR.TECNIF.Y ACTIV.DEP.</t>
  </si>
  <si>
    <t>FED.BÁDMINTON:PROGR.TECNIF.Y ACTIV.DEP.</t>
  </si>
  <si>
    <t>FED.PIRAGÜISMO:PROGR.TECNIF.Y ACTIV.DEP.</t>
  </si>
  <si>
    <t>FED.CICLISMO:PROGR.TECNIF.Y ACTIV.DEP.</t>
  </si>
  <si>
    <t>FED.BALONMANO::PROGR.TECNIF.Y ACTIV.DEP.</t>
  </si>
  <si>
    <t>FED.HOCKEY:PROGR.TECNIF.Y ACTIV.DEP.</t>
  </si>
  <si>
    <t>FED.DEP.DE TENIS:PROGR.TECNIF.Y ACTIV.DEP.</t>
  </si>
  <si>
    <t>FED.TIRO OLÍMPICO:PROGR.TECNIF.Y ACTIV.DEP.</t>
  </si>
  <si>
    <t>FED.TAEKWONDO:PROGR.TECNIF.Y ACTIV.DEP.</t>
  </si>
  <si>
    <t>FED.AUTOMOVILISMO:PROGR.TECNIF.Y ACTIV.DEP.</t>
  </si>
  <si>
    <t>FED.VOLEIBOL:PROGR.TECNIF.Y ACTIV.DEP.</t>
  </si>
  <si>
    <t>FED.MADR.ORIENTACIÓN:PROGR.TECNIF.Y ACTIV.DEP.</t>
  </si>
  <si>
    <t>FED.FÚTBOL DE MADRID:PROGR.TECNIF.Y ACTIV.DEP.</t>
  </si>
  <si>
    <t>FED.MADR.PELOTA:PROGR.TECNIF.Y ACTIV.DEP.</t>
  </si>
  <si>
    <t>FED.MADR.DEP.INVIERNO:CENTR.TECNIF.Y ACTIV.DEP.</t>
  </si>
  <si>
    <t>FED.MADR.BOXEO:CENTR.TECNIF.Y ACTIV.DEP.</t>
  </si>
  <si>
    <t>FED.MADR.TIRO CON ARCO:PROGR.TECNIF.Y ACTIV.DEP.</t>
  </si>
  <si>
    <t>FED.MADR.GOLF:PROGR.TECNIF.Y ACTIV.DEP.</t>
  </si>
  <si>
    <t>FED.MADR.TENIS DE MESA:PROGR.TECNIF.Y ACTIV.DEP.</t>
  </si>
  <si>
    <t>FED.MADR.MOTOCICLISMO:PROGR.TECNIF.Y ACTIV.DEP.</t>
  </si>
  <si>
    <t>FED.MADR.NATACIÓN:PROGR.TECNIF.Y ACTIV.DEP.</t>
  </si>
  <si>
    <t>FED.MADR.HÍPICA:CENTR.TECNIF.Y ACTIV.DEP.</t>
  </si>
  <si>
    <t>FED.MADR.BALONCESTO:CENTR.TECNIF.Y ACTIV.DEP.</t>
  </si>
  <si>
    <t>FED.MADR.FÚTBOL SALA:CENTR.TECNIF.Y ACTIV.DEP.</t>
  </si>
  <si>
    <t>FED.HALTEROFILIA:ACTIV.DEP.Y PROGR.TECNIF.</t>
  </si>
  <si>
    <t>FED.PARÁLISIS CEREBRAL:ACTIV.DEP.Y PROGR.TECNIF.</t>
  </si>
  <si>
    <t>FED.LUCHAS ASOCIADAS:ACTIV.DEP.Y PROGR.TECNIF.</t>
  </si>
  <si>
    <t>FED.TRIATLÓN:ACTIV.DEP.Y PROGR.TECNIF.</t>
  </si>
  <si>
    <t>FED.DISCAPAC.INTELECT:ACTIV.DEP.Y PROGR.TECNIF.</t>
  </si>
  <si>
    <t>FED.MINUSVÁLIDOS FÍSICOS:ACTIV.DEP.Y PROGR.TECNIF.</t>
  </si>
  <si>
    <t>FED.VELA:ACTIV.DEP.Y PROGR.TECNIF.</t>
  </si>
  <si>
    <t>FUND.MADRID POR EL DEPORTE</t>
  </si>
  <si>
    <t>FED.MADR.MONTAÑISMO:ACTIV.DEP.</t>
  </si>
  <si>
    <t>FED.MADR.ACTIVIDADES SUBACUATICAS:ACTIV.DEP.</t>
  </si>
  <si>
    <t>FED.AÉREA DE MADRID:ACTIV.DEP.</t>
  </si>
  <si>
    <t>FED.MADR.AJEDREZ:ACTIV.DEP.</t>
  </si>
  <si>
    <t>FED.MADR.BÉISBOL:ACTIV.DEP.</t>
  </si>
  <si>
    <t>UNIÓN DE FEDERAC.DEPORTIVAS MADRILEÑAS (UFEDEMA)</t>
  </si>
  <si>
    <t>FED.MADR.BILLAR:ACTIV.DEP.</t>
  </si>
  <si>
    <t>FED.MADR.BOLOS:ACTIV.DEP.</t>
  </si>
  <si>
    <t>FED.MADR.COLOMBICULTURA:ACTIV.DEP.</t>
  </si>
  <si>
    <t>FED.MADR.CAZA:ACTIV.DEP.</t>
  </si>
  <si>
    <t>FED.MADR.COLOMBOFILIA:ACTIV.DEP.</t>
  </si>
  <si>
    <t>FED.MADR.SORDOS:ACTIV.DEP.</t>
  </si>
  <si>
    <t>FED.MADR.ESPELEOLOGÍA:ACTIV.DEP.</t>
  </si>
  <si>
    <t>FED.MADR.ESQUÍ NÁUTICO:ACTIV.DEP.</t>
  </si>
  <si>
    <t>FED.MADR.GALGOS:ACTIV.DEP.</t>
  </si>
  <si>
    <t>FED.MADR.MOTONÁUTICA:ACTIV.DEP.</t>
  </si>
  <si>
    <t>FED.MADR.PÁDEL:ACTIV.DEP.</t>
  </si>
  <si>
    <t>FED.MADR.PATINAJE:ACTIV.DEP.</t>
  </si>
  <si>
    <t>FED.MADR.PESCA:ACTIV.DEP.</t>
  </si>
  <si>
    <t>FED.MADR.PETANCA:ACTIV.DEP.</t>
  </si>
  <si>
    <t>FED.MADR.REMO:ACTIV.DEP.</t>
  </si>
  <si>
    <t>FED.MADR.RUGBY:ACTIV.DEP.</t>
  </si>
  <si>
    <t>FED.MADR.SQUASH:ACTIV.DEP.</t>
  </si>
  <si>
    <t>FED.MADR.KICKBOXING:ACTIV.DEP.</t>
  </si>
  <si>
    <t>FED.MADR.SALVAMENTO Y SOCORRISMO:ACTIV.DEP.</t>
  </si>
  <si>
    <t>FED.MADR.FÚTBOL AMERICANO:ACTIV.DEP.</t>
  </si>
  <si>
    <t>REPOSICIÓN O MEJORA DE INSTALACIONES DEPORTIVAS</t>
  </si>
  <si>
    <t>REPOSICIÓN O MEJORA DE EQUIPO MÉDICO Y DE REHABIL.</t>
  </si>
  <si>
    <t>REPOSICIÓN O MEJORA DE EQUIPAMIENTO DEPORTIVO</t>
  </si>
  <si>
    <t>ADMINISTRACIÓN LOCAL Y DIGITALIZACIÓN</t>
  </si>
  <si>
    <t>S.G.T.ADMIN.LOCAL Y DIGITALIZACIÓN</t>
  </si>
  <si>
    <t>942M</t>
  </si>
  <si>
    <t>DIR.Y G.ADM.ADMINISTRACIÓN LOCAL Y DIGITALIZACIÓN</t>
  </si>
  <si>
    <t>AGENCIA PARA LA ADMINISTRACIÓN DIGITAL DE LA C.M.</t>
  </si>
  <si>
    <t>D.G.REEQUILIBRIO TERRITORIAL</t>
  </si>
  <si>
    <t>942O</t>
  </si>
  <si>
    <t>REEQUILIBRIO TERRITORIAL</t>
  </si>
  <si>
    <t>REP.Y CONSERV.BIENES DESTINADOS USO GENERAL</t>
  </si>
  <si>
    <t>ATENCIÓN DE NECESIDADES EN SITUAC.DE EMERGENCIA</t>
  </si>
  <si>
    <t>CONVENIOS CON CORPORACIONES LOCALES</t>
  </si>
  <si>
    <t>CONVENIOS CON UNIVERSIDADES</t>
  </si>
  <si>
    <t>OTROS CONVENIOS,CONCIERTOS O ACUERDOS</t>
  </si>
  <si>
    <t>FEDERACIÓN DE MUNICIPIOS DE MADRID</t>
  </si>
  <si>
    <t>OTRAS ACTUACIONES</t>
  </si>
  <si>
    <t>REPOS.O MEJ.INFR.Y BIENES USO G.GEST.PARA OTR.ENT.</t>
  </si>
  <si>
    <t>PLAN COOP.OBRAS Y SERVIC.DE COMPETENCIA MUNICIPAL</t>
  </si>
  <si>
    <t>A INSTITUC.DE DESARROLLO LOCAL Y RURAL</t>
  </si>
  <si>
    <t>D.G.INVERSIONES Y DESARROLLO LOCAL</t>
  </si>
  <si>
    <t>942N</t>
  </si>
  <si>
    <t>ADMINISTRACIÓN LOCAL</t>
  </si>
  <si>
    <t>TRAB.REALIZ.EMPRESAS VALORACIONES Y PERITAJES</t>
  </si>
  <si>
    <t>TRABAJ. APOY. TEC. MED.PROPIOS P.INVERSIÓN Y SERV.</t>
  </si>
  <si>
    <t>PROGRAMAS DE INVERSIÓN Y SERVICIOS</t>
  </si>
  <si>
    <t>INFRAESTR.Y BIENES USO GRAL.GEST.PARA OTRAS ENTID.</t>
  </si>
  <si>
    <t>INV.DIRECTAS PROGRAMAS DE INVERSIÓN Y SERVICIOS</t>
  </si>
  <si>
    <t>INV.DIRECTAS PROG.INV.Y SERV.OBRAS SUPRAMUN.</t>
  </si>
  <si>
    <t>REPOSICIÓN O MEJORA DE SEÑALIZACIÓN</t>
  </si>
  <si>
    <t>ENCARGOS PROGR.INVERS.SERV.EMP.TRANS.AGR. (TRAGSA)</t>
  </si>
  <si>
    <t>AYTO.BUITRAGO DE LOZOYA:MATADERO</t>
  </si>
  <si>
    <t>D.G.POLÍTICA DIGITAL</t>
  </si>
  <si>
    <t>928M</t>
  </si>
  <si>
    <t>POLÍTICA DIGITAL</t>
  </si>
  <si>
    <t>RETRIBUCIONES FUNCIONARIOS EN PRÁCTICAS</t>
  </si>
  <si>
    <t>TRIBUTOS ESTATALES</t>
  </si>
  <si>
    <t>FUND.MADRIMASD PARA EL CONOCIMIENTO</t>
  </si>
  <si>
    <t>INVERSIONES GESTIONADAS PARA OTRAS ENTIDADES</t>
  </si>
  <si>
    <t>ESTUDIOS DE NUEVAS APLICACIONES INFORMÁTICAS</t>
  </si>
  <si>
    <t>PRESIDENCIA,JUSTICIA E INTERIOR</t>
  </si>
  <si>
    <t>S.G.T.PRESIDENCIA,JUSTICIA E INTERIOR</t>
  </si>
  <si>
    <t>924M</t>
  </si>
  <si>
    <t>DIR.Y G.ADM.PRESIDENCIA,JUSTICIA E INTERIOR</t>
  </si>
  <si>
    <t>GRATIFICACIONES</t>
  </si>
  <si>
    <t>GASTOS ELECTORALES DE CARÁCTER GENERAL</t>
  </si>
  <si>
    <t>AYUDAS A VÍCTIMAS DEL TERRORISMO</t>
  </si>
  <si>
    <t>OTRAS INSTALACIONES</t>
  </si>
  <si>
    <t>D.G.SEGURIDAD,PROTECC.CIVIL Y FORMACIÓN</t>
  </si>
  <si>
    <t>131M</t>
  </si>
  <si>
    <t>POLÍTICA INTERIOR</t>
  </si>
  <si>
    <t>ASISTENCIA A TRIBUNALES</t>
  </si>
  <si>
    <t>132A</t>
  </si>
  <si>
    <t>SEGURIDAD</t>
  </si>
  <si>
    <t>VEHÍCULOS</t>
  </si>
  <si>
    <t>EQUIPAMIENTO DOCENTE</t>
  </si>
  <si>
    <t>932O</t>
  </si>
  <si>
    <t>ORDENACIÓN Y GESTIÓN DEL JUEGO</t>
  </si>
  <si>
    <t>D.G.EMERGENCIAS</t>
  </si>
  <si>
    <t>134A</t>
  </si>
  <si>
    <t>EMERGENCIAS</t>
  </si>
  <si>
    <t>ARRENDAMIENTO OTRO INMOVILIZADO MATERIAL</t>
  </si>
  <si>
    <t>REP.Y CONSERV.EQUIPOS PARA PROCESOS INFORMACIÓN</t>
  </si>
  <si>
    <t>PRODUCTOS ALIMENTICIOS</t>
  </si>
  <si>
    <t>PROTEC.Y MEJORA DEL MEDIO AMBIENTE Y PARQUES NAT.</t>
  </si>
  <si>
    <t>ADQUISICIÓN EDIFICIOS Y OTRAS CONSTRUCCIONES</t>
  </si>
  <si>
    <t>EQUIPAMIENTO MÉDICO Y DE REHABILITACIÓN</t>
  </si>
  <si>
    <t>EQUIPAMIENTO DEPORTIVO</t>
  </si>
  <si>
    <t>REPOSICIÓN O MEJORA DE TERRENOS Y BIENES NATURALES</t>
  </si>
  <si>
    <t>ABOGACÍA GENERAL</t>
  </si>
  <si>
    <t>921S</t>
  </si>
  <si>
    <t>DEFENSA JURÍDICA</t>
  </si>
  <si>
    <t>D.G.TRANSPARENCIA Y ATENC.CIUDADANO</t>
  </si>
  <si>
    <t>921T</t>
  </si>
  <si>
    <t>GOBIERNO ABIERTO Y ATENCIÓN AL CIUDADANO</t>
  </si>
  <si>
    <t>D.G.MEDIOS DE COMUNICACIÓN</t>
  </si>
  <si>
    <t>921Q</t>
  </si>
  <si>
    <t>OFICINA DE COMUNICACIÓN DEL GOBIERNO</t>
  </si>
  <si>
    <t>ARRENDAMIENTO EQUIPOS PARA PROCESOS INFORMACIÓN</t>
  </si>
  <si>
    <t>D.G.COOP.ESTADO Y LA UNIÓN EUROPEA</t>
  </si>
  <si>
    <t>921U</t>
  </si>
  <si>
    <t>ASUNTOS EUROPEOS</t>
  </si>
  <si>
    <t>SERVICIOS TELEFÓNICOS</t>
  </si>
  <si>
    <t>ASIST.PEDAGÓG,ORIENTAC.Y APOYO AL RETORNO(APOYAR)</t>
  </si>
  <si>
    <t>CENTRO DE ASUNTOS TAURINOS</t>
  </si>
  <si>
    <t>334D</t>
  </si>
  <si>
    <t>ASUNTOS TAURINOS</t>
  </si>
  <si>
    <t>PATRIMONIO HIST-ART:MANDATO OBRAS MADRID,S.A.</t>
  </si>
  <si>
    <t>INSTALACIONES ELÉCTRICAS</t>
  </si>
  <si>
    <t>REPOSICIÓN O MEJORA DE OTRO MOBILIARIO Y ENSERES</t>
  </si>
  <si>
    <t>COMISIÓN JURÍDICA ASESORA</t>
  </si>
  <si>
    <t>921X</t>
  </si>
  <si>
    <t>D.G.RR.HH.Y RELAC.CON LA ADMIN.JUSTICIA</t>
  </si>
  <si>
    <t>112B</t>
  </si>
  <si>
    <t>RELACIONES CON LA ADMINISTRACIÓN DE JUSTICIA</t>
  </si>
  <si>
    <t>INDEMNIZACIONES A TESTIGOS DE PROCEDIM.JUDICIALES</t>
  </si>
  <si>
    <t>TRIBUNAL DEL JURADO</t>
  </si>
  <si>
    <t>CONS.COL.ABOGADOS COM.MADRID:ASIST.JURÍD.GRATUITA</t>
  </si>
  <si>
    <t>CONS.GRAL.PROCURAD.ESPAÑA:ASIST.JURÍD.GRATUITA</t>
  </si>
  <si>
    <t>IL.COL.ABOGADOS MADRID:ORIENTACIÓN JURÍDICA</t>
  </si>
  <si>
    <t>IL.COL.ABOGADOS ALCALÁ HEN:ORIENTACIÓN JURÍDICA</t>
  </si>
  <si>
    <t>IL.COL.PROCURADORES MADRID:REPRESENTACIÓN PROCESAL</t>
  </si>
  <si>
    <t>CONS.COL.ABOGADOS COM.MADRID:TURNO DE OFICIO</t>
  </si>
  <si>
    <t>CONS.GRAL.PROCURAD.ESPAÑA:TURNO DE OFICIO</t>
  </si>
  <si>
    <t>A AYUNTAMIENTOS PARA JUZGADOS DE PAZ</t>
  </si>
  <si>
    <t>112C</t>
  </si>
  <si>
    <t>PERSONAL AL SERVICIO DE LA ADMÓN.DE JUSTICIA</t>
  </si>
  <si>
    <t>EQUIPOS PSICOSOC.GUARDIAS JUZG.VIOLENCIA DE GÉNERO</t>
  </si>
  <si>
    <t>SUSTITUCIÓN FUNCIONARIOS DE REG.ESPEC.SEG.SOCIAL</t>
  </si>
  <si>
    <t>FUNCIONARIOS INTERINOS DE JUSTICIA</t>
  </si>
  <si>
    <t>PERSONAL IDÓNEO JUSTICIA</t>
  </si>
  <si>
    <t>CUMPLIMIENTO DE PROGRAMAS CONCRETOS DE ACTUACIÓN</t>
  </si>
  <si>
    <t>PREVISIÓN PARA CRECIMIENTO PLANTILLA</t>
  </si>
  <si>
    <t>D.G.INFRAESTRUCTURAS JUDICIALES</t>
  </si>
  <si>
    <t>112A</t>
  </si>
  <si>
    <t>MODERNIZAC.INFRAESTRUCTURAS ADMÓN.DE JUSTICIA</t>
  </si>
  <si>
    <t>CONSTRUCCIÓN EDIFICIOS:MANDATO OBRAS MADRID,S.A.</t>
  </si>
  <si>
    <t>ECONOMÍA,HACIENDA Y EMPLEO</t>
  </si>
  <si>
    <t>S.G.T.ECONOMÍA,HACIENDA Y EMPLEO</t>
  </si>
  <si>
    <t>923M</t>
  </si>
  <si>
    <t>DIR.Y GEST.ADMINISTR.ECONOMÍA,HACIENDA Y EMPLEO</t>
  </si>
  <si>
    <t>SERVICIOS NUEVOS</t>
  </si>
  <si>
    <t>SUBVENCIONES A PARTIDOS,FEDERACIONES Y COALICIONES</t>
  </si>
  <si>
    <t>URBANIZACIÓN</t>
  </si>
  <si>
    <t>REPOSICIÓN O MEJORA DE INSTALAC.MÉDICAS Y ASIST.</t>
  </si>
  <si>
    <t>D.G.COMERCIO Y CONSUMO</t>
  </si>
  <si>
    <t>431A</t>
  </si>
  <si>
    <t>COMERCIO</t>
  </si>
  <si>
    <t>PLAN INNOVACIÓN Y FORMACIÓN DEL COMERCIO MINORISTA</t>
  </si>
  <si>
    <t>PLAN DE ACTUACIONES DE LA ARTESANÍA</t>
  </si>
  <si>
    <t>492A</t>
  </si>
  <si>
    <t>CONSUMO</t>
  </si>
  <si>
    <t>D.G.RECURSOS HUMANOS</t>
  </si>
  <si>
    <t>921M</t>
  </si>
  <si>
    <t>GESTIÓN DE RECURSOS HUMANOS</t>
  </si>
  <si>
    <t>D.G.PRESUPUESTOS</t>
  </si>
  <si>
    <t>921V</t>
  </si>
  <si>
    <t>COORDINACIÓN DE FONDOS EUROPEOS</t>
  </si>
  <si>
    <t>931N</t>
  </si>
  <si>
    <t>PRESUPUESTOS Y ANÁLISIS ECONÓMICO</t>
  </si>
  <si>
    <t>D.G.TRIBUTOS</t>
  </si>
  <si>
    <t>932M</t>
  </si>
  <si>
    <t>INGRESOS PÚBLICOS</t>
  </si>
  <si>
    <t>CONVENIO REGISTRADORES DE LA PROPIEDAD</t>
  </si>
  <si>
    <t>D.G.POLÍTICA FINANCIERA Y TESORERÍA</t>
  </si>
  <si>
    <t>931M</t>
  </si>
  <si>
    <t>PLANIFICACIÓN FINANCIERA Y TESORERÍA</t>
  </si>
  <si>
    <t>INTERVENCIÓN GENERAL</t>
  </si>
  <si>
    <t>931P</t>
  </si>
  <si>
    <t>CONTROL INTERNO</t>
  </si>
  <si>
    <t>INST.REG.ARBITRAJE DE CONSUMO</t>
  </si>
  <si>
    <t>492B</t>
  </si>
  <si>
    <t>ARBITRAJE DE CONSUMO</t>
  </si>
  <si>
    <t>D.G.FUNCIÓN PÚBLICA</t>
  </si>
  <si>
    <t>921N</t>
  </si>
  <si>
    <t>FUNCIÓN PÚBLICA</t>
  </si>
  <si>
    <t>COMPLEMENTO DE FORMACIÓN PERMANENTE</t>
  </si>
  <si>
    <t>FORMACIÓN Y PERFECCIONAMIENTO DEL PERSONAL</t>
  </si>
  <si>
    <t>CÁNONES</t>
  </si>
  <si>
    <t>FORMACIÓN:ENTIDADES LOCALES</t>
  </si>
  <si>
    <t>D.G.PATRIMONIO Y CONTRATACIÓN</t>
  </si>
  <si>
    <t>923A</t>
  </si>
  <si>
    <t>GEST.DEL PATRIMONIO Y COORD.CONTRATACIÓN PÚBLICA</t>
  </si>
  <si>
    <t>REPOSICIÓN O MEJORA OTROS BIENES</t>
  </si>
  <si>
    <t>D.G.ECONOMÍA</t>
  </si>
  <si>
    <t>433A</t>
  </si>
  <si>
    <t>ECONOMÍA</t>
  </si>
  <si>
    <t>FUND.MADRID POR LA COMPETITIVIDAD</t>
  </si>
  <si>
    <t>FOMENTO ECONÓMICO:OTRAS ACTUACIONES</t>
  </si>
  <si>
    <t>923C</t>
  </si>
  <si>
    <t>ESTADÍSTICA</t>
  </si>
  <si>
    <t>PLAN ESTADÍSTICO COMUNIDAD DE MADRID 2017-2020</t>
  </si>
  <si>
    <t>INFORMACIÓN ESTADÍSTICA</t>
  </si>
  <si>
    <t>D.G.AUTÓNOMOS Y EMPRENDIMIENTO</t>
  </si>
  <si>
    <t>241N</t>
  </si>
  <si>
    <t>DES.TRAB.AUTÓNOMO,ECONOMÍA SOCIAL Y RESP.SOC.EMPR.</t>
  </si>
  <si>
    <t>FORMACIÓN Y EMPLEO FONDO SOCIAL EUROPEO Y OTROS</t>
  </si>
  <si>
    <t>ACTUACIONES COFINANCIADAS FSE Y OTROS</t>
  </si>
  <si>
    <t>POLÍTICAS ACTIVAS DE EMPLEO</t>
  </si>
  <si>
    <t>CONV.COLAB.U OTROS AC.FOMENTO DEL COOPERATIVISMO</t>
  </si>
  <si>
    <t>AVALMADRID S.G.R:FONDO DE PROVISIONES TÉCNICAS</t>
  </si>
  <si>
    <t>A ECONOMÍA SOCIAL</t>
  </si>
  <si>
    <t>D.G.PROMOCIÓN ECONÓMICA E INDUSTRIAL</t>
  </si>
  <si>
    <t>422B</t>
  </si>
  <si>
    <t>INDUSTRIA</t>
  </si>
  <si>
    <t>463A</t>
  </si>
  <si>
    <t>COMPETITIVIDAD</t>
  </si>
  <si>
    <t>A EMPRESAS PRIVADAS</t>
  </si>
  <si>
    <t>TRANSPORTES E INFRAESTRUCTURAS</t>
  </si>
  <si>
    <t>S.G.T.TRANSPORTES E INFRAESTRUCTURAS</t>
  </si>
  <si>
    <t>451M</t>
  </si>
  <si>
    <t>DIREC.Y GEST.ADM.TRANSPORTES E INFRAESTRUCTURAS</t>
  </si>
  <si>
    <t>D.G.TRANSPORTES Y MOVILIDAD</t>
  </si>
  <si>
    <t>453M</t>
  </si>
  <si>
    <t>CONTROL Y GESTIÓN DEL TRANSPORTE</t>
  </si>
  <si>
    <t>COMITÉ MADRILEÑO DEL TRANSPORTE POR CARRETERA</t>
  </si>
  <si>
    <t>AYUDAS AL TRANSPORTE EN ZONAS RURALES</t>
  </si>
  <si>
    <t>REPOSICIÓN O MEJORA DE VEHÍCULOS</t>
  </si>
  <si>
    <t>D.G.CARRETERAS</t>
  </si>
  <si>
    <t>453A</t>
  </si>
  <si>
    <t>CONSTRUCCIÓN Y CONSERVACIÓN DE CARRETERAS</t>
  </si>
  <si>
    <t>GRATUIDAD PEAJE M-407</t>
  </si>
  <si>
    <t>GRATUIDAD PEAJE M-45</t>
  </si>
  <si>
    <t>GRATUIDAD PEAJE M-511 Y M-501</t>
  </si>
  <si>
    <t>CONSTRUCCIÓN DE CARRETERAS</t>
  </si>
  <si>
    <t>REPOSICIÓN Y MEJORA CARRETERAS</t>
  </si>
  <si>
    <t>D.G.INFRAESTRUCTURAS</t>
  </si>
  <si>
    <t>453B</t>
  </si>
  <si>
    <t>INFRAESTRUCTURA DEL TRANSPORTE</t>
  </si>
  <si>
    <t>INFRAESTRUCTURAS DEL TRANSPORTE</t>
  </si>
  <si>
    <t>REPOSICIÓN O MEJORA DE INFRAESTRUCT.FERROVIARIAS</t>
  </si>
  <si>
    <t>VICEPRESIDENCIA,CONS.DE EDUCA.Y UNIVERS.</t>
  </si>
  <si>
    <t>S.G.T.EDUCA,UNIVERS,CIENCIA Y PORTAV.</t>
  </si>
  <si>
    <t>321M</t>
  </si>
  <si>
    <t>DIR.Y GEST.ADMIN.EDUCA,UNIVERS,CIENCIA Y PORTAVOC.</t>
  </si>
  <si>
    <t>EXPEDICIÓN DE TÍTULOS ACADÉMICOS Y CERTIF.FORMAC.</t>
  </si>
  <si>
    <t>ARZOBISPADO DE MADRID</t>
  </si>
  <si>
    <t>CONSEJO EVANGÉLICO DE MADRID</t>
  </si>
  <si>
    <t>UNIÓN DE COMUNIDADES ISLÁMICAS DE ESPAÑA</t>
  </si>
  <si>
    <t>COMUNIDAD JUDÍA DE MADRID</t>
  </si>
  <si>
    <t>FUND.SAN AGUSTÍN</t>
  </si>
  <si>
    <t>VICECONS.ORGANIZACIÓN EDUCATIVA</t>
  </si>
  <si>
    <t>ACTUACIONES CENTRALIZADAS PERSONAL DOCENTE</t>
  </si>
  <si>
    <t>D.G.EDUCA.INFANTIL,PRIMARIA Y ESPECIAL</t>
  </si>
  <si>
    <t>322A</t>
  </si>
  <si>
    <t>EDUCACIÓN INFANTIL, PRIMARIA Y ESPECIAL</t>
  </si>
  <si>
    <t>CENTROS DOCENTES PÚBLICOS NO UNIVERSITARIOS</t>
  </si>
  <si>
    <t>D.G.EDUCA.SECUNDARIA,F.P.Y RÉG.ESPECIAL</t>
  </si>
  <si>
    <t>322B</t>
  </si>
  <si>
    <t>EDUCACIÓN SECUNDARIA Y FORMACIÓN PROFESIONAL</t>
  </si>
  <si>
    <t>ACTIVIDADES DE ASOCIACIONES DE PADRES DE ALUMNOS</t>
  </si>
  <si>
    <t>322E</t>
  </si>
  <si>
    <t>ENSEÑANZAS EN RÉGIMEN ESPECIAL NO UNIVERSITARIAS</t>
  </si>
  <si>
    <t>FORMACIÓN NO COFINANCIADA</t>
  </si>
  <si>
    <t>322F</t>
  </si>
  <si>
    <t>CENTROS ESPECÍFICOS DE FORMACIÓN PROFESIONAL</t>
  </si>
  <si>
    <t>FUND.ESCUELA DE CINEMAT.Y DEL AUDIOVIS:FORM.PROF.</t>
  </si>
  <si>
    <t>D.G.EDUCA.CONC,BECAS Y AYUDAS AL ESTUDIO</t>
  </si>
  <si>
    <t>323M</t>
  </si>
  <si>
    <t>EDUCA.CONCERT,BECAS Y AYUDAS AL ESTUDIO</t>
  </si>
  <si>
    <t>MATERIAL EDUCATIVO DE CENTROS DOCENTES</t>
  </si>
  <si>
    <t>CONCIERTOS EDUCATIVOS DE EDUCACIÓN INFANTIL</t>
  </si>
  <si>
    <t>CONCIERTOS EDUCATIVOS DE EDUCACIÓN PRIMARIA</t>
  </si>
  <si>
    <t>CONCIERTOS EDUCATIVOS DE EDUCACIÓN ESPECIAL</t>
  </si>
  <si>
    <t>CONCIERTOS EDUCATIVOS DE FORMACIÓN PROFESIONAL</t>
  </si>
  <si>
    <t>CONCIERTOS EDUCATIVOS DE BACHILLERATO</t>
  </si>
  <si>
    <t>CONCIERTOS EDUCATIVOS DE EDUCACIÓN SECUNDARIA OBL.</t>
  </si>
  <si>
    <t>D.G.UNIVERSIDADES Y ENS.ARTÍSTICAS SUP.</t>
  </si>
  <si>
    <t>322C</t>
  </si>
  <si>
    <t>UNIVERSIDADES</t>
  </si>
  <si>
    <t>CENTROS SUPERIORES DE ENSEÑANZAS EN RÉG.ESPECIAL</t>
  </si>
  <si>
    <t>UNIVERSIDAD NACIONAL DE EDUCACIÓN A DISTANCIA</t>
  </si>
  <si>
    <t>UNIVERSIDAD COMPLUTENSE DE MADRID</t>
  </si>
  <si>
    <t>UNIVERSIDAD AUTÓNOMA DE MADRID</t>
  </si>
  <si>
    <t>UNIVERSIDAD POLITÉCNICA DE MADRID</t>
  </si>
  <si>
    <t>UNIVERSIDAD DE ALCALÁ</t>
  </si>
  <si>
    <t>UNIVERSIDAD CARLOS III DE MADRID</t>
  </si>
  <si>
    <t>UNIVERSIDAD REY JUAN CARLOS</t>
  </si>
  <si>
    <t>COMPENSACIÓN REDUCCIÓN TASAS UNIVERSITARIAS</t>
  </si>
  <si>
    <t>AYUDAS AL ESTUDIO Y MEJORA DE LA ENSEÑANZA</t>
  </si>
  <si>
    <t>UNIVERSIDADES PÚBLICAS:OTRAS ACTUACIONES</t>
  </si>
  <si>
    <t>FUNCIONAMIENTO CONSEJO SOCIAL UNIV.COMPLUTENSE</t>
  </si>
  <si>
    <t>FUNCIONAMIENTO CONSEJO SOCIAL UNIV.AUTÓNOMA</t>
  </si>
  <si>
    <t>FUNCIONAMIENTO CONSEJO SOCIAL UNIV.POLITÉCNICA</t>
  </si>
  <si>
    <t>FUNCIONAMIENTO CONSEJO SOCIAL UNIV.ALCALÁ</t>
  </si>
  <si>
    <t>FUNCIONAMIENTO CONSEJO SOCIAL UNIV.CARLOS III</t>
  </si>
  <si>
    <t>FUNCIONAMIENTO CONSEJO SOCIAL UNIV.REY JUAN CARLOS</t>
  </si>
  <si>
    <t>INSTITUTO DE CIENCIAS MUSICALES</t>
  </si>
  <si>
    <t>ASOC.ACTIVIDADES CONJUNTAS COLEGIOS MAYORES</t>
  </si>
  <si>
    <t>INSTITUTO UNIVERSITARIO ORTEGA Y GASSET</t>
  </si>
  <si>
    <t>FUND.ISAAC ALBÉNIZ</t>
  </si>
  <si>
    <t>FUND.INSTITUTO DE MÚSICA DE CÁMARA DE MADRID</t>
  </si>
  <si>
    <t>FUND.UNIVERSIDAD EMPRESA:UNIVERSIDADES</t>
  </si>
  <si>
    <t>UNIVERSIDAD COMPLUTENSE:OBRA NUEVA Y REFORMA</t>
  </si>
  <si>
    <t>UNIVERSIDAD AUTÓNOMA:OBRA NUEVA Y REFORMA</t>
  </si>
  <si>
    <t>UNIVERSIDAD POLITÉCNICA:OBRA NUEVA Y REFORMA</t>
  </si>
  <si>
    <t>UNIVERSIDAD DE ALCALÁ:OBRA NUEVA Y REFORMA</t>
  </si>
  <si>
    <t>UNIVERSIDAD CARLOS III:OBRA NUEVA Y REFORMA</t>
  </si>
  <si>
    <t>UNIVERSIDAD REY JUAN CARLOS:OBRA NUEVA Y REFORMA</t>
  </si>
  <si>
    <t>INVERSIONES:CUMPLIMIENTO DE SENTENCIAS</t>
  </si>
  <si>
    <t>D.G.INFRAESTRUCTURAS Y SERVICIOS</t>
  </si>
  <si>
    <t>321P</t>
  </si>
  <si>
    <t>GESTIÓN DE INFRAESTRUCTURAS EDUCATIVAS</t>
  </si>
  <si>
    <t>OTRAS ACTUACIONES URBANÍSTICAS</t>
  </si>
  <si>
    <t>324M</t>
  </si>
  <si>
    <t>SERVICIOS COMPLEMENTARIOS DE LA ENSEÑANZA</t>
  </si>
  <si>
    <t>SUELDOS PERSONAL DE AGRUPAC.PROFES.Y GRUPO E</t>
  </si>
  <si>
    <t>CASA VIVIENDA</t>
  </si>
  <si>
    <t>FUNC.DOCENTES CON PERMISO PARCIALMENTE RETRIBUIDO</t>
  </si>
  <si>
    <t>PROFESORES DE RELIGIÓN</t>
  </si>
  <si>
    <t>SERV.EXTRAORD.VIGILANC.COMEDORES Y COORD.TTE.ESC.</t>
  </si>
  <si>
    <t>PROFESORES ESPECIALISTAS</t>
  </si>
  <si>
    <t>322G</t>
  </si>
  <si>
    <t>EDUCACIÓN COMPENSATORIA</t>
  </si>
  <si>
    <t>322O</t>
  </si>
  <si>
    <t>CALIDAD DE LA ENSEÑANZA</t>
  </si>
  <si>
    <t>322P</t>
  </si>
  <si>
    <t>OTROS GASTOS EN CENTROS EDUCATIVOS</t>
  </si>
  <si>
    <t>COMPL.PRODUCTIVIDAD ENSEÑANZA BILINGÜE</t>
  </si>
  <si>
    <t>COMPL.PRODUCTIVIDAD TUTORÍAS</t>
  </si>
  <si>
    <t>COMPL.PRODUCTIVIDAD INNOVACIÓN EDUCATIVA O TECNOL.</t>
  </si>
  <si>
    <t>COMPL.PRODUCTIVIDAD ESPECIAL DEDICACIÓN AL CENTRO</t>
  </si>
  <si>
    <t>PRODUCTIVIDAD POR INCREMENTO HORAS LECTIVAS</t>
  </si>
  <si>
    <t>OTROS GASTOS SOCIALES</t>
  </si>
  <si>
    <t>CONSEJO ESCOLAR</t>
  </si>
  <si>
    <t>321O</t>
  </si>
  <si>
    <t>DIRECCIÓN Y GESTIÓN ADMINISTRATIVA CONSEJO ESCOLAR</t>
  </si>
  <si>
    <t>D.G.INVESTIGACIÓN E INNOVACIÓN TECNOLÓG.</t>
  </si>
  <si>
    <t>466A</t>
  </si>
  <si>
    <t>INVESTIGACIÓN</t>
  </si>
  <si>
    <t>RETRIBUCIONES PERSONAL CON CONTRATO ALTA DIRECCIÓN</t>
  </si>
  <si>
    <t>PROGRAMA DE AYUDAS AL ESTUDIO</t>
  </si>
  <si>
    <t>A UNIVERSIDADES PÚBLICAS Y PRIVADAS</t>
  </si>
  <si>
    <t>ASOC.MADRID NETWORK</t>
  </si>
  <si>
    <t>FUND.SEVERO OCHOA</t>
  </si>
  <si>
    <t>FUND.UNIVERSIDAD EMPRESA:INVESTIGACIÓN</t>
  </si>
  <si>
    <t>FUND.PARA LA INNOVACIÓN TECNOLÓGICA(COTEC)</t>
  </si>
  <si>
    <t>FUND.RESIDENCIA DE ESTUDIANTES</t>
  </si>
  <si>
    <t>FUNDACIÓN MARGARITA SALAS</t>
  </si>
  <si>
    <t>FUNDACIÓN PARQ.CIENTÍFICO DE MADRID</t>
  </si>
  <si>
    <t>CONSORCIO CENTRO NAC.NEUROTECNOLOGÍA (NEUROTECH)</t>
  </si>
  <si>
    <t>INSTITUTO IMDEA ENERGÍA</t>
  </si>
  <si>
    <t>INSTITUTO IMDEA NANOCIENCIA</t>
  </si>
  <si>
    <t>INSTITUTO IMDEA NETWORKS</t>
  </si>
  <si>
    <t>INSTITUTO IMDEA SOFTWARE</t>
  </si>
  <si>
    <t>INSTITUTO IMDEA AGUA</t>
  </si>
  <si>
    <t>INSTITUTO IMDEA MATERIALES</t>
  </si>
  <si>
    <t>INSTITUTO IMDEA ALIMENTACIÓN</t>
  </si>
  <si>
    <t>INSTITUTO IMDEA SOFTWARE:REDIMADRID</t>
  </si>
  <si>
    <t>INSTITUTO IMDEA NETWORKS:TECNOLOG.DE COMUNICACIÓN</t>
  </si>
  <si>
    <t>INVESTIGACIÓN,DESARROLLO E INNOVACIÓN</t>
  </si>
  <si>
    <t>PLANES ESPECÍFICOS I+D+I.TRANSFERENCIA TECNOLÓGICA</t>
  </si>
  <si>
    <t>PLAN DE RETORNO DEL TALENTO INVESTIGADOR</t>
  </si>
  <si>
    <t>PRÉSTAMOS L/P A EMPRESAS PÚBLICAS Y ENTES PÚBL.</t>
  </si>
  <si>
    <t>D.G.BILINGÜISMO Y CAL.DE LA ENSEÑANZA</t>
  </si>
  <si>
    <t>ENSEÑANZA BILINGÜE.CENTROS PÚBLICOS</t>
  </si>
  <si>
    <t>PROGRAMAS EDUCATIVOS INTERNACIONALES</t>
  </si>
  <si>
    <t>PROV.ECLESIÁST.DE MADRID:DELEG.DIOCES.DE ENSEÑANZA</t>
  </si>
  <si>
    <t>A CENTROS DOCENTES NO UNIVERSITARIOS</t>
  </si>
  <si>
    <t>MEDIO AMBIENTE, VIVIENDA Y AGRICULTURA</t>
  </si>
  <si>
    <t>S.G.T.MEDIO AMB,VIVIENDA Y AGRICULTURA</t>
  </si>
  <si>
    <t>456M</t>
  </si>
  <si>
    <t>DIR.Y GEST.ADM.MEDIO AMB,VIVIENDA Y AGRICULTURA</t>
  </si>
  <si>
    <t>PROPIEDAD INDUSTRIAL</t>
  </si>
  <si>
    <t>INFORMACIÓN CARTOGRÁFICA</t>
  </si>
  <si>
    <t>SERVICIO DE PROTECCIÓN DE LA NATURALEZA(SEPRONA)</t>
  </si>
  <si>
    <t>D.G.BIODIVERSIDAD Y RECURSOS NATURALES</t>
  </si>
  <si>
    <t>456A</t>
  </si>
  <si>
    <t>BIODIVERSIDAD Y RECURSOS NATURALES</t>
  </si>
  <si>
    <t>OTROS GASTOS FINANCIEROS</t>
  </si>
  <si>
    <t>AYTO.MONTEJO DE LA SIERRA</t>
  </si>
  <si>
    <t>AYTO.MIRAFLORES DE LA SIERRA</t>
  </si>
  <si>
    <t>ÁREAS VERDES</t>
  </si>
  <si>
    <t>REPOBLACIÓN Y MEJORA MASAS FORESTALES</t>
  </si>
  <si>
    <t>ACTUACIONES DE FLORA Y FAUNA</t>
  </si>
  <si>
    <t>ACONDICIONAMIENTO CAMINOS Y VÍAS PECUARIAS</t>
  </si>
  <si>
    <t>REPOSICIÓN O MEJORA MEDIO AMBIENTE Y PARQUES NAT.</t>
  </si>
  <si>
    <t>REPOSICIÓN O MEJORA:ÁREAS VERDES</t>
  </si>
  <si>
    <t>REPOSICIÓN O MEJORA:MASAS FORESTALES</t>
  </si>
  <si>
    <t>ADQUISIC.BIENES MUEBLES CON ARRENDAM.FINANCIERO</t>
  </si>
  <si>
    <t>OTRO INMOVILIZADO MATERIAL</t>
  </si>
  <si>
    <t>REPOSICIÓN O MEJORA DE MAQUINARIA Y EQUIP.INDUSTR.</t>
  </si>
  <si>
    <t>ESTUDIOS Y PROYECTOS DE INVERSIÓN</t>
  </si>
  <si>
    <t>ESTUDIOS E INSTRUMENTOS DE ORDENACIÓN PATRIMONIAL</t>
  </si>
  <si>
    <t>ACTUACIONES AGRÍCOLAS</t>
  </si>
  <si>
    <t>D.G.URBANISMO</t>
  </si>
  <si>
    <t>261P</t>
  </si>
  <si>
    <t>PLANIFICACIÓN Y GESTIÓN URBANÍSTICA</t>
  </si>
  <si>
    <t>MANCOMUNIDAD SERVICIOS ARQ.Y URB.SIERRA NORTE</t>
  </si>
  <si>
    <t>PLANEAM.URBANÍST.Y ESTUD.E INSTRUM.ORDENAC.TERRIT.</t>
  </si>
  <si>
    <t>D.G.AGRICULTURA,GANADER.Y ALIMENTACIÓN</t>
  </si>
  <si>
    <t>411A</t>
  </si>
  <si>
    <t>AGRICULTURA,GANADERÍA Y ALIMENTACIÓN</t>
  </si>
  <si>
    <t>CÁMARA AGRARIA DE LA COMUNIDAD DE MADRID</t>
  </si>
  <si>
    <t>CONSEJO REGULADOR DENOM.DE ORIGEN VINOS DE MADRID</t>
  </si>
  <si>
    <t>ÓRGANO GESTOR SIERRA DE GUADARRAMA</t>
  </si>
  <si>
    <t>COMITÉ AGRICULTURA ECOLÓGICA</t>
  </si>
  <si>
    <t>ÓRGANO GESTOR ACEITUNAS DE CAMPORREAL</t>
  </si>
  <si>
    <t>CONSEJO REGULADOR ANÍS DE CHINCHÓN</t>
  </si>
  <si>
    <t>CONSEJO REGULADOR ACEITE DE MADRID</t>
  </si>
  <si>
    <t>ASOC. GANADEROS CONTROL OFICIAL LECHERO (AGCLEMA)</t>
  </si>
  <si>
    <t>ACADEMIA MADRILEÑA DE GASTRONOMÍA</t>
  </si>
  <si>
    <t>FED.NACIONAL DE COMUNIDADES DE REGANTES (FENACORE)</t>
  </si>
  <si>
    <t>AYUNTAMIENTO DE COLMENAR VIEJO</t>
  </si>
  <si>
    <t>PROMOCIÓN SISTEMA PRODUCTIVO</t>
  </si>
  <si>
    <t>DESARROLLO GANADERO</t>
  </si>
  <si>
    <t>D.G.DESCARBON.Y TRANSICIÓN ENERGÉTICA</t>
  </si>
  <si>
    <t>456B</t>
  </si>
  <si>
    <t>SOSTENIBILIDAD Y CAMBIO CLIMÁTICO</t>
  </si>
  <si>
    <t>FUND.DE LA ENERGÍA DE LA COMUNIDAD DE MADRID</t>
  </si>
  <si>
    <t>D.G.ECONOMÍA CIRCULAR</t>
  </si>
  <si>
    <t>456N</t>
  </si>
  <si>
    <t>ECONOMÍA CIRCULAR</t>
  </si>
  <si>
    <t>TRIBUTOS AUTONÓMICOS</t>
  </si>
  <si>
    <t>MANCOMUNIDAD DEL ESTE</t>
  </si>
  <si>
    <t>MANCOMUNIDAD DEL NOROESTE GEST.Y TRATAM.RESIDUOS</t>
  </si>
  <si>
    <t>MANCOMUNIDAD DEL SUR</t>
  </si>
  <si>
    <t>MANCOMUNIDAD VALLE NORTE DEL LOZOYA</t>
  </si>
  <si>
    <t>CONSTRUCCIÓN E INFRAESTRUCTURAS DE VERTEDEROS</t>
  </si>
  <si>
    <t>REPOSICIÓN O MEJORA DE VERTEDEROS</t>
  </si>
  <si>
    <t>REPOSICIÓN O MEJORA DE EQUIPOS INFORMÁTICOS</t>
  </si>
  <si>
    <t>ESTRATEGIA DE RESIDUOS</t>
  </si>
  <si>
    <t>D.G.SUELO</t>
  </si>
  <si>
    <t>261O</t>
  </si>
  <si>
    <t>SUELO Y CONSORCIOS URBANÍSTICOS</t>
  </si>
  <si>
    <t>PARTICIPACIÓN CONSORCIOS URBANÍSTICOS</t>
  </si>
  <si>
    <t>D.G.VIVIENDA Y REHABILITACIÓN</t>
  </si>
  <si>
    <t>261A</t>
  </si>
  <si>
    <t>VIVIENDA Y REHABILITACIÓN</t>
  </si>
  <si>
    <t>PLAN ESTATAL VIVIENDA:FOMENTO DEL ALQUILER</t>
  </si>
  <si>
    <t>AYUDAS A EMANCIPACIÓN DE JÓVENES</t>
  </si>
  <si>
    <t>CAÑADA REAL GALIANA</t>
  </si>
  <si>
    <t>REPOSICIÓN Y MEJORA EN TERRENOS Y BIENES NATURALES</t>
  </si>
  <si>
    <t>REP.O MEJORA:EDIF.Y OTRAS.CONSTR.GEST.OTRAS ENT.</t>
  </si>
  <si>
    <t>PLAN ACCESIBILIDAD DE VIVIENDAS</t>
  </si>
  <si>
    <t>SUBVENCIONES PLAN ESTATAL VIVIENDA:GEST.C.MADRID</t>
  </si>
  <si>
    <t>SUBVENCIONES PLAN REGIONAL VIVIENDA</t>
  </si>
  <si>
    <t>SUBVENCIONES PLAN ESTATAL REHAB.VIV:GEST.C.MADRID</t>
  </si>
  <si>
    <t>SUBVENCIONES PLAN REGIONAL REHAB.VIV.</t>
  </si>
  <si>
    <t>SUBVENCIONES REHABILITACIÓN DE VIVIENDAS</t>
  </si>
  <si>
    <t>PROYECTO COLONIA EXPERIMENTAL VILLAVERDE</t>
  </si>
  <si>
    <t>DEPÓSITOS A LARGO PLAZO</t>
  </si>
  <si>
    <t>SANIDAD</t>
  </si>
  <si>
    <t>S.G.T.SANIDAD</t>
  </si>
  <si>
    <t>311M</t>
  </si>
  <si>
    <t>DIRECCIÓN Y GESTIÓN ADMINISTRATIVA DE SANIDAD</t>
  </si>
  <si>
    <t>REPOSICIÓN O MEJORA DE OTRO MATERIAL DE TRANSPORTE</t>
  </si>
  <si>
    <t>D.G.INVESTIGACIÓN,DOCENCIA E INNOVACIÓN</t>
  </si>
  <si>
    <t>312D</t>
  </si>
  <si>
    <t>INVESTIGACIÓN,DOCENCIA Y DOCUMENTACIÓN</t>
  </si>
  <si>
    <t>TRANSF.CORRIENTES A LA ADMINISTRACIÓN DEL ESTADO</t>
  </si>
  <si>
    <t>PROGRAMAS INVEST,INNOV. Y FORMAC.SALUD.EIT EUROPA</t>
  </si>
  <si>
    <t>FUND.INVEST.BIOMÉDICA H.U.12 DE OCTUBRE</t>
  </si>
  <si>
    <t>FUND.INVEST.BIOMÉDICA H.U.CLÍNICO SAN CARLOS</t>
  </si>
  <si>
    <t>FUND.INVEST.BIOMÉDICA H.U.LA PAZ</t>
  </si>
  <si>
    <t>FUND.INVEST.BIOMÉDICA H.U.PUERTA DE HIERRO</t>
  </si>
  <si>
    <t>FUND.INVEST.BIOMÉDICA H.U.RAMÓN Y CAJAL</t>
  </si>
  <si>
    <t>FUND.INVEST.BIOMÉDICA H.U.DE LA PRINCESA</t>
  </si>
  <si>
    <t>FUND.INVEST.BIOMÉDICA H.G.U.GREGORIO MARAÑÓN</t>
  </si>
  <si>
    <t>FUND.INVEST.BIOMÉDICA H.U.PRÍNCIPE DE ASTURIAS</t>
  </si>
  <si>
    <t>FUND.INVEST.BIOMÉDICA H.INF.U.NIÑO JESÚS</t>
  </si>
  <si>
    <t>FUND.INVEST.BIOMÉDICA H.U.GETAFE</t>
  </si>
  <si>
    <t>FUND.INVEST.INNOVAC.BIOMÉDICA ATENCIÓN PRIMARIA</t>
  </si>
  <si>
    <t>FUND.INVEST.INNOVAC.BIOMÉDICA H.U.INFANTA LEONOR</t>
  </si>
  <si>
    <t>FUND.INVEST.INNOVAC.BIOMÉDICA H.U.INFANTA SOFÍA</t>
  </si>
  <si>
    <t>D.G.INSPECCIÓN,ORDENACIÓN Y ESTR.SANIT.</t>
  </si>
  <si>
    <t>311N</t>
  </si>
  <si>
    <t>INSPECCIÓN Y ORDENACIÓN SANITARIA</t>
  </si>
  <si>
    <t>INSTRUMENTAL Y PEQUEÑO UTILLAJE SANITARIO</t>
  </si>
  <si>
    <t>D.G.SALUD PÚBLICA</t>
  </si>
  <si>
    <t>313B</t>
  </si>
  <si>
    <t>ACTUACIONES EN MATERIA DE SALUD PÚBLICA</t>
  </si>
  <si>
    <t>SUSTITUCIÓN DE SANITARIOS LOCALES</t>
  </si>
  <si>
    <t>ARRENDAMIENTO VESTUARIO</t>
  </si>
  <si>
    <t>OTROS MEDICAMENTOS ANTIINFECCIOSOS</t>
  </si>
  <si>
    <t>PROGRAMA PREVENC.DROGODEPENDENC.EN CENTROS EDUCAT.</t>
  </si>
  <si>
    <t>CRUZ ROJA ESPAÑOLA:PREVENCIÓN VIH/SIDA</t>
  </si>
  <si>
    <t>CRUZ ROJA ESPAÑOLA:PREVENCIÓN TUBERCULOSIS</t>
  </si>
  <si>
    <t>OTRAS INST.S/F LUCRO PARA PREVENCIÓN VIH-SIDA</t>
  </si>
  <si>
    <t>D.G.HUMANIZACIÓN Y ATENCIÓN AL PACIENTE</t>
  </si>
  <si>
    <t>311O</t>
  </si>
  <si>
    <t>HUMANIZACIÓN Y ATENCIÓN AL PACIENTE</t>
  </si>
  <si>
    <t>A INSTITUCIONES DE COOP.AL DESARROLLO Y AYUDA HUM.</t>
  </si>
  <si>
    <t>FAMILIA,JUVENTUD Y POLÍTICA SOCIAL</t>
  </si>
  <si>
    <t>S.G.T.FAMILIA,JUVENTUD Y POLÍTICA SOCIAL</t>
  </si>
  <si>
    <t>239M</t>
  </si>
  <si>
    <t>DIRECC.Y GEST.ADM.FAMILIA,JUVEN.Y POLÍTICA SOCIAL</t>
  </si>
  <si>
    <t>AGENCIA MADRILEÑA PARA LA TUTELA DE ADULTOS</t>
  </si>
  <si>
    <t>D.G.SERVICIOS SOCIALES</t>
  </si>
  <si>
    <t>232E</t>
  </si>
  <si>
    <t>LUCHA CONTRA LA EXCLUSIÓN SOCIAL</t>
  </si>
  <si>
    <t>CON ENTIDADES PRIVADAS</t>
  </si>
  <si>
    <t>MANCOMUNIDAD DE SERVICIOS SOCIALES SIERRA NORTE</t>
  </si>
  <si>
    <t>PLATAFORMA DEL TERCER SECTOR DE LA COM.MADRID</t>
  </si>
  <si>
    <t>EAPN MADRID</t>
  </si>
  <si>
    <t>FACIAM</t>
  </si>
  <si>
    <t>D.G.ATENCIÓN AL MAYOR Y A LA DEPENDENCIA</t>
  </si>
  <si>
    <t>231D</t>
  </si>
  <si>
    <t>ATENCIÓN A PERSONAS MAYORES</t>
  </si>
  <si>
    <t>CON CORPORACIONES LOCALES</t>
  </si>
  <si>
    <t>A CONSORCIOS Y OTROS ENTES</t>
  </si>
  <si>
    <t>A INSTITUCIONES SANITARIAS Y DE ASISTENCIA SOCIAL</t>
  </si>
  <si>
    <t>231I</t>
  </si>
  <si>
    <t>COORDINACIÓN DE LA DEPENDENCIA</t>
  </si>
  <si>
    <t>D.G.ATENCIÓN PERSONAS CON DISCAPACIDAD</t>
  </si>
  <si>
    <t>231A</t>
  </si>
  <si>
    <t>ATENC.SOCIAL ESPECIALIZADA PERS.CON ENFERM.MENTAL</t>
  </si>
  <si>
    <t>231C</t>
  </si>
  <si>
    <t>ATENCIÓN BÁSICA A PERSONAS CON DISCAPACIDAD</t>
  </si>
  <si>
    <t>231F</t>
  </si>
  <si>
    <t>ATENCIÓN ESPECIALIZ.A PERSONAS CON DISCAPACIDAD</t>
  </si>
  <si>
    <t>CON OTRAS INSTITUCIONES</t>
  </si>
  <si>
    <t>CERMI CM</t>
  </si>
  <si>
    <t>FEDERACIÓN ESPAÑOLA DE ENFERMEDADES RARAS</t>
  </si>
  <si>
    <t>FESORCAM</t>
  </si>
  <si>
    <t>FAMMA-COCEMFE</t>
  </si>
  <si>
    <t>FEDERACIÓN AUTISMO MADRID</t>
  </si>
  <si>
    <t>ASPACE MADRID</t>
  </si>
  <si>
    <t>UMASAM</t>
  </si>
  <si>
    <t>PLENA INCLUSIÓN MADRID</t>
  </si>
  <si>
    <t>FEMADEN</t>
  </si>
  <si>
    <t>FUND.ONCE DEL PERRO GUÍA</t>
  </si>
  <si>
    <t>D.G.IGUALDAD</t>
  </si>
  <si>
    <t>232B</t>
  </si>
  <si>
    <t>ACC.CONTRA VIOL.GÉN.Y PROM.IGUALDAD OPORTUNIDADES</t>
  </si>
  <si>
    <t>PROMOCIÓN DE LA MUJER</t>
  </si>
  <si>
    <t>PREVENC.Y SENSIBILIZ.EN MAT.DE VIOLENCIA DE GÉNERO</t>
  </si>
  <si>
    <t>APRAMP</t>
  </si>
  <si>
    <t>ADORATRICES ESCLAVAS SANT.SACRAMENTO Y CARIDAD</t>
  </si>
  <si>
    <t>AUXILIARES DEL BUEN PASTOR VILLA TERESITA</t>
  </si>
  <si>
    <t>D.G.INFANCIA,FAM.Y FOMENTO DE LA NATAL.</t>
  </si>
  <si>
    <t>232F</t>
  </si>
  <si>
    <t>PROTECCIÓN A LA FAMILIA Y AL MENOR</t>
  </si>
  <si>
    <t>AUDITORÍA SUBV.Y SERVICIOS MENORES NO ACOMPAÑADOS</t>
  </si>
  <si>
    <t>D.G.JUVENTUD</t>
  </si>
  <si>
    <t>232A</t>
  </si>
  <si>
    <t>JUVENTUD</t>
  </si>
  <si>
    <t>ESTUDIO SIT.LABORAL Y FORMATIVA JUVENTUD MADRILEÑA</t>
  </si>
  <si>
    <t>RED ESPAÑOLA DE ALBERGUES JUVENILES (R.E.A.J.)</t>
  </si>
  <si>
    <t>CONSEJO DE LA JUVENTUD DE LA COMUNIDAD DE MADRID</t>
  </si>
  <si>
    <t>D.G.INTEGRACIÓN</t>
  </si>
  <si>
    <t>232C</t>
  </si>
  <si>
    <t>INMIGRACIÓN</t>
  </si>
  <si>
    <t>CRUZ ROJA ESPAÑOLA:POLÍTICAS SOCIALES</t>
  </si>
  <si>
    <t>MOVIMIENTO CONTRA LA INTOLERANCIA</t>
  </si>
  <si>
    <t>232D</t>
  </si>
  <si>
    <t>VOLUNTARIADO Y COOPERACIÓN AL DESARROLLO</t>
  </si>
  <si>
    <t>COOPERACIÓN AL DESARROLLO</t>
  </si>
  <si>
    <t>PLATAF.ENTIDADES VOLUNTARIADO COM.MADRID(FEVOCAM)</t>
  </si>
  <si>
    <t>ASOCIACIÓN RED DE ONGD DE MADRID</t>
  </si>
  <si>
    <t>232G</t>
  </si>
  <si>
    <t>INTEGRACIÓN SOCIAL Y PRESTACIONES ECONÓMICAS</t>
  </si>
  <si>
    <t>RENTA MÍNIMA DE INSERCIÓN</t>
  </si>
  <si>
    <t>D.G.EVALUACIÓN,CALIDAD E INNOVACIÓN</t>
  </si>
  <si>
    <t>239O</t>
  </si>
  <si>
    <t>EVALUACIÓN, CALIDAD E INNOVACIÓN</t>
  </si>
  <si>
    <t>POLÍTICAS DE EMPLEO</t>
  </si>
  <si>
    <t>D.G.SERVICIO PÚBLICO DE EMPLEO</t>
  </si>
  <si>
    <t>241M</t>
  </si>
  <si>
    <t>PROMOCIÓN Y FOMENTO DEL EMPLEO</t>
  </si>
  <si>
    <t>FOMENTO EMPLEO DISCAPACITADOS</t>
  </si>
  <si>
    <t>D.G.TRABAJO</t>
  </si>
  <si>
    <t>494M</t>
  </si>
  <si>
    <t>TRABAJO</t>
  </si>
  <si>
    <t>FUND.INST.REG.DE MEDIACIÓN Y ARBITRAJE (IRMA-FSP)</t>
  </si>
  <si>
    <t>D.G.FORMACIÓN</t>
  </si>
  <si>
    <t>241A</t>
  </si>
  <si>
    <t>FORMACIÓN PARA EL EMPLEO</t>
  </si>
  <si>
    <t>FORMACIÓN TRABAJADORES DESEMPLEADOS</t>
  </si>
  <si>
    <t>A INSTITUCIONES POLÍTICAS Y SINDICALES</t>
  </si>
  <si>
    <t>A INSTITUC.SIN FINES DE LUCRO:PARTICIPAC.INSTITUC.</t>
  </si>
  <si>
    <t>FORMACIÓN TRABAJADORES OCUPADOS</t>
  </si>
  <si>
    <t>FORMACIÓN A TRABAJADORES DESEMPLEADOS</t>
  </si>
  <si>
    <t>DEUDA PÚBLICA</t>
  </si>
  <si>
    <t>951M</t>
  </si>
  <si>
    <t>ENDEUDAMIENTO</t>
  </si>
  <si>
    <t>INTERESES DEUDA PÚBLICA EN MONEDA NACIONAL</t>
  </si>
  <si>
    <t>GASTOS EMISIÓN,MODIF.Y CANC.DEUDA PÚBL.MON.NAC.</t>
  </si>
  <si>
    <t>PRIMAS DE REEMBOLSO DE DEUDA PÚBLICA MONEDA NAC.</t>
  </si>
  <si>
    <t>INTERESES DE PRÉSTAMOS EN MONEDA NACIONAL</t>
  </si>
  <si>
    <t>GASTOS FORMALIZ.MODIF.Y CANC.PRÉSTAMOS MON.NAC.</t>
  </si>
  <si>
    <t>AMORTIZACIÓN DEUDA PÚBLICA MONEDA NACIONAL L/P</t>
  </si>
  <si>
    <t>AMORTIZAC.PRÉSTAMOS L/P DE ENTES SECTOR PÚBLICO</t>
  </si>
  <si>
    <t>AMORTIZAC.PRÉSTAMOS L/P ENTES FUERA SECTOR PÚBLICO</t>
  </si>
  <si>
    <t>CRÉDITOS CENTRALIZADOS</t>
  </si>
  <si>
    <t>929N</t>
  </si>
  <si>
    <t>GESTIÓN CENTRALIZADA</t>
  </si>
  <si>
    <t>PENSIONES EXTINTA MUNPAL</t>
  </si>
  <si>
    <t>OTRAS PENSIONES</t>
  </si>
  <si>
    <t>PREVISIÓN PARA AJUSTES TÉCNICOS</t>
  </si>
  <si>
    <t>PROVISIÓN GESTIÓN CENTRALIZADA RECURSOS HUMANOS</t>
  </si>
  <si>
    <t>ACTUACIÓN CENTRALIZADA</t>
  </si>
  <si>
    <t>PROVISIÓN PARA PUESTOS O.P.E.</t>
  </si>
  <si>
    <t>FINANCIACIÓN POSIBLES ACUERDOS ÁMBITOS NEGOCIACIÓN</t>
  </si>
  <si>
    <t>IMPREVISTOS E INSUFICIENCIAS</t>
  </si>
  <si>
    <t>RESERVA EQUILIBRIO PRESUPUESTARIO</t>
  </si>
  <si>
    <t>R.T.V.M:CONTRATO-PROGRAMA</t>
  </si>
  <si>
    <t>FONDO DE CONTINGENCIA</t>
  </si>
  <si>
    <t>AGENCIA MADRILEÑA DE ATENCIÓN SOCIAL</t>
  </si>
  <si>
    <t>231B</t>
  </si>
  <si>
    <t>CENTROS DE MAYORES</t>
  </si>
  <si>
    <t>OXÍGENO Y GASES MEDICINALES</t>
  </si>
  <si>
    <t>231E</t>
  </si>
  <si>
    <t>COMEDORES SOCIALES</t>
  </si>
  <si>
    <t>231G</t>
  </si>
  <si>
    <t>ATENCIÓN A LA FAMILIA Y AL MENOR</t>
  </si>
  <si>
    <t>IMPLANTES</t>
  </si>
  <si>
    <t>231H</t>
  </si>
  <si>
    <t>ATENCIÓN A PP.MAYORES EN RESIDENC.Y CENTROS DE DÍA</t>
  </si>
  <si>
    <t>CARRERA PROFESIONAL</t>
  </si>
  <si>
    <t>CENTRALIZACIÓN DE SERVICIOS:LIMPIEZA</t>
  </si>
  <si>
    <t>CENTRALIZACIÓN DE SERVICIOS:COCINAS</t>
  </si>
  <si>
    <t>CENTRALIZACION DE SERVICIOS:LAVANDERÍA</t>
  </si>
  <si>
    <t>231J</t>
  </si>
  <si>
    <t>ATENCIÓN A PERS.C/DISCAPACIDAD INTELEC.EN CENTROS</t>
  </si>
  <si>
    <t>239N</t>
  </si>
  <si>
    <t>DIRECC.Y COORD.AGENCIA MADR.DE ATENCIÓN SOCIAL</t>
  </si>
  <si>
    <t>CONVENIOS CON ENTIDADES RELIGIOSAS</t>
  </si>
  <si>
    <t>REPOSICIÓN O MEJORA DE EQUIPO DE OFICINA</t>
  </si>
  <si>
    <t>C.A.D.I.ARGANDA DEL REY</t>
  </si>
  <si>
    <t>C.A.D.I.DOS DE MAYO</t>
  </si>
  <si>
    <t>C.A.D.I.GETAFE</t>
  </si>
  <si>
    <t>C.A.D.I.MIRASIERRA</t>
  </si>
  <si>
    <t>C.A.D.I.REINA SOFÍA</t>
  </si>
  <si>
    <t>C.O.BARAJAS</t>
  </si>
  <si>
    <t>C.O.CIUDAD LINEAL</t>
  </si>
  <si>
    <t>C.O.CARABANCHEL</t>
  </si>
  <si>
    <t>C.O.JUAN DE AUSTRIA</t>
  </si>
  <si>
    <t>C.O.ÁNGEL DE LA GUARDA</t>
  </si>
  <si>
    <t>C.O.ALUCHE</t>
  </si>
  <si>
    <t>C.O.NAZARET</t>
  </si>
  <si>
    <t>C.O.JUAN RAMÓN JIMÉNEZ</t>
  </si>
  <si>
    <t>R.M.ALCORCÓN</t>
  </si>
  <si>
    <t>R.M.ARGANDA DEL REY</t>
  </si>
  <si>
    <t>R.M.CISNEROS</t>
  </si>
  <si>
    <t>R.M.COLMENAR VIEJO</t>
  </si>
  <si>
    <t>R.M.DOCTOR GONZÁLEZ BUENO</t>
  </si>
  <si>
    <t>R.M.FRANCISCO DE VITORIA</t>
  </si>
  <si>
    <t>R.M.GASTÓN BAQUERO</t>
  </si>
  <si>
    <t>R.M.GETAFE</t>
  </si>
  <si>
    <t>R.M.GOYA</t>
  </si>
  <si>
    <t>R.M.GRAN RESIDENCIA</t>
  </si>
  <si>
    <t>R.M.LA PAZ</t>
  </si>
  <si>
    <t>R.M.MANOTERAS</t>
  </si>
  <si>
    <t>R.M.NAVALCARNERO</t>
  </si>
  <si>
    <t>R.M.NUESTRA SEÑORA DEL CARMEN</t>
  </si>
  <si>
    <t>R.M.PARLA</t>
  </si>
  <si>
    <t>R.M.REINA SOFÍA</t>
  </si>
  <si>
    <t>R.M.SAN FERNANDO DE HENARES</t>
  </si>
  <si>
    <t>R.M.SAN JOSÉ</t>
  </si>
  <si>
    <t>R.M.SAN MARTÍN DE VALDEIGLESIAS</t>
  </si>
  <si>
    <t>R.M.SANTIAGO RUSIÑOL</t>
  </si>
  <si>
    <t>R.M.TORRELAGUNA</t>
  </si>
  <si>
    <t>R.M.VALLECAS</t>
  </si>
  <si>
    <t>R.M.VILLAVICIOSA DE ODÓN</t>
  </si>
  <si>
    <t>R.M.VISTA ALEGRE</t>
  </si>
  <si>
    <t>R.M.ADOLFO SUÁREZ</t>
  </si>
  <si>
    <t>AG.C.M. REEDUC. Y REINS. MENOR INFRACTOR</t>
  </si>
  <si>
    <t>AG.C.M.REEDUC.Y REINSERC.MENOR INFRACTOR</t>
  </si>
  <si>
    <t>114A</t>
  </si>
  <si>
    <t>IRSST-INST. REGIONAL SEG. SALUD TRABAJO</t>
  </si>
  <si>
    <t>INST.REG.SEGURIDAD Y SALUD EN EL TRABAJO</t>
  </si>
  <si>
    <t>AG. SEGURIDAD Y EMERGENCIAS MADRID 112</t>
  </si>
  <si>
    <t>MADRID 112</t>
  </si>
  <si>
    <t>134M</t>
  </si>
  <si>
    <t>COORDINACIÓN DE EMERGENCIAS</t>
  </si>
  <si>
    <t>CONSORCIO REGIONAL TRANSPORTES DE MADRID</t>
  </si>
  <si>
    <t>CONSORCIO REGIONAL DE TRANSPORTES</t>
  </si>
  <si>
    <t>453N</t>
  </si>
  <si>
    <t>PROGRAMACIÓN Y DESARROLLO DEL TRANSPORTE</t>
  </si>
  <si>
    <t>ASISTENCIA CONSEJOS DE ADMINISTRACIÓN</t>
  </si>
  <si>
    <t>CONCESIONES A EMPRESAS PRIVADAS</t>
  </si>
  <si>
    <t>TRANSPORTES FERROVIARIOS DE MADRID,S.A.</t>
  </si>
  <si>
    <t>COMPENSAC.USUARIOS DEL TRANSPORTE TARIFA EQUILIBR.</t>
  </si>
  <si>
    <t>A LA ADMINISTRACIÓN DEL ESTADO</t>
  </si>
  <si>
    <t>BOLETÍN OFICIAL COMUNIDAD DE MADRID</t>
  </si>
  <si>
    <t>BOLETÍN OFICIAL DE LA COM.MADRID</t>
  </si>
  <si>
    <t>921R</t>
  </si>
  <si>
    <t>BOLETÍN OFICIAL DE LA COMUNIDAD DE MADRID</t>
  </si>
  <si>
    <t>IMIDRA-INST.MADR. INVES. Y DES.RURAL.AGR</t>
  </si>
  <si>
    <t>INST.MADR.INVEST.Y DES.RURAL,AGR.Y ALIM.</t>
  </si>
  <si>
    <t>467A</t>
  </si>
  <si>
    <t>INST.MADR.DE INVEST.Y DESARR.RURAL,AGRARIO Y ALIM.</t>
  </si>
  <si>
    <t>REGULARIZACIÓN IVA</t>
  </si>
  <si>
    <t>REPOSICIÓN O MEJORA DE MAQUINARIA Y EQUIP.AGROPEC.</t>
  </si>
  <si>
    <t>AG. VIVIENDA SOCIAL COMUNIDAD DE MADRID</t>
  </si>
  <si>
    <t>AGENCIA DE VIVIENDA SOCIAL DE LA C.M.</t>
  </si>
  <si>
    <t>261B</t>
  </si>
  <si>
    <t>VIVIENDA SOCIAL</t>
  </si>
  <si>
    <t>INTERESES DE FIANZAS</t>
  </si>
  <si>
    <t>VIVIENDAS AGENCIA DE VIVIENDA SOCIAL DE LA C.M.</t>
  </si>
  <si>
    <t>ADQUISICIÓN,CONSTR.INVERSIONES INMOBILIARIAS</t>
  </si>
  <si>
    <t>A002</t>
  </si>
  <si>
    <t>ASAMBLEA DE MADRID</t>
  </si>
  <si>
    <t>911N</t>
  </si>
  <si>
    <t>ACTIVIDAD LEGISLATIVA</t>
  </si>
  <si>
    <t>OTRAS REMUNERACIONES ALTOS CARGOS</t>
  </si>
  <si>
    <t>SUELDOS DEL GRUPO B</t>
  </si>
  <si>
    <t>OTRAS PRESTACIONES AL PERSONAL:AYUDA CUIDADO HIJOS</t>
  </si>
  <si>
    <t>OTR.PREST.PERS:AYUD.ESTUDIOS,DIS.Y PRESTAC.ASIST.</t>
  </si>
  <si>
    <t>RETRIBUCIONES BÁSICAS DIPUTADOS</t>
  </si>
  <si>
    <t>OTRAS REMUNERACIONES DIPUTADOS</t>
  </si>
  <si>
    <t>ATENCIONES PROTOCOLARIAS Y REPRESENTATIVAS</t>
  </si>
  <si>
    <t>DIETAS MIEMBROS DE LA ASAMBLEA</t>
  </si>
  <si>
    <t>PRÉSTAMOS A LARGO PLAZO A FUNCIONARIOS</t>
  </si>
  <si>
    <t>A003</t>
  </si>
  <si>
    <t>CÁMARA DE CUENTAS DE LA COMUNIDAD DE MADRID</t>
  </si>
  <si>
    <t>CÁMARA DE CUENTAS DE LA COM.MADRID</t>
  </si>
  <si>
    <t>911O</t>
  </si>
  <si>
    <t>CÁMARA DE CUENTAS</t>
  </si>
  <si>
    <t>PRÉSTAMOS A LARGO PLAZO A PERSONAL LABORAL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</si>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</sst>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12</xdr:row>
      <xdr:rowOff>9525</xdr:rowOff>
    </xdr:from>
    <xdr:to>
      <xdr:col>9</xdr:col>
      <xdr:colOff>816375</xdr:colOff>
      <xdr:row>29</xdr:row>
      <xdr:rowOff>32668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264650">
          <a:off x="1676400" y="2295525"/>
          <a:ext cx="16332600" cy="326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79"/>
  <sheetViews>
    <sheetView tabSelected="1" workbookViewId="0">
      <selection activeCell="H9" sqref="H9"/>
    </sheetView>
  </sheetViews>
  <sheetFormatPr baseColWidth="10" defaultRowHeight="15" x14ac:dyDescent="0.25"/>
  <cols>
    <col min="1" max="1" width="30.28515625" style="2" customWidth="1"/>
    <col min="2" max="2" width="46.7109375" bestFit="1" customWidth="1"/>
    <col min="3" max="3" width="8.140625" style="2" bestFit="1" customWidth="1"/>
    <col min="4" max="4" width="39.85546875" bestFit="1" customWidth="1"/>
    <col min="5" max="5" width="14.7109375" style="2" bestFit="1" customWidth="1"/>
    <col min="6" max="6" width="42.85546875" bestFit="1" customWidth="1"/>
    <col min="7" max="7" width="10.7109375" bestFit="1" customWidth="1"/>
    <col min="8" max="8" width="53" bestFit="1" customWidth="1"/>
    <col min="9" max="9" width="11.5703125" bestFit="1" customWidth="1"/>
    <col min="10" max="10" width="55.42578125" bestFit="1" customWidth="1"/>
    <col min="11" max="12" width="16" bestFit="1" customWidth="1"/>
    <col min="13" max="13" width="15.5703125" bestFit="1" customWidth="1"/>
    <col min="14" max="14" width="16" bestFit="1" customWidth="1"/>
    <col min="15" max="15" width="16.5703125" bestFit="1" customWidth="1"/>
    <col min="16" max="16" width="16" bestFit="1" customWidth="1"/>
    <col min="17" max="17" width="14.7109375" bestFit="1" customWidth="1"/>
    <col min="18" max="18" width="16" bestFit="1" customWidth="1"/>
    <col min="19" max="19" width="15" bestFit="1" customWidth="1"/>
  </cols>
  <sheetData>
    <row r="1" spans="1:19" x14ac:dyDescent="0.25">
      <c r="A1" s="2" t="s">
        <v>0</v>
      </c>
    </row>
    <row r="2" spans="1:19" x14ac:dyDescent="0.25">
      <c r="A2" s="2" t="s">
        <v>1</v>
      </c>
    </row>
    <row r="3" spans="1:19" x14ac:dyDescent="0.25">
      <c r="A3" s="2" t="s">
        <v>985</v>
      </c>
    </row>
    <row r="5" spans="1:19" x14ac:dyDescent="0.25">
      <c r="A5" s="2" t="s">
        <v>2</v>
      </c>
      <c r="B5" t="s">
        <v>3</v>
      </c>
      <c r="C5" s="2" t="s">
        <v>4</v>
      </c>
      <c r="D5" t="s">
        <v>5</v>
      </c>
      <c r="E5" s="2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</row>
    <row r="6" spans="1:19" x14ac:dyDescent="0.25">
      <c r="A6" s="2">
        <v>1001</v>
      </c>
      <c r="B6" t="s">
        <v>21</v>
      </c>
      <c r="C6" s="2" t="str">
        <f t="shared" ref="C6:C27" si="0">"03"</f>
        <v>03</v>
      </c>
      <c r="D6" t="s">
        <v>22</v>
      </c>
      <c r="E6" s="2" t="str">
        <f t="shared" ref="E6:E27" si="1">"030010000"</f>
        <v>030010000</v>
      </c>
      <c r="F6" t="s">
        <v>22</v>
      </c>
      <c r="G6" t="s">
        <v>23</v>
      </c>
      <c r="H6" t="s">
        <v>24</v>
      </c>
      <c r="I6">
        <v>10000</v>
      </c>
      <c r="J6" t="s">
        <v>25</v>
      </c>
      <c r="K6" s="1">
        <v>172136</v>
      </c>
      <c r="L6" s="1">
        <v>174128</v>
      </c>
      <c r="M6" s="1">
        <v>1992</v>
      </c>
      <c r="N6" s="1">
        <v>174127.64</v>
      </c>
      <c r="O6">
        <v>0.36</v>
      </c>
      <c r="P6" s="1">
        <v>174127.64</v>
      </c>
      <c r="Q6">
        <v>0</v>
      </c>
      <c r="R6" s="1">
        <v>174127.64</v>
      </c>
      <c r="S6">
        <v>0</v>
      </c>
    </row>
    <row r="7" spans="1:19" x14ac:dyDescent="0.25">
      <c r="A7" s="2">
        <v>1001</v>
      </c>
      <c r="B7" t="s">
        <v>21</v>
      </c>
      <c r="C7" s="2" t="str">
        <f t="shared" si="0"/>
        <v>03</v>
      </c>
      <c r="D7" t="s">
        <v>22</v>
      </c>
      <c r="E7" s="2" t="str">
        <f t="shared" si="1"/>
        <v>030010000</v>
      </c>
      <c r="F7" t="s">
        <v>22</v>
      </c>
      <c r="G7" t="s">
        <v>23</v>
      </c>
      <c r="H7" t="s">
        <v>24</v>
      </c>
      <c r="I7">
        <v>11000</v>
      </c>
      <c r="J7" t="s">
        <v>26</v>
      </c>
      <c r="K7" s="1">
        <v>112032</v>
      </c>
      <c r="L7" s="1">
        <v>100553</v>
      </c>
      <c r="M7" s="1">
        <v>-11479</v>
      </c>
      <c r="N7" s="1">
        <v>100552.57</v>
      </c>
      <c r="O7">
        <v>0.43</v>
      </c>
      <c r="P7" s="1">
        <v>100552.57</v>
      </c>
      <c r="Q7">
        <v>0</v>
      </c>
      <c r="R7" s="1">
        <v>100552.57</v>
      </c>
      <c r="S7">
        <v>0</v>
      </c>
    </row>
    <row r="8" spans="1:19" x14ac:dyDescent="0.25">
      <c r="A8" s="2">
        <v>1001</v>
      </c>
      <c r="B8" t="s">
        <v>21</v>
      </c>
      <c r="C8" s="2" t="str">
        <f t="shared" si="0"/>
        <v>03</v>
      </c>
      <c r="D8" t="s">
        <v>22</v>
      </c>
      <c r="E8" s="2" t="str">
        <f t="shared" si="1"/>
        <v>030010000</v>
      </c>
      <c r="F8" t="s">
        <v>22</v>
      </c>
      <c r="G8" t="s">
        <v>23</v>
      </c>
      <c r="H8" t="s">
        <v>24</v>
      </c>
      <c r="I8">
        <v>11001</v>
      </c>
      <c r="J8" t="s">
        <v>27</v>
      </c>
      <c r="K8" s="1">
        <v>410351</v>
      </c>
      <c r="L8" s="1">
        <v>357761.24</v>
      </c>
      <c r="M8" s="1">
        <v>-52589.760000000002</v>
      </c>
      <c r="N8" s="1">
        <v>357760.63</v>
      </c>
      <c r="O8">
        <v>0.61</v>
      </c>
      <c r="P8" s="1">
        <v>357760.63</v>
      </c>
      <c r="Q8">
        <v>0</v>
      </c>
      <c r="R8" s="1">
        <v>357760.63</v>
      </c>
      <c r="S8">
        <v>0</v>
      </c>
    </row>
    <row r="9" spans="1:19" x14ac:dyDescent="0.25">
      <c r="A9" s="2">
        <v>1001</v>
      </c>
      <c r="B9" t="s">
        <v>21</v>
      </c>
      <c r="C9" s="2" t="str">
        <f t="shared" si="0"/>
        <v>03</v>
      </c>
      <c r="D9" t="s">
        <v>22</v>
      </c>
      <c r="E9" s="2" t="str">
        <f t="shared" si="1"/>
        <v>030010000</v>
      </c>
      <c r="F9" t="s">
        <v>22</v>
      </c>
      <c r="G9" t="s">
        <v>23</v>
      </c>
      <c r="H9" t="s">
        <v>24</v>
      </c>
      <c r="I9">
        <v>12000</v>
      </c>
      <c r="J9" t="s">
        <v>28</v>
      </c>
      <c r="K9" s="1">
        <v>85249</v>
      </c>
      <c r="L9" s="1">
        <v>70459.45</v>
      </c>
      <c r="M9" s="1">
        <v>-14789.55</v>
      </c>
      <c r="N9" s="1">
        <v>70459.25</v>
      </c>
      <c r="O9">
        <v>0.2</v>
      </c>
      <c r="P9" s="1">
        <v>70459.25</v>
      </c>
      <c r="Q9">
        <v>0</v>
      </c>
      <c r="R9" s="1">
        <v>70459.25</v>
      </c>
      <c r="S9">
        <v>0</v>
      </c>
    </row>
    <row r="10" spans="1:19" x14ac:dyDescent="0.25">
      <c r="A10" s="2">
        <v>1001</v>
      </c>
      <c r="B10" t="s">
        <v>21</v>
      </c>
      <c r="C10" s="2" t="str">
        <f t="shared" si="0"/>
        <v>03</v>
      </c>
      <c r="D10" t="s">
        <v>22</v>
      </c>
      <c r="E10" s="2" t="str">
        <f t="shared" si="1"/>
        <v>030010000</v>
      </c>
      <c r="F10" t="s">
        <v>22</v>
      </c>
      <c r="G10" t="s">
        <v>23</v>
      </c>
      <c r="H10" t="s">
        <v>24</v>
      </c>
      <c r="I10">
        <v>12002</v>
      </c>
      <c r="J10" t="s">
        <v>29</v>
      </c>
      <c r="K10" s="1">
        <v>91863</v>
      </c>
      <c r="L10" s="1">
        <v>37733.449999999997</v>
      </c>
      <c r="M10" s="1">
        <v>-54129.55</v>
      </c>
      <c r="N10" s="1">
        <v>37733.230000000003</v>
      </c>
      <c r="O10">
        <v>0.22</v>
      </c>
      <c r="P10" s="1">
        <v>37733.230000000003</v>
      </c>
      <c r="Q10">
        <v>0</v>
      </c>
      <c r="R10" s="1">
        <v>37733.230000000003</v>
      </c>
      <c r="S10">
        <v>0</v>
      </c>
    </row>
    <row r="11" spans="1:19" x14ac:dyDescent="0.25">
      <c r="A11" s="2">
        <v>1001</v>
      </c>
      <c r="B11" t="s">
        <v>21</v>
      </c>
      <c r="C11" s="2" t="str">
        <f t="shared" si="0"/>
        <v>03</v>
      </c>
      <c r="D11" t="s">
        <v>22</v>
      </c>
      <c r="E11" s="2" t="str">
        <f t="shared" si="1"/>
        <v>030010000</v>
      </c>
      <c r="F11" t="s">
        <v>22</v>
      </c>
      <c r="G11" t="s">
        <v>23</v>
      </c>
      <c r="H11" t="s">
        <v>24</v>
      </c>
      <c r="I11">
        <v>12003</v>
      </c>
      <c r="J11" t="s">
        <v>30</v>
      </c>
      <c r="K11" s="1">
        <v>9733</v>
      </c>
      <c r="L11" s="1">
        <v>12972.3</v>
      </c>
      <c r="M11" s="1">
        <v>3239.3</v>
      </c>
      <c r="N11" s="1">
        <v>12972.09</v>
      </c>
      <c r="O11">
        <v>0.21</v>
      </c>
      <c r="P11" s="1">
        <v>12972.09</v>
      </c>
      <c r="Q11">
        <v>0</v>
      </c>
      <c r="R11" s="1">
        <v>12972.09</v>
      </c>
      <c r="S11">
        <v>0</v>
      </c>
    </row>
    <row r="12" spans="1:19" x14ac:dyDescent="0.25">
      <c r="A12" s="2">
        <v>1001</v>
      </c>
      <c r="B12" t="s">
        <v>21</v>
      </c>
      <c r="C12" s="2" t="str">
        <f t="shared" si="0"/>
        <v>03</v>
      </c>
      <c r="D12" t="s">
        <v>22</v>
      </c>
      <c r="E12" s="2" t="str">
        <f t="shared" si="1"/>
        <v>030010000</v>
      </c>
      <c r="F12" t="s">
        <v>22</v>
      </c>
      <c r="G12" t="s">
        <v>23</v>
      </c>
      <c r="H12" t="s">
        <v>24</v>
      </c>
      <c r="I12">
        <v>12005</v>
      </c>
      <c r="J12" t="s">
        <v>31</v>
      </c>
      <c r="K12" s="1">
        <v>19419</v>
      </c>
      <c r="L12" s="1">
        <v>15230</v>
      </c>
      <c r="M12" s="1">
        <v>-4189</v>
      </c>
      <c r="N12" s="1">
        <v>15229.34</v>
      </c>
      <c r="O12">
        <v>0.66</v>
      </c>
      <c r="P12" s="1">
        <v>15229.34</v>
      </c>
      <c r="Q12">
        <v>0</v>
      </c>
      <c r="R12" s="1">
        <v>15229.34</v>
      </c>
      <c r="S12">
        <v>0</v>
      </c>
    </row>
    <row r="13" spans="1:19" x14ac:dyDescent="0.25">
      <c r="A13" s="2">
        <v>1001</v>
      </c>
      <c r="B13" t="s">
        <v>21</v>
      </c>
      <c r="C13" s="2" t="str">
        <f t="shared" si="0"/>
        <v>03</v>
      </c>
      <c r="D13" t="s">
        <v>22</v>
      </c>
      <c r="E13" s="2" t="str">
        <f t="shared" si="1"/>
        <v>030010000</v>
      </c>
      <c r="F13" t="s">
        <v>22</v>
      </c>
      <c r="G13" t="s">
        <v>23</v>
      </c>
      <c r="H13" t="s">
        <v>24</v>
      </c>
      <c r="I13">
        <v>12100</v>
      </c>
      <c r="J13" t="s">
        <v>32</v>
      </c>
      <c r="K13" s="1">
        <v>118399</v>
      </c>
      <c r="L13" s="1">
        <v>81153.070000000007</v>
      </c>
      <c r="M13" s="1">
        <v>-37245.93</v>
      </c>
      <c r="N13" s="1">
        <v>81152.7</v>
      </c>
      <c r="O13">
        <v>0.37</v>
      </c>
      <c r="P13" s="1">
        <v>81152.7</v>
      </c>
      <c r="Q13">
        <v>0</v>
      </c>
      <c r="R13" s="1">
        <v>81152.7</v>
      </c>
      <c r="S13">
        <v>0</v>
      </c>
    </row>
    <row r="14" spans="1:19" x14ac:dyDescent="0.25">
      <c r="A14" s="2">
        <v>1001</v>
      </c>
      <c r="B14" t="s">
        <v>21</v>
      </c>
      <c r="C14" s="2" t="str">
        <f t="shared" si="0"/>
        <v>03</v>
      </c>
      <c r="D14" t="s">
        <v>22</v>
      </c>
      <c r="E14" s="2" t="str">
        <f t="shared" si="1"/>
        <v>030010000</v>
      </c>
      <c r="F14" t="s">
        <v>22</v>
      </c>
      <c r="G14" t="s">
        <v>23</v>
      </c>
      <c r="H14" t="s">
        <v>24</v>
      </c>
      <c r="I14">
        <v>12101</v>
      </c>
      <c r="J14" t="s">
        <v>33</v>
      </c>
      <c r="K14" s="1">
        <v>294394</v>
      </c>
      <c r="L14" s="1">
        <v>220587.76</v>
      </c>
      <c r="M14" s="1">
        <v>-73806.240000000005</v>
      </c>
      <c r="N14" s="1">
        <v>220587.01</v>
      </c>
      <c r="O14">
        <v>0.75</v>
      </c>
      <c r="P14" s="1">
        <v>220587.01</v>
      </c>
      <c r="Q14">
        <v>0</v>
      </c>
      <c r="R14" s="1">
        <v>220587.01</v>
      </c>
      <c r="S14">
        <v>0</v>
      </c>
    </row>
    <row r="15" spans="1:19" x14ac:dyDescent="0.25">
      <c r="A15" s="2">
        <v>1001</v>
      </c>
      <c r="B15" t="s">
        <v>21</v>
      </c>
      <c r="C15" s="2" t="str">
        <f t="shared" si="0"/>
        <v>03</v>
      </c>
      <c r="D15" t="s">
        <v>22</v>
      </c>
      <c r="E15" s="2" t="str">
        <f t="shared" si="1"/>
        <v>030010000</v>
      </c>
      <c r="F15" t="s">
        <v>22</v>
      </c>
      <c r="G15" t="s">
        <v>23</v>
      </c>
      <c r="H15" t="s">
        <v>24</v>
      </c>
      <c r="I15">
        <v>15001</v>
      </c>
      <c r="J15" t="s">
        <v>34</v>
      </c>
      <c r="K15" s="1">
        <v>11365</v>
      </c>
      <c r="L15" s="1">
        <v>11364</v>
      </c>
      <c r="M15">
        <v>-1</v>
      </c>
      <c r="N15" s="1">
        <v>11363.16</v>
      </c>
      <c r="O15">
        <v>0.84</v>
      </c>
      <c r="P15" s="1">
        <v>11363.16</v>
      </c>
      <c r="Q15">
        <v>0</v>
      </c>
      <c r="R15" s="1">
        <v>11363.16</v>
      </c>
      <c r="S15">
        <v>0</v>
      </c>
    </row>
    <row r="16" spans="1:19" x14ac:dyDescent="0.25">
      <c r="A16" s="2">
        <v>1001</v>
      </c>
      <c r="B16" t="s">
        <v>21</v>
      </c>
      <c r="C16" s="2" t="str">
        <f t="shared" si="0"/>
        <v>03</v>
      </c>
      <c r="D16" t="s">
        <v>22</v>
      </c>
      <c r="E16" s="2" t="str">
        <f t="shared" si="1"/>
        <v>030010000</v>
      </c>
      <c r="F16" t="s">
        <v>22</v>
      </c>
      <c r="G16" t="s">
        <v>23</v>
      </c>
      <c r="H16" t="s">
        <v>24</v>
      </c>
      <c r="I16">
        <v>16000</v>
      </c>
      <c r="J16" t="s">
        <v>35</v>
      </c>
      <c r="K16" s="1">
        <v>202142</v>
      </c>
      <c r="L16" s="1">
        <v>258286.98</v>
      </c>
      <c r="M16" s="1">
        <v>56144.98</v>
      </c>
      <c r="N16" s="1">
        <v>258286</v>
      </c>
      <c r="O16">
        <v>0.98</v>
      </c>
      <c r="P16" s="1">
        <v>258286</v>
      </c>
      <c r="Q16">
        <v>0</v>
      </c>
      <c r="R16" s="1">
        <v>258286</v>
      </c>
      <c r="S16">
        <v>0</v>
      </c>
    </row>
    <row r="17" spans="1:19" x14ac:dyDescent="0.25">
      <c r="A17" s="2">
        <v>1001</v>
      </c>
      <c r="B17" t="s">
        <v>21</v>
      </c>
      <c r="C17" s="2" t="str">
        <f t="shared" si="0"/>
        <v>03</v>
      </c>
      <c r="D17" t="s">
        <v>22</v>
      </c>
      <c r="E17" s="2" t="str">
        <f t="shared" si="1"/>
        <v>030010000</v>
      </c>
      <c r="F17" t="s">
        <v>22</v>
      </c>
      <c r="G17" t="s">
        <v>23</v>
      </c>
      <c r="H17" t="s">
        <v>24</v>
      </c>
      <c r="I17">
        <v>16108</v>
      </c>
      <c r="J17" t="s">
        <v>36</v>
      </c>
      <c r="K17" s="1">
        <v>3106</v>
      </c>
      <c r="L17" s="1">
        <v>6730</v>
      </c>
      <c r="M17" s="1">
        <v>3624</v>
      </c>
      <c r="N17" s="1">
        <v>6729.41</v>
      </c>
      <c r="O17">
        <v>0.59</v>
      </c>
      <c r="P17" s="1">
        <v>6729.41</v>
      </c>
      <c r="Q17">
        <v>0</v>
      </c>
      <c r="R17" s="1">
        <v>6729.41</v>
      </c>
      <c r="S17">
        <v>0</v>
      </c>
    </row>
    <row r="18" spans="1:19" x14ac:dyDescent="0.25">
      <c r="A18" s="2">
        <v>1001</v>
      </c>
      <c r="B18" t="s">
        <v>21</v>
      </c>
      <c r="C18" s="2" t="str">
        <f t="shared" si="0"/>
        <v>03</v>
      </c>
      <c r="D18" t="s">
        <v>22</v>
      </c>
      <c r="E18" s="2" t="str">
        <f t="shared" si="1"/>
        <v>030010000</v>
      </c>
      <c r="F18" t="s">
        <v>22</v>
      </c>
      <c r="G18" t="s">
        <v>23</v>
      </c>
      <c r="H18" t="s">
        <v>24</v>
      </c>
      <c r="I18">
        <v>16201</v>
      </c>
      <c r="J18" t="s">
        <v>37</v>
      </c>
      <c r="K18" s="1">
        <v>14250</v>
      </c>
      <c r="L18" s="1">
        <v>6506</v>
      </c>
      <c r="M18" s="1">
        <v>-7744</v>
      </c>
      <c r="N18" s="1">
        <v>6505.03</v>
      </c>
      <c r="O18">
        <v>0.97</v>
      </c>
      <c r="P18" s="1">
        <v>6505.03</v>
      </c>
      <c r="Q18">
        <v>0</v>
      </c>
      <c r="R18" s="1">
        <v>6505.03</v>
      </c>
      <c r="S18">
        <v>0</v>
      </c>
    </row>
    <row r="19" spans="1:19" x14ac:dyDescent="0.25">
      <c r="A19" s="2">
        <v>1001</v>
      </c>
      <c r="B19" t="s">
        <v>21</v>
      </c>
      <c r="C19" s="2" t="str">
        <f t="shared" si="0"/>
        <v>03</v>
      </c>
      <c r="D19" t="s">
        <v>22</v>
      </c>
      <c r="E19" s="2" t="str">
        <f t="shared" si="1"/>
        <v>030010000</v>
      </c>
      <c r="F19" t="s">
        <v>22</v>
      </c>
      <c r="G19" t="s">
        <v>23</v>
      </c>
      <c r="H19" t="s">
        <v>24</v>
      </c>
      <c r="I19">
        <v>18003</v>
      </c>
      <c r="J19" t="s">
        <v>38</v>
      </c>
      <c r="K19" s="1">
        <v>13448</v>
      </c>
      <c r="L19" s="1">
        <v>13746</v>
      </c>
      <c r="M19">
        <v>298</v>
      </c>
      <c r="N19" s="1">
        <v>13745.41</v>
      </c>
      <c r="O19">
        <v>0.59</v>
      </c>
      <c r="P19" s="1">
        <v>13745.41</v>
      </c>
      <c r="Q19">
        <v>0</v>
      </c>
      <c r="R19" s="1">
        <v>13745.41</v>
      </c>
      <c r="S19">
        <v>0</v>
      </c>
    </row>
    <row r="20" spans="1:19" x14ac:dyDescent="0.25">
      <c r="A20" s="2">
        <v>1001</v>
      </c>
      <c r="B20" t="s">
        <v>21</v>
      </c>
      <c r="C20" s="2" t="str">
        <f t="shared" si="0"/>
        <v>03</v>
      </c>
      <c r="D20" t="s">
        <v>22</v>
      </c>
      <c r="E20" s="2" t="str">
        <f t="shared" si="1"/>
        <v>030010000</v>
      </c>
      <c r="F20" t="s">
        <v>22</v>
      </c>
      <c r="G20" t="s">
        <v>23</v>
      </c>
      <c r="H20" t="s">
        <v>24</v>
      </c>
      <c r="I20">
        <v>22000</v>
      </c>
      <c r="J20" t="s">
        <v>39</v>
      </c>
      <c r="K20" s="1">
        <v>6570</v>
      </c>
      <c r="L20" s="1">
        <v>8474.9500000000007</v>
      </c>
      <c r="M20" s="1">
        <v>1904.95</v>
      </c>
      <c r="N20" s="1">
        <v>7642.63</v>
      </c>
      <c r="O20">
        <v>832.32</v>
      </c>
      <c r="P20" s="1">
        <v>7642.63</v>
      </c>
      <c r="Q20">
        <v>0</v>
      </c>
      <c r="R20" s="1">
        <v>7642.63</v>
      </c>
      <c r="S20">
        <v>0</v>
      </c>
    </row>
    <row r="21" spans="1:19" x14ac:dyDescent="0.25">
      <c r="A21" s="2">
        <v>1001</v>
      </c>
      <c r="B21" t="s">
        <v>21</v>
      </c>
      <c r="C21" s="2" t="str">
        <f t="shared" si="0"/>
        <v>03</v>
      </c>
      <c r="D21" t="s">
        <v>22</v>
      </c>
      <c r="E21" s="2" t="str">
        <f t="shared" si="1"/>
        <v>030010000</v>
      </c>
      <c r="F21" t="s">
        <v>22</v>
      </c>
      <c r="G21" t="s">
        <v>23</v>
      </c>
      <c r="H21" t="s">
        <v>24</v>
      </c>
      <c r="I21">
        <v>22002</v>
      </c>
      <c r="J21" t="s">
        <v>40</v>
      </c>
      <c r="K21" s="1">
        <v>3441</v>
      </c>
      <c r="L21" s="1">
        <v>12941</v>
      </c>
      <c r="M21" s="1">
        <v>9500</v>
      </c>
      <c r="N21" s="1">
        <v>10255.06</v>
      </c>
      <c r="O21" s="1">
        <v>2685.94</v>
      </c>
      <c r="P21" s="1">
        <v>10255.06</v>
      </c>
      <c r="Q21">
        <v>0</v>
      </c>
      <c r="R21" s="1">
        <v>10255.06</v>
      </c>
      <c r="S21">
        <v>0</v>
      </c>
    </row>
    <row r="22" spans="1:19" x14ac:dyDescent="0.25">
      <c r="A22" s="2">
        <v>1001</v>
      </c>
      <c r="B22" t="s">
        <v>21</v>
      </c>
      <c r="C22" s="2" t="str">
        <f t="shared" si="0"/>
        <v>03</v>
      </c>
      <c r="D22" t="s">
        <v>22</v>
      </c>
      <c r="E22" s="2" t="str">
        <f t="shared" si="1"/>
        <v>030010000</v>
      </c>
      <c r="F22" t="s">
        <v>22</v>
      </c>
      <c r="G22" t="s">
        <v>23</v>
      </c>
      <c r="H22" t="s">
        <v>24</v>
      </c>
      <c r="I22">
        <v>22003</v>
      </c>
      <c r="J22" t="s">
        <v>41</v>
      </c>
      <c r="K22">
        <v>421</v>
      </c>
      <c r="L22">
        <v>481</v>
      </c>
      <c r="M22">
        <v>60</v>
      </c>
      <c r="N22">
        <v>480.59</v>
      </c>
      <c r="O22">
        <v>0.41</v>
      </c>
      <c r="P22">
        <v>480.59</v>
      </c>
      <c r="Q22">
        <v>0</v>
      </c>
      <c r="R22">
        <v>480.59</v>
      </c>
      <c r="S22">
        <v>0</v>
      </c>
    </row>
    <row r="23" spans="1:19" x14ac:dyDescent="0.25">
      <c r="A23" s="2">
        <v>1001</v>
      </c>
      <c r="B23" t="s">
        <v>21</v>
      </c>
      <c r="C23" s="2" t="str">
        <f t="shared" si="0"/>
        <v>03</v>
      </c>
      <c r="D23" t="s">
        <v>22</v>
      </c>
      <c r="E23" s="2" t="str">
        <f t="shared" si="1"/>
        <v>030010000</v>
      </c>
      <c r="F23" t="s">
        <v>22</v>
      </c>
      <c r="G23" t="s">
        <v>23</v>
      </c>
      <c r="H23" t="s">
        <v>24</v>
      </c>
      <c r="I23">
        <v>22201</v>
      </c>
      <c r="J23" t="s">
        <v>42</v>
      </c>
      <c r="K23" s="1">
        <v>3556</v>
      </c>
      <c r="L23" s="1">
        <v>2056</v>
      </c>
      <c r="M23" s="1">
        <v>-1500</v>
      </c>
      <c r="N23" s="1">
        <v>1075.49</v>
      </c>
      <c r="O23">
        <v>980.51</v>
      </c>
      <c r="P23" s="1">
        <v>1075.49</v>
      </c>
      <c r="Q23">
        <v>0</v>
      </c>
      <c r="R23" s="1">
        <v>1075.49</v>
      </c>
      <c r="S23">
        <v>0</v>
      </c>
    </row>
    <row r="24" spans="1:19" x14ac:dyDescent="0.25">
      <c r="A24" s="2">
        <v>1001</v>
      </c>
      <c r="B24" t="s">
        <v>21</v>
      </c>
      <c r="C24" s="2" t="str">
        <f t="shared" si="0"/>
        <v>03</v>
      </c>
      <c r="D24" t="s">
        <v>22</v>
      </c>
      <c r="E24" s="2" t="str">
        <f t="shared" si="1"/>
        <v>030010000</v>
      </c>
      <c r="F24" t="s">
        <v>22</v>
      </c>
      <c r="G24" t="s">
        <v>23</v>
      </c>
      <c r="H24" t="s">
        <v>24</v>
      </c>
      <c r="I24">
        <v>22209</v>
      </c>
      <c r="J24" t="s">
        <v>43</v>
      </c>
      <c r="K24">
        <v>291</v>
      </c>
      <c r="L24">
        <v>231</v>
      </c>
      <c r="M24">
        <v>-60</v>
      </c>
      <c r="N24">
        <v>0</v>
      </c>
      <c r="O24">
        <v>231</v>
      </c>
      <c r="P24">
        <v>0</v>
      </c>
      <c r="Q24">
        <v>0</v>
      </c>
      <c r="R24">
        <v>0</v>
      </c>
      <c r="S24">
        <v>0</v>
      </c>
    </row>
    <row r="25" spans="1:19" x14ac:dyDescent="0.25">
      <c r="A25" s="2">
        <v>1001</v>
      </c>
      <c r="B25" t="s">
        <v>21</v>
      </c>
      <c r="C25" s="2" t="str">
        <f t="shared" si="0"/>
        <v>03</v>
      </c>
      <c r="D25" t="s">
        <v>22</v>
      </c>
      <c r="E25" s="2" t="str">
        <f t="shared" si="1"/>
        <v>030010000</v>
      </c>
      <c r="F25" t="s">
        <v>22</v>
      </c>
      <c r="G25" t="s">
        <v>23</v>
      </c>
      <c r="H25" t="s">
        <v>24</v>
      </c>
      <c r="I25">
        <v>22609</v>
      </c>
      <c r="J25" t="s">
        <v>44</v>
      </c>
      <c r="K25" s="1">
        <v>13234</v>
      </c>
      <c r="L25" s="1">
        <v>8329.0499999999993</v>
      </c>
      <c r="M25" s="1">
        <v>-4904.95</v>
      </c>
      <c r="N25" s="1">
        <v>6058.26</v>
      </c>
      <c r="O25" s="1">
        <v>2270.79</v>
      </c>
      <c r="P25" s="1">
        <v>6058.26</v>
      </c>
      <c r="Q25">
        <v>0</v>
      </c>
      <c r="R25" s="1">
        <v>6058.26</v>
      </c>
      <c r="S25">
        <v>0</v>
      </c>
    </row>
    <row r="26" spans="1:19" x14ac:dyDescent="0.25">
      <c r="A26" s="2">
        <v>1001</v>
      </c>
      <c r="B26" t="s">
        <v>21</v>
      </c>
      <c r="C26" s="2" t="str">
        <f t="shared" si="0"/>
        <v>03</v>
      </c>
      <c r="D26" t="s">
        <v>22</v>
      </c>
      <c r="E26" s="2" t="str">
        <f t="shared" si="1"/>
        <v>030010000</v>
      </c>
      <c r="F26" t="s">
        <v>22</v>
      </c>
      <c r="G26" t="s">
        <v>23</v>
      </c>
      <c r="H26" t="s">
        <v>24</v>
      </c>
      <c r="I26">
        <v>28001</v>
      </c>
      <c r="J26" t="s">
        <v>45</v>
      </c>
      <c r="K26" s="1">
        <v>5782</v>
      </c>
      <c r="L26" s="1">
        <v>45782</v>
      </c>
      <c r="M26" s="1">
        <v>40000</v>
      </c>
      <c r="N26" s="1">
        <v>37112.839999999997</v>
      </c>
      <c r="O26" s="1">
        <v>8669.16</v>
      </c>
      <c r="P26" s="1">
        <v>37112.839999999997</v>
      </c>
      <c r="Q26">
        <v>0</v>
      </c>
      <c r="R26" s="1">
        <v>37112.839999999997</v>
      </c>
      <c r="S26">
        <v>0</v>
      </c>
    </row>
    <row r="27" spans="1:19" x14ac:dyDescent="0.25">
      <c r="A27" s="2">
        <v>1001</v>
      </c>
      <c r="B27" t="s">
        <v>21</v>
      </c>
      <c r="C27" s="2" t="str">
        <f t="shared" si="0"/>
        <v>03</v>
      </c>
      <c r="D27" t="s">
        <v>22</v>
      </c>
      <c r="E27" s="2" t="str">
        <f t="shared" si="1"/>
        <v>030010000</v>
      </c>
      <c r="F27" t="s">
        <v>22</v>
      </c>
      <c r="G27" t="s">
        <v>23</v>
      </c>
      <c r="H27" t="s">
        <v>24</v>
      </c>
      <c r="I27">
        <v>83009</v>
      </c>
      <c r="J27" t="s">
        <v>46</v>
      </c>
      <c r="K27" s="1">
        <v>1366</v>
      </c>
      <c r="L27">
        <v>0</v>
      </c>
      <c r="M27" s="1">
        <v>-1366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1:19" x14ac:dyDescent="0.25">
      <c r="A28" s="2">
        <v>1001</v>
      </c>
      <c r="B28" t="s">
        <v>21</v>
      </c>
      <c r="C28" s="2" t="str">
        <f t="shared" ref="C28:C91" si="2">"04"</f>
        <v>04</v>
      </c>
      <c r="D28" t="s">
        <v>47</v>
      </c>
      <c r="E28" s="2" t="str">
        <f t="shared" ref="E28:E59" si="3">"040010000"</f>
        <v>040010000</v>
      </c>
      <c r="F28" t="s">
        <v>48</v>
      </c>
      <c r="G28" t="s">
        <v>49</v>
      </c>
      <c r="H28" t="s">
        <v>50</v>
      </c>
      <c r="I28">
        <v>10000</v>
      </c>
      <c r="J28" t="s">
        <v>25</v>
      </c>
      <c r="K28" s="1">
        <v>339110</v>
      </c>
      <c r="L28" s="1">
        <v>299389.55</v>
      </c>
      <c r="M28" s="1">
        <v>-39720.449999999997</v>
      </c>
      <c r="N28" s="1">
        <v>299389.01</v>
      </c>
      <c r="O28">
        <v>0.54</v>
      </c>
      <c r="P28" s="1">
        <v>299389.01</v>
      </c>
      <c r="Q28">
        <v>0</v>
      </c>
      <c r="R28" s="1">
        <v>299389.01</v>
      </c>
      <c r="S28">
        <v>0</v>
      </c>
    </row>
    <row r="29" spans="1:19" x14ac:dyDescent="0.25">
      <c r="A29" s="2">
        <v>1001</v>
      </c>
      <c r="B29" t="s">
        <v>21</v>
      </c>
      <c r="C29" s="2" t="str">
        <f t="shared" si="2"/>
        <v>04</v>
      </c>
      <c r="D29" t="s">
        <v>47</v>
      </c>
      <c r="E29" s="2" t="str">
        <f t="shared" si="3"/>
        <v>040010000</v>
      </c>
      <c r="F29" t="s">
        <v>48</v>
      </c>
      <c r="G29" t="s">
        <v>49</v>
      </c>
      <c r="H29" t="s">
        <v>50</v>
      </c>
      <c r="I29">
        <v>11000</v>
      </c>
      <c r="J29" t="s">
        <v>26</v>
      </c>
      <c r="K29" s="1">
        <v>34100</v>
      </c>
      <c r="L29" s="1">
        <v>34437</v>
      </c>
      <c r="M29">
        <v>337</v>
      </c>
      <c r="N29" s="1">
        <v>34436.550000000003</v>
      </c>
      <c r="O29">
        <v>0.45</v>
      </c>
      <c r="P29" s="1">
        <v>34436.550000000003</v>
      </c>
      <c r="Q29">
        <v>0</v>
      </c>
      <c r="R29" s="1">
        <v>34436.550000000003</v>
      </c>
      <c r="S29">
        <v>0</v>
      </c>
    </row>
    <row r="30" spans="1:19" x14ac:dyDescent="0.25">
      <c r="A30" s="2">
        <v>1001</v>
      </c>
      <c r="B30" t="s">
        <v>21</v>
      </c>
      <c r="C30" s="2" t="str">
        <f t="shared" si="2"/>
        <v>04</v>
      </c>
      <c r="D30" t="s">
        <v>47</v>
      </c>
      <c r="E30" s="2" t="str">
        <f t="shared" si="3"/>
        <v>040010000</v>
      </c>
      <c r="F30" t="s">
        <v>48</v>
      </c>
      <c r="G30" t="s">
        <v>49</v>
      </c>
      <c r="H30" t="s">
        <v>50</v>
      </c>
      <c r="I30">
        <v>11001</v>
      </c>
      <c r="J30" t="s">
        <v>27</v>
      </c>
      <c r="K30" s="1">
        <v>99653</v>
      </c>
      <c r="L30" s="1">
        <v>96192.94</v>
      </c>
      <c r="M30" s="1">
        <v>-3460.06</v>
      </c>
      <c r="N30" s="1">
        <v>96192.3</v>
      </c>
      <c r="O30">
        <v>0.64</v>
      </c>
      <c r="P30" s="1">
        <v>96192.3</v>
      </c>
      <c r="Q30">
        <v>0</v>
      </c>
      <c r="R30" s="1">
        <v>96192.3</v>
      </c>
      <c r="S30">
        <v>0</v>
      </c>
    </row>
    <row r="31" spans="1:19" x14ac:dyDescent="0.25">
      <c r="A31" s="2">
        <v>1001</v>
      </c>
      <c r="B31" t="s">
        <v>21</v>
      </c>
      <c r="C31" s="2" t="str">
        <f t="shared" si="2"/>
        <v>04</v>
      </c>
      <c r="D31" t="s">
        <v>47</v>
      </c>
      <c r="E31" s="2" t="str">
        <f t="shared" si="3"/>
        <v>040010000</v>
      </c>
      <c r="F31" t="s">
        <v>48</v>
      </c>
      <c r="G31" t="s">
        <v>49</v>
      </c>
      <c r="H31" t="s">
        <v>50</v>
      </c>
      <c r="I31">
        <v>12000</v>
      </c>
      <c r="J31" t="s">
        <v>28</v>
      </c>
      <c r="K31" s="1">
        <v>1398085</v>
      </c>
      <c r="L31" s="1">
        <v>1178777.3700000001</v>
      </c>
      <c r="M31" s="1">
        <v>-219307.63</v>
      </c>
      <c r="N31" s="1">
        <v>1178777.05</v>
      </c>
      <c r="O31">
        <v>0.32</v>
      </c>
      <c r="P31" s="1">
        <v>1178777.05</v>
      </c>
      <c r="Q31">
        <v>0</v>
      </c>
      <c r="R31" s="1">
        <v>1178777.05</v>
      </c>
      <c r="S31">
        <v>0</v>
      </c>
    </row>
    <row r="32" spans="1:19" x14ac:dyDescent="0.25">
      <c r="A32" s="2">
        <v>1001</v>
      </c>
      <c r="B32" t="s">
        <v>21</v>
      </c>
      <c r="C32" s="2" t="str">
        <f t="shared" si="2"/>
        <v>04</v>
      </c>
      <c r="D32" t="s">
        <v>47</v>
      </c>
      <c r="E32" s="2" t="str">
        <f t="shared" si="3"/>
        <v>040010000</v>
      </c>
      <c r="F32" t="s">
        <v>48</v>
      </c>
      <c r="G32" t="s">
        <v>49</v>
      </c>
      <c r="H32" t="s">
        <v>50</v>
      </c>
      <c r="I32">
        <v>12001</v>
      </c>
      <c r="J32" t="s">
        <v>51</v>
      </c>
      <c r="K32" s="1">
        <v>734641</v>
      </c>
      <c r="L32" s="1">
        <v>444301.32</v>
      </c>
      <c r="M32" s="1">
        <v>-290339.68</v>
      </c>
      <c r="N32" s="1">
        <v>444300.69</v>
      </c>
      <c r="O32">
        <v>0.63</v>
      </c>
      <c r="P32" s="1">
        <v>444300.69</v>
      </c>
      <c r="Q32">
        <v>0</v>
      </c>
      <c r="R32" s="1">
        <v>444300.69</v>
      </c>
      <c r="S32">
        <v>0</v>
      </c>
    </row>
    <row r="33" spans="1:19" x14ac:dyDescent="0.25">
      <c r="A33" s="2">
        <v>1001</v>
      </c>
      <c r="B33" t="s">
        <v>21</v>
      </c>
      <c r="C33" s="2" t="str">
        <f t="shared" si="2"/>
        <v>04</v>
      </c>
      <c r="D33" t="s">
        <v>47</v>
      </c>
      <c r="E33" s="2" t="str">
        <f t="shared" si="3"/>
        <v>040010000</v>
      </c>
      <c r="F33" t="s">
        <v>48</v>
      </c>
      <c r="G33" t="s">
        <v>49</v>
      </c>
      <c r="H33" t="s">
        <v>50</v>
      </c>
      <c r="I33">
        <v>12002</v>
      </c>
      <c r="J33" t="s">
        <v>29</v>
      </c>
      <c r="K33" s="1">
        <v>310036</v>
      </c>
      <c r="L33" s="1">
        <v>196544</v>
      </c>
      <c r="M33" s="1">
        <v>-113492</v>
      </c>
      <c r="N33" s="1">
        <v>196543.37</v>
      </c>
      <c r="O33">
        <v>0.63</v>
      </c>
      <c r="P33" s="1">
        <v>196543.37</v>
      </c>
      <c r="Q33">
        <v>0</v>
      </c>
      <c r="R33" s="1">
        <v>196543.37</v>
      </c>
      <c r="S33">
        <v>0</v>
      </c>
    </row>
    <row r="34" spans="1:19" x14ac:dyDescent="0.25">
      <c r="A34" s="2">
        <v>1001</v>
      </c>
      <c r="B34" t="s">
        <v>21</v>
      </c>
      <c r="C34" s="2" t="str">
        <f t="shared" si="2"/>
        <v>04</v>
      </c>
      <c r="D34" t="s">
        <v>47</v>
      </c>
      <c r="E34" s="2" t="str">
        <f t="shared" si="3"/>
        <v>040010000</v>
      </c>
      <c r="F34" t="s">
        <v>48</v>
      </c>
      <c r="G34" t="s">
        <v>49</v>
      </c>
      <c r="H34" t="s">
        <v>50</v>
      </c>
      <c r="I34">
        <v>12003</v>
      </c>
      <c r="J34" t="s">
        <v>30</v>
      </c>
      <c r="K34" s="1">
        <v>175194</v>
      </c>
      <c r="L34" s="1">
        <v>154513.47</v>
      </c>
      <c r="M34" s="1">
        <v>-20680.53</v>
      </c>
      <c r="N34" s="1">
        <v>154512.70000000001</v>
      </c>
      <c r="O34">
        <v>0.77</v>
      </c>
      <c r="P34" s="1">
        <v>154512.70000000001</v>
      </c>
      <c r="Q34">
        <v>0</v>
      </c>
      <c r="R34" s="1">
        <v>154512.70000000001</v>
      </c>
      <c r="S34">
        <v>0</v>
      </c>
    </row>
    <row r="35" spans="1:19" x14ac:dyDescent="0.25">
      <c r="A35" s="2">
        <v>1001</v>
      </c>
      <c r="B35" t="s">
        <v>21</v>
      </c>
      <c r="C35" s="2" t="str">
        <f t="shared" si="2"/>
        <v>04</v>
      </c>
      <c r="D35" t="s">
        <v>47</v>
      </c>
      <c r="E35" s="2" t="str">
        <f t="shared" si="3"/>
        <v>040010000</v>
      </c>
      <c r="F35" t="s">
        <v>48</v>
      </c>
      <c r="G35" t="s">
        <v>49</v>
      </c>
      <c r="H35" t="s">
        <v>50</v>
      </c>
      <c r="I35">
        <v>12005</v>
      </c>
      <c r="J35" t="s">
        <v>31</v>
      </c>
      <c r="K35" s="1">
        <v>403109</v>
      </c>
      <c r="L35" s="1">
        <v>430428</v>
      </c>
      <c r="M35" s="1">
        <v>27319</v>
      </c>
      <c r="N35" s="1">
        <v>430427.14</v>
      </c>
      <c r="O35">
        <v>0.86</v>
      </c>
      <c r="P35" s="1">
        <v>430427.14</v>
      </c>
      <c r="Q35">
        <v>0</v>
      </c>
      <c r="R35" s="1">
        <v>430427.14</v>
      </c>
      <c r="S35">
        <v>0</v>
      </c>
    </row>
    <row r="36" spans="1:19" x14ac:dyDescent="0.25">
      <c r="A36" s="2">
        <v>1001</v>
      </c>
      <c r="B36" t="s">
        <v>21</v>
      </c>
      <c r="C36" s="2" t="str">
        <f t="shared" si="2"/>
        <v>04</v>
      </c>
      <c r="D36" t="s">
        <v>47</v>
      </c>
      <c r="E36" s="2" t="str">
        <f t="shared" si="3"/>
        <v>040010000</v>
      </c>
      <c r="F36" t="s">
        <v>48</v>
      </c>
      <c r="G36" t="s">
        <v>49</v>
      </c>
      <c r="H36" t="s">
        <v>50</v>
      </c>
      <c r="I36">
        <v>12100</v>
      </c>
      <c r="J36" t="s">
        <v>32</v>
      </c>
      <c r="K36" s="1">
        <v>1731464</v>
      </c>
      <c r="L36" s="1">
        <v>1450502.96</v>
      </c>
      <c r="M36" s="1">
        <v>-280961.03999999998</v>
      </c>
      <c r="N36" s="1">
        <v>1450502.03</v>
      </c>
      <c r="O36">
        <v>0.93</v>
      </c>
      <c r="P36" s="1">
        <v>1450502.03</v>
      </c>
      <c r="Q36">
        <v>0</v>
      </c>
      <c r="R36" s="1">
        <v>1450502.03</v>
      </c>
      <c r="S36">
        <v>0</v>
      </c>
    </row>
    <row r="37" spans="1:19" x14ac:dyDescent="0.25">
      <c r="A37" s="2">
        <v>1001</v>
      </c>
      <c r="B37" t="s">
        <v>21</v>
      </c>
      <c r="C37" s="2" t="str">
        <f t="shared" si="2"/>
        <v>04</v>
      </c>
      <c r="D37" t="s">
        <v>47</v>
      </c>
      <c r="E37" s="2" t="str">
        <f t="shared" si="3"/>
        <v>040010000</v>
      </c>
      <c r="F37" t="s">
        <v>48</v>
      </c>
      <c r="G37" t="s">
        <v>49</v>
      </c>
      <c r="H37" t="s">
        <v>50</v>
      </c>
      <c r="I37">
        <v>12101</v>
      </c>
      <c r="J37" t="s">
        <v>33</v>
      </c>
      <c r="K37" s="1">
        <v>3600281</v>
      </c>
      <c r="L37" s="1">
        <v>3112025.22</v>
      </c>
      <c r="M37" s="1">
        <v>-488255.78</v>
      </c>
      <c r="N37" s="1">
        <v>3112024.93</v>
      </c>
      <c r="O37">
        <v>0.28999999999999998</v>
      </c>
      <c r="P37" s="1">
        <v>3112024.93</v>
      </c>
      <c r="Q37">
        <v>0</v>
      </c>
      <c r="R37" s="1">
        <v>3112024.93</v>
      </c>
      <c r="S37">
        <v>0</v>
      </c>
    </row>
    <row r="38" spans="1:19" x14ac:dyDescent="0.25">
      <c r="A38" s="2">
        <v>1001</v>
      </c>
      <c r="B38" t="s">
        <v>21</v>
      </c>
      <c r="C38" s="2" t="str">
        <f t="shared" si="2"/>
        <v>04</v>
      </c>
      <c r="D38" t="s">
        <v>47</v>
      </c>
      <c r="E38" s="2" t="str">
        <f t="shared" si="3"/>
        <v>040010000</v>
      </c>
      <c r="F38" t="s">
        <v>48</v>
      </c>
      <c r="G38" t="s">
        <v>49</v>
      </c>
      <c r="H38" t="s">
        <v>50</v>
      </c>
      <c r="I38">
        <v>12103</v>
      </c>
      <c r="J38" t="s">
        <v>52</v>
      </c>
      <c r="K38" s="1">
        <v>13486</v>
      </c>
      <c r="L38" s="1">
        <v>12414</v>
      </c>
      <c r="M38" s="1">
        <v>-1072</v>
      </c>
      <c r="N38" s="1">
        <v>12413.75</v>
      </c>
      <c r="O38">
        <v>0.25</v>
      </c>
      <c r="P38" s="1">
        <v>12413.75</v>
      </c>
      <c r="Q38">
        <v>0</v>
      </c>
      <c r="R38" s="1">
        <v>12413.75</v>
      </c>
      <c r="S38">
        <v>0</v>
      </c>
    </row>
    <row r="39" spans="1:19" x14ac:dyDescent="0.25">
      <c r="A39" s="2">
        <v>1001</v>
      </c>
      <c r="B39" t="s">
        <v>21</v>
      </c>
      <c r="C39" s="2" t="str">
        <f t="shared" si="2"/>
        <v>04</v>
      </c>
      <c r="D39" t="s">
        <v>47</v>
      </c>
      <c r="E39" s="2" t="str">
        <f t="shared" si="3"/>
        <v>040010000</v>
      </c>
      <c r="F39" t="s">
        <v>48</v>
      </c>
      <c r="G39" t="s">
        <v>49</v>
      </c>
      <c r="H39" t="s">
        <v>50</v>
      </c>
      <c r="I39">
        <v>13000</v>
      </c>
      <c r="J39" t="s">
        <v>53</v>
      </c>
      <c r="K39" s="1">
        <v>1401771</v>
      </c>
      <c r="L39" s="1">
        <v>1257948.04</v>
      </c>
      <c r="M39" s="1">
        <v>-143822.96</v>
      </c>
      <c r="N39" s="1">
        <v>1257947.06</v>
      </c>
      <c r="O39">
        <v>0.98</v>
      </c>
      <c r="P39" s="1">
        <v>1257947.06</v>
      </c>
      <c r="Q39">
        <v>0</v>
      </c>
      <c r="R39" s="1">
        <v>1257947.06</v>
      </c>
      <c r="S39">
        <v>0</v>
      </c>
    </row>
    <row r="40" spans="1:19" x14ac:dyDescent="0.25">
      <c r="A40" s="2">
        <v>1001</v>
      </c>
      <c r="B40" t="s">
        <v>21</v>
      </c>
      <c r="C40" s="2" t="str">
        <f t="shared" si="2"/>
        <v>04</v>
      </c>
      <c r="D40" t="s">
        <v>47</v>
      </c>
      <c r="E40" s="2" t="str">
        <f t="shared" si="3"/>
        <v>040010000</v>
      </c>
      <c r="F40" t="s">
        <v>48</v>
      </c>
      <c r="G40" t="s">
        <v>49</v>
      </c>
      <c r="H40" t="s">
        <v>50</v>
      </c>
      <c r="I40">
        <v>13001</v>
      </c>
      <c r="J40" t="s">
        <v>54</v>
      </c>
      <c r="K40" s="1">
        <v>41853</v>
      </c>
      <c r="L40" s="1">
        <v>34800</v>
      </c>
      <c r="M40" s="1">
        <v>-7053</v>
      </c>
      <c r="N40" s="1">
        <v>34799.54</v>
      </c>
      <c r="O40">
        <v>0.46</v>
      </c>
      <c r="P40" s="1">
        <v>34799.54</v>
      </c>
      <c r="Q40">
        <v>0</v>
      </c>
      <c r="R40" s="1">
        <v>34799.54</v>
      </c>
      <c r="S40">
        <v>0</v>
      </c>
    </row>
    <row r="41" spans="1:19" x14ac:dyDescent="0.25">
      <c r="A41" s="2">
        <v>1001</v>
      </c>
      <c r="B41" t="s">
        <v>21</v>
      </c>
      <c r="C41" s="2" t="str">
        <f t="shared" si="2"/>
        <v>04</v>
      </c>
      <c r="D41" t="s">
        <v>47</v>
      </c>
      <c r="E41" s="2" t="str">
        <f t="shared" si="3"/>
        <v>040010000</v>
      </c>
      <c r="F41" t="s">
        <v>48</v>
      </c>
      <c r="G41" t="s">
        <v>49</v>
      </c>
      <c r="H41" t="s">
        <v>50</v>
      </c>
      <c r="I41">
        <v>13002</v>
      </c>
      <c r="J41" t="s">
        <v>55</v>
      </c>
      <c r="K41">
        <v>0</v>
      </c>
      <c r="L41" s="1">
        <v>16492</v>
      </c>
      <c r="M41" s="1">
        <v>16492</v>
      </c>
      <c r="N41" s="1">
        <v>16491.689999999999</v>
      </c>
      <c r="O41">
        <v>0.31</v>
      </c>
      <c r="P41" s="1">
        <v>16491.689999999999</v>
      </c>
      <c r="Q41">
        <v>0</v>
      </c>
      <c r="R41" s="1">
        <v>16491.689999999999</v>
      </c>
      <c r="S41">
        <v>0</v>
      </c>
    </row>
    <row r="42" spans="1:19" x14ac:dyDescent="0.25">
      <c r="A42" s="2">
        <v>1001</v>
      </c>
      <c r="B42" t="s">
        <v>21</v>
      </c>
      <c r="C42" s="2" t="str">
        <f t="shared" si="2"/>
        <v>04</v>
      </c>
      <c r="D42" t="s">
        <v>47</v>
      </c>
      <c r="E42" s="2" t="str">
        <f t="shared" si="3"/>
        <v>040010000</v>
      </c>
      <c r="F42" t="s">
        <v>48</v>
      </c>
      <c r="G42" t="s">
        <v>49</v>
      </c>
      <c r="H42" t="s">
        <v>50</v>
      </c>
      <c r="I42">
        <v>13005</v>
      </c>
      <c r="J42" t="s">
        <v>56</v>
      </c>
      <c r="K42" s="1">
        <v>250272</v>
      </c>
      <c r="L42" s="1">
        <v>197489</v>
      </c>
      <c r="M42" s="1">
        <v>-52783</v>
      </c>
      <c r="N42" s="1">
        <v>197488.65</v>
      </c>
      <c r="O42">
        <v>0.35</v>
      </c>
      <c r="P42" s="1">
        <v>197488.65</v>
      </c>
      <c r="Q42">
        <v>0</v>
      </c>
      <c r="R42" s="1">
        <v>197488.65</v>
      </c>
      <c r="S42">
        <v>0</v>
      </c>
    </row>
    <row r="43" spans="1:19" x14ac:dyDescent="0.25">
      <c r="A43" s="2">
        <v>1001</v>
      </c>
      <c r="B43" t="s">
        <v>21</v>
      </c>
      <c r="C43" s="2" t="str">
        <f t="shared" si="2"/>
        <v>04</v>
      </c>
      <c r="D43" t="s">
        <v>47</v>
      </c>
      <c r="E43" s="2" t="str">
        <f t="shared" si="3"/>
        <v>040010000</v>
      </c>
      <c r="F43" t="s">
        <v>48</v>
      </c>
      <c r="G43" t="s">
        <v>49</v>
      </c>
      <c r="H43" t="s">
        <v>50</v>
      </c>
      <c r="I43">
        <v>13106</v>
      </c>
      <c r="J43" t="s">
        <v>57</v>
      </c>
      <c r="K43" s="1">
        <v>110274</v>
      </c>
      <c r="L43" s="1">
        <v>115107.71</v>
      </c>
      <c r="M43" s="1">
        <v>4833.71</v>
      </c>
      <c r="N43" s="1">
        <v>115107.71</v>
      </c>
      <c r="O43">
        <v>0</v>
      </c>
      <c r="P43" s="1">
        <v>115107.71</v>
      </c>
      <c r="Q43">
        <v>0</v>
      </c>
      <c r="R43" s="1">
        <v>115107.71</v>
      </c>
      <c r="S43">
        <v>0</v>
      </c>
    </row>
    <row r="44" spans="1:19" x14ac:dyDescent="0.25">
      <c r="A44" s="2">
        <v>1001</v>
      </c>
      <c r="B44" t="s">
        <v>21</v>
      </c>
      <c r="C44" s="2" t="str">
        <f t="shared" si="2"/>
        <v>04</v>
      </c>
      <c r="D44" t="s">
        <v>47</v>
      </c>
      <c r="E44" s="2" t="str">
        <f t="shared" si="3"/>
        <v>040010000</v>
      </c>
      <c r="F44" t="s">
        <v>48</v>
      </c>
      <c r="G44" t="s">
        <v>49</v>
      </c>
      <c r="H44" t="s">
        <v>50</v>
      </c>
      <c r="I44">
        <v>13107</v>
      </c>
      <c r="J44" t="s">
        <v>58</v>
      </c>
      <c r="K44" s="1">
        <v>1903</v>
      </c>
      <c r="L44" s="1">
        <v>6495</v>
      </c>
      <c r="M44" s="1">
        <v>4592</v>
      </c>
      <c r="N44" s="1">
        <v>6494.57</v>
      </c>
      <c r="O44">
        <v>0.43</v>
      </c>
      <c r="P44" s="1">
        <v>6494.57</v>
      </c>
      <c r="Q44">
        <v>0</v>
      </c>
      <c r="R44" s="1">
        <v>6494.57</v>
      </c>
      <c r="S44">
        <v>0</v>
      </c>
    </row>
    <row r="45" spans="1:19" x14ac:dyDescent="0.25">
      <c r="A45" s="2">
        <v>1001</v>
      </c>
      <c r="B45" t="s">
        <v>21</v>
      </c>
      <c r="C45" s="2" t="str">
        <f t="shared" si="2"/>
        <v>04</v>
      </c>
      <c r="D45" t="s">
        <v>47</v>
      </c>
      <c r="E45" s="2" t="str">
        <f t="shared" si="3"/>
        <v>040010000</v>
      </c>
      <c r="F45" t="s">
        <v>48</v>
      </c>
      <c r="G45" t="s">
        <v>49</v>
      </c>
      <c r="H45" t="s">
        <v>50</v>
      </c>
      <c r="I45">
        <v>14103</v>
      </c>
      <c r="J45" t="s">
        <v>59</v>
      </c>
      <c r="K45" s="1">
        <v>13173</v>
      </c>
      <c r="L45" s="1">
        <v>22574.66</v>
      </c>
      <c r="M45" s="1">
        <v>9401.66</v>
      </c>
      <c r="N45" s="1">
        <v>22574.66</v>
      </c>
      <c r="O45">
        <v>0</v>
      </c>
      <c r="P45" s="1">
        <v>22574.66</v>
      </c>
      <c r="Q45">
        <v>0</v>
      </c>
      <c r="R45" s="1">
        <v>22574.66</v>
      </c>
      <c r="S45">
        <v>0</v>
      </c>
    </row>
    <row r="46" spans="1:19" x14ac:dyDescent="0.25">
      <c r="A46" s="2">
        <v>1001</v>
      </c>
      <c r="B46" t="s">
        <v>21</v>
      </c>
      <c r="C46" s="2" t="str">
        <f t="shared" si="2"/>
        <v>04</v>
      </c>
      <c r="D46" t="s">
        <v>47</v>
      </c>
      <c r="E46" s="2" t="str">
        <f t="shared" si="3"/>
        <v>040010000</v>
      </c>
      <c r="F46" t="s">
        <v>48</v>
      </c>
      <c r="G46" t="s">
        <v>49</v>
      </c>
      <c r="H46" t="s">
        <v>50</v>
      </c>
      <c r="I46">
        <v>15001</v>
      </c>
      <c r="J46" t="s">
        <v>34</v>
      </c>
      <c r="K46" s="1">
        <v>75004</v>
      </c>
      <c r="L46" s="1">
        <v>75320.800000000003</v>
      </c>
      <c r="M46">
        <v>316.8</v>
      </c>
      <c r="N46" s="1">
        <v>75320.800000000003</v>
      </c>
      <c r="O46">
        <v>0</v>
      </c>
      <c r="P46" s="1">
        <v>75320.800000000003</v>
      </c>
      <c r="Q46">
        <v>0</v>
      </c>
      <c r="R46" s="1">
        <v>75320.800000000003</v>
      </c>
      <c r="S46">
        <v>0</v>
      </c>
    </row>
    <row r="47" spans="1:19" x14ac:dyDescent="0.25">
      <c r="A47" s="2">
        <v>1001</v>
      </c>
      <c r="B47" t="s">
        <v>21</v>
      </c>
      <c r="C47" s="2" t="str">
        <f t="shared" si="2"/>
        <v>04</v>
      </c>
      <c r="D47" t="s">
        <v>47</v>
      </c>
      <c r="E47" s="2" t="str">
        <f t="shared" si="3"/>
        <v>040010000</v>
      </c>
      <c r="F47" t="s">
        <v>48</v>
      </c>
      <c r="G47" t="s">
        <v>49</v>
      </c>
      <c r="H47" t="s">
        <v>50</v>
      </c>
      <c r="I47">
        <v>15006</v>
      </c>
      <c r="J47" t="s">
        <v>60</v>
      </c>
      <c r="K47" s="1">
        <v>8968</v>
      </c>
      <c r="L47" s="1">
        <v>67138.649999999994</v>
      </c>
      <c r="M47" s="1">
        <v>58170.65</v>
      </c>
      <c r="N47" s="1">
        <v>67138.33</v>
      </c>
      <c r="O47">
        <v>0.32</v>
      </c>
      <c r="P47" s="1">
        <v>67138.33</v>
      </c>
      <c r="Q47">
        <v>0</v>
      </c>
      <c r="R47" s="1">
        <v>67138.33</v>
      </c>
      <c r="S47">
        <v>0</v>
      </c>
    </row>
    <row r="48" spans="1:19" x14ac:dyDescent="0.25">
      <c r="A48" s="2">
        <v>1001</v>
      </c>
      <c r="B48" t="s">
        <v>21</v>
      </c>
      <c r="C48" s="2" t="str">
        <f t="shared" si="2"/>
        <v>04</v>
      </c>
      <c r="D48" t="s">
        <v>47</v>
      </c>
      <c r="E48" s="2" t="str">
        <f t="shared" si="3"/>
        <v>040010000</v>
      </c>
      <c r="F48" t="s">
        <v>48</v>
      </c>
      <c r="G48" t="s">
        <v>49</v>
      </c>
      <c r="H48" t="s">
        <v>50</v>
      </c>
      <c r="I48">
        <v>16000</v>
      </c>
      <c r="J48" t="s">
        <v>35</v>
      </c>
      <c r="K48" s="1">
        <v>1783097</v>
      </c>
      <c r="L48" s="1">
        <v>2299362.73</v>
      </c>
      <c r="M48" s="1">
        <v>516265.73</v>
      </c>
      <c r="N48" s="1">
        <v>2299291.5499999998</v>
      </c>
      <c r="O48">
        <v>71.180000000000007</v>
      </c>
      <c r="P48" s="1">
        <v>2299291.5499999998</v>
      </c>
      <c r="Q48">
        <v>0</v>
      </c>
      <c r="R48" s="1">
        <v>2299291.5499999998</v>
      </c>
      <c r="S48">
        <v>0</v>
      </c>
    </row>
    <row r="49" spans="1:19" x14ac:dyDescent="0.25">
      <c r="A49" s="2">
        <v>1001</v>
      </c>
      <c r="B49" t="s">
        <v>21</v>
      </c>
      <c r="C49" s="2" t="str">
        <f t="shared" si="2"/>
        <v>04</v>
      </c>
      <c r="D49" t="s">
        <v>47</v>
      </c>
      <c r="E49" s="2" t="str">
        <f t="shared" si="3"/>
        <v>040010000</v>
      </c>
      <c r="F49" t="s">
        <v>48</v>
      </c>
      <c r="G49" t="s">
        <v>49</v>
      </c>
      <c r="H49" t="s">
        <v>50</v>
      </c>
      <c r="I49">
        <v>16001</v>
      </c>
      <c r="J49" t="s">
        <v>61</v>
      </c>
      <c r="K49" s="1">
        <v>33654</v>
      </c>
      <c r="L49" s="1">
        <v>47839.63</v>
      </c>
      <c r="M49" s="1">
        <v>14185.63</v>
      </c>
      <c r="N49" s="1">
        <v>47839.63</v>
      </c>
      <c r="O49">
        <v>0</v>
      </c>
      <c r="P49" s="1">
        <v>47839.63</v>
      </c>
      <c r="Q49">
        <v>0</v>
      </c>
      <c r="R49" s="1">
        <v>47839.63</v>
      </c>
      <c r="S49">
        <v>0</v>
      </c>
    </row>
    <row r="50" spans="1:19" x14ac:dyDescent="0.25">
      <c r="A50" s="2">
        <v>1001</v>
      </c>
      <c r="B50" t="s">
        <v>21</v>
      </c>
      <c r="C50" s="2" t="str">
        <f t="shared" si="2"/>
        <v>04</v>
      </c>
      <c r="D50" t="s">
        <v>47</v>
      </c>
      <c r="E50" s="2" t="str">
        <f t="shared" si="3"/>
        <v>040010000</v>
      </c>
      <c r="F50" t="s">
        <v>48</v>
      </c>
      <c r="G50" t="s">
        <v>49</v>
      </c>
      <c r="H50" t="s">
        <v>50</v>
      </c>
      <c r="I50">
        <v>16106</v>
      </c>
      <c r="J50" t="s">
        <v>62</v>
      </c>
      <c r="K50">
        <v>0</v>
      </c>
      <c r="L50" s="1">
        <v>15500</v>
      </c>
      <c r="M50" s="1">
        <v>15500</v>
      </c>
      <c r="N50" s="1">
        <v>15500</v>
      </c>
      <c r="O50">
        <v>0</v>
      </c>
      <c r="P50" s="1">
        <v>15500</v>
      </c>
      <c r="Q50">
        <v>0</v>
      </c>
      <c r="R50" s="1">
        <v>15500</v>
      </c>
      <c r="S50">
        <v>0</v>
      </c>
    </row>
    <row r="51" spans="1:19" x14ac:dyDescent="0.25">
      <c r="A51" s="2">
        <v>1001</v>
      </c>
      <c r="B51" t="s">
        <v>21</v>
      </c>
      <c r="C51" s="2" t="str">
        <f t="shared" si="2"/>
        <v>04</v>
      </c>
      <c r="D51" t="s">
        <v>47</v>
      </c>
      <c r="E51" s="2" t="str">
        <f t="shared" si="3"/>
        <v>040010000</v>
      </c>
      <c r="F51" t="s">
        <v>48</v>
      </c>
      <c r="G51" t="s">
        <v>49</v>
      </c>
      <c r="H51" t="s">
        <v>50</v>
      </c>
      <c r="I51">
        <v>16108</v>
      </c>
      <c r="J51" t="s">
        <v>36</v>
      </c>
      <c r="K51" s="1">
        <v>140880</v>
      </c>
      <c r="L51" s="1">
        <v>551703</v>
      </c>
      <c r="M51" s="1">
        <v>410823</v>
      </c>
      <c r="N51" s="1">
        <v>555988.93999999994</v>
      </c>
      <c r="O51" s="1">
        <v>-4285.9399999999996</v>
      </c>
      <c r="P51" s="1">
        <v>555988.93999999994</v>
      </c>
      <c r="Q51">
        <v>0</v>
      </c>
      <c r="R51" s="1">
        <v>555988.93999999994</v>
      </c>
      <c r="S51">
        <v>0</v>
      </c>
    </row>
    <row r="52" spans="1:19" x14ac:dyDescent="0.25">
      <c r="A52" s="2">
        <v>1001</v>
      </c>
      <c r="B52" t="s">
        <v>21</v>
      </c>
      <c r="C52" s="2" t="str">
        <f t="shared" si="2"/>
        <v>04</v>
      </c>
      <c r="D52" t="s">
        <v>47</v>
      </c>
      <c r="E52" s="2" t="str">
        <f t="shared" si="3"/>
        <v>040010000</v>
      </c>
      <c r="F52" t="s">
        <v>48</v>
      </c>
      <c r="G52" t="s">
        <v>49</v>
      </c>
      <c r="H52" t="s">
        <v>50</v>
      </c>
      <c r="I52">
        <v>16201</v>
      </c>
      <c r="J52" t="s">
        <v>37</v>
      </c>
      <c r="K52" s="1">
        <v>474811</v>
      </c>
      <c r="L52" s="1">
        <v>618499</v>
      </c>
      <c r="M52" s="1">
        <v>143688</v>
      </c>
      <c r="N52" s="1">
        <v>609457.43999999994</v>
      </c>
      <c r="O52" s="1">
        <v>9041.56</v>
      </c>
      <c r="P52" s="1">
        <v>609457.43999999994</v>
      </c>
      <c r="Q52">
        <v>0</v>
      </c>
      <c r="R52" s="1">
        <v>609457.43999999994</v>
      </c>
      <c r="S52">
        <v>0</v>
      </c>
    </row>
    <row r="53" spans="1:19" x14ac:dyDescent="0.25">
      <c r="A53" s="2">
        <v>1001</v>
      </c>
      <c r="B53" t="s">
        <v>21</v>
      </c>
      <c r="C53" s="2" t="str">
        <f t="shared" si="2"/>
        <v>04</v>
      </c>
      <c r="D53" t="s">
        <v>47</v>
      </c>
      <c r="E53" s="2" t="str">
        <f t="shared" si="3"/>
        <v>040010000</v>
      </c>
      <c r="F53" t="s">
        <v>48</v>
      </c>
      <c r="G53" t="s">
        <v>49</v>
      </c>
      <c r="H53" t="s">
        <v>50</v>
      </c>
      <c r="I53">
        <v>16205</v>
      </c>
      <c r="J53" t="s">
        <v>63</v>
      </c>
      <c r="K53">
        <v>0</v>
      </c>
      <c r="L53" s="1">
        <v>49218.32</v>
      </c>
      <c r="M53" s="1">
        <v>49218.32</v>
      </c>
      <c r="N53" s="1">
        <v>43218.32</v>
      </c>
      <c r="O53" s="1">
        <v>6000</v>
      </c>
      <c r="P53" s="1">
        <v>43218.32</v>
      </c>
      <c r="Q53">
        <v>0</v>
      </c>
      <c r="R53" s="1">
        <v>43218.32</v>
      </c>
      <c r="S53">
        <v>0</v>
      </c>
    </row>
    <row r="54" spans="1:19" x14ac:dyDescent="0.25">
      <c r="A54" s="2">
        <v>1001</v>
      </c>
      <c r="B54" t="s">
        <v>21</v>
      </c>
      <c r="C54" s="2" t="str">
        <f t="shared" si="2"/>
        <v>04</v>
      </c>
      <c r="D54" t="s">
        <v>47</v>
      </c>
      <c r="E54" s="2" t="str">
        <f t="shared" si="3"/>
        <v>040010000</v>
      </c>
      <c r="F54" t="s">
        <v>48</v>
      </c>
      <c r="G54" t="s">
        <v>49</v>
      </c>
      <c r="H54" t="s">
        <v>50</v>
      </c>
      <c r="I54">
        <v>18003</v>
      </c>
      <c r="J54" t="s">
        <v>38</v>
      </c>
      <c r="K54" s="1">
        <v>38496</v>
      </c>
      <c r="L54" s="1">
        <v>32502</v>
      </c>
      <c r="M54" s="1">
        <v>-5994</v>
      </c>
      <c r="N54" s="1">
        <v>32501.07</v>
      </c>
      <c r="O54">
        <v>0.93</v>
      </c>
      <c r="P54" s="1">
        <v>32501.07</v>
      </c>
      <c r="Q54">
        <v>0</v>
      </c>
      <c r="R54" s="1">
        <v>32501.07</v>
      </c>
      <c r="S54">
        <v>0</v>
      </c>
    </row>
    <row r="55" spans="1:19" x14ac:dyDescent="0.25">
      <c r="A55" s="2">
        <v>1001</v>
      </c>
      <c r="B55" t="s">
        <v>21</v>
      </c>
      <c r="C55" s="2" t="str">
        <f t="shared" si="2"/>
        <v>04</v>
      </c>
      <c r="D55" t="s">
        <v>47</v>
      </c>
      <c r="E55" s="2" t="str">
        <f t="shared" si="3"/>
        <v>040010000</v>
      </c>
      <c r="F55" t="s">
        <v>48</v>
      </c>
      <c r="G55" t="s">
        <v>49</v>
      </c>
      <c r="H55" t="s">
        <v>50</v>
      </c>
      <c r="I55">
        <v>20200</v>
      </c>
      <c r="J55" t="s">
        <v>64</v>
      </c>
      <c r="K55" s="1">
        <v>4446153</v>
      </c>
      <c r="L55" s="1">
        <v>4366398</v>
      </c>
      <c r="M55" s="1">
        <v>-79755</v>
      </c>
      <c r="N55" s="1">
        <v>4359016.26</v>
      </c>
      <c r="O55" s="1">
        <v>7381.74</v>
      </c>
      <c r="P55" s="1">
        <v>4359016.26</v>
      </c>
      <c r="Q55">
        <v>0</v>
      </c>
      <c r="R55" s="1">
        <v>4359016.25</v>
      </c>
      <c r="S55">
        <v>0.01</v>
      </c>
    </row>
    <row r="56" spans="1:19" x14ac:dyDescent="0.25">
      <c r="A56" s="2">
        <v>1001</v>
      </c>
      <c r="B56" t="s">
        <v>21</v>
      </c>
      <c r="C56" s="2" t="str">
        <f t="shared" si="2"/>
        <v>04</v>
      </c>
      <c r="D56" t="s">
        <v>47</v>
      </c>
      <c r="E56" s="2" t="str">
        <f t="shared" si="3"/>
        <v>040010000</v>
      </c>
      <c r="F56" t="s">
        <v>48</v>
      </c>
      <c r="G56" t="s">
        <v>49</v>
      </c>
      <c r="H56" t="s">
        <v>50</v>
      </c>
      <c r="I56">
        <v>20300</v>
      </c>
      <c r="J56" t="s">
        <v>65</v>
      </c>
      <c r="K56" s="1">
        <v>3000</v>
      </c>
      <c r="L56" s="1">
        <v>3000</v>
      </c>
      <c r="M56">
        <v>0</v>
      </c>
      <c r="N56" s="1">
        <v>1720.68</v>
      </c>
      <c r="O56" s="1">
        <v>1279.32</v>
      </c>
      <c r="P56" s="1">
        <v>1720.68</v>
      </c>
      <c r="Q56">
        <v>0</v>
      </c>
      <c r="R56" s="1">
        <v>1720.68</v>
      </c>
      <c r="S56">
        <v>0</v>
      </c>
    </row>
    <row r="57" spans="1:19" x14ac:dyDescent="0.25">
      <c r="A57" s="2">
        <v>1001</v>
      </c>
      <c r="B57" t="s">
        <v>21</v>
      </c>
      <c r="C57" s="2" t="str">
        <f t="shared" si="2"/>
        <v>04</v>
      </c>
      <c r="D57" t="s">
        <v>47</v>
      </c>
      <c r="E57" s="2" t="str">
        <f t="shared" si="3"/>
        <v>040010000</v>
      </c>
      <c r="F57" t="s">
        <v>48</v>
      </c>
      <c r="G57" t="s">
        <v>49</v>
      </c>
      <c r="H57" t="s">
        <v>50</v>
      </c>
      <c r="I57">
        <v>20400</v>
      </c>
      <c r="J57" t="s">
        <v>66</v>
      </c>
      <c r="K57" s="1">
        <v>45000</v>
      </c>
      <c r="L57" s="1">
        <v>35920.75</v>
      </c>
      <c r="M57" s="1">
        <v>-9079.25</v>
      </c>
      <c r="N57" s="1">
        <v>31075.200000000001</v>
      </c>
      <c r="O57" s="1">
        <v>4845.55</v>
      </c>
      <c r="P57" s="1">
        <v>31075.200000000001</v>
      </c>
      <c r="Q57">
        <v>0</v>
      </c>
      <c r="R57" s="1">
        <v>31074.959999999999</v>
      </c>
      <c r="S57">
        <v>0.24</v>
      </c>
    </row>
    <row r="58" spans="1:19" x14ac:dyDescent="0.25">
      <c r="A58" s="2">
        <v>1001</v>
      </c>
      <c r="B58" t="s">
        <v>21</v>
      </c>
      <c r="C58" s="2" t="str">
        <f t="shared" si="2"/>
        <v>04</v>
      </c>
      <c r="D58" t="s">
        <v>47</v>
      </c>
      <c r="E58" s="2" t="str">
        <f t="shared" si="3"/>
        <v>040010000</v>
      </c>
      <c r="F58" t="s">
        <v>48</v>
      </c>
      <c r="G58" t="s">
        <v>49</v>
      </c>
      <c r="H58" t="s">
        <v>50</v>
      </c>
      <c r="I58">
        <v>20500</v>
      </c>
      <c r="J58" t="s">
        <v>67</v>
      </c>
      <c r="K58" s="1">
        <v>15500</v>
      </c>
      <c r="L58" s="1">
        <v>24579.25</v>
      </c>
      <c r="M58" s="1">
        <v>9079.25</v>
      </c>
      <c r="N58" s="1">
        <v>24079.25</v>
      </c>
      <c r="O58">
        <v>500</v>
      </c>
      <c r="P58" s="1">
        <v>24079.25</v>
      </c>
      <c r="Q58">
        <v>0</v>
      </c>
      <c r="R58" s="1">
        <v>16955.28</v>
      </c>
      <c r="S58" s="1">
        <v>7123.97</v>
      </c>
    </row>
    <row r="59" spans="1:19" x14ac:dyDescent="0.25">
      <c r="A59" s="2">
        <v>1001</v>
      </c>
      <c r="B59" t="s">
        <v>21</v>
      </c>
      <c r="C59" s="2" t="str">
        <f t="shared" si="2"/>
        <v>04</v>
      </c>
      <c r="D59" t="s">
        <v>47</v>
      </c>
      <c r="E59" s="2" t="str">
        <f t="shared" si="3"/>
        <v>040010000</v>
      </c>
      <c r="F59" t="s">
        <v>48</v>
      </c>
      <c r="G59" t="s">
        <v>49</v>
      </c>
      <c r="H59" t="s">
        <v>50</v>
      </c>
      <c r="I59">
        <v>21200</v>
      </c>
      <c r="J59" t="s">
        <v>68</v>
      </c>
      <c r="K59" s="1">
        <v>37000</v>
      </c>
      <c r="L59" s="1">
        <v>23199.64</v>
      </c>
      <c r="M59" s="1">
        <v>-13800.36</v>
      </c>
      <c r="N59" s="1">
        <v>19181.41</v>
      </c>
      <c r="O59" s="1">
        <v>4018.23</v>
      </c>
      <c r="P59" s="1">
        <v>19181.41</v>
      </c>
      <c r="Q59">
        <v>0</v>
      </c>
      <c r="R59" s="1">
        <v>19181.41</v>
      </c>
      <c r="S59">
        <v>0</v>
      </c>
    </row>
    <row r="60" spans="1:19" x14ac:dyDescent="0.25">
      <c r="A60" s="2">
        <v>1001</v>
      </c>
      <c r="B60" t="s">
        <v>21</v>
      </c>
      <c r="C60" s="2" t="str">
        <f t="shared" si="2"/>
        <v>04</v>
      </c>
      <c r="D60" t="s">
        <v>47</v>
      </c>
      <c r="E60" s="2" t="str">
        <f t="shared" ref="E60:E91" si="4">"040010000"</f>
        <v>040010000</v>
      </c>
      <c r="F60" t="s">
        <v>48</v>
      </c>
      <c r="G60" t="s">
        <v>49</v>
      </c>
      <c r="H60" t="s">
        <v>50</v>
      </c>
      <c r="I60">
        <v>21300</v>
      </c>
      <c r="J60" t="s">
        <v>69</v>
      </c>
      <c r="K60" s="1">
        <v>231700</v>
      </c>
      <c r="L60" s="1">
        <v>270500.36</v>
      </c>
      <c r="M60" s="1">
        <v>38800.36</v>
      </c>
      <c r="N60" s="1">
        <v>263651.01</v>
      </c>
      <c r="O60" s="1">
        <v>6849.35</v>
      </c>
      <c r="P60" s="1">
        <v>263651.01</v>
      </c>
      <c r="Q60">
        <v>0</v>
      </c>
      <c r="R60" s="1">
        <v>244841.37</v>
      </c>
      <c r="S60" s="1">
        <v>18809.64</v>
      </c>
    </row>
    <row r="61" spans="1:19" x14ac:dyDescent="0.25">
      <c r="A61" s="2">
        <v>1001</v>
      </c>
      <c r="B61" t="s">
        <v>21</v>
      </c>
      <c r="C61" s="2" t="str">
        <f t="shared" si="2"/>
        <v>04</v>
      </c>
      <c r="D61" t="s">
        <v>47</v>
      </c>
      <c r="E61" s="2" t="str">
        <f t="shared" si="4"/>
        <v>040010000</v>
      </c>
      <c r="F61" t="s">
        <v>48</v>
      </c>
      <c r="G61" t="s">
        <v>49</v>
      </c>
      <c r="H61" t="s">
        <v>50</v>
      </c>
      <c r="I61">
        <v>21400</v>
      </c>
      <c r="J61" t="s">
        <v>70</v>
      </c>
      <c r="K61" s="1">
        <v>8000</v>
      </c>
      <c r="L61" s="1">
        <v>8000</v>
      </c>
      <c r="M61">
        <v>0</v>
      </c>
      <c r="N61" s="1">
        <v>1244.54</v>
      </c>
      <c r="O61" s="1">
        <v>6755.46</v>
      </c>
      <c r="P61" s="1">
        <v>1244.54</v>
      </c>
      <c r="Q61">
        <v>0</v>
      </c>
      <c r="R61" s="1">
        <v>1244.54</v>
      </c>
      <c r="S61">
        <v>0</v>
      </c>
    </row>
    <row r="62" spans="1:19" x14ac:dyDescent="0.25">
      <c r="A62" s="2">
        <v>1001</v>
      </c>
      <c r="B62" t="s">
        <v>21</v>
      </c>
      <c r="C62" s="2" t="str">
        <f t="shared" si="2"/>
        <v>04</v>
      </c>
      <c r="D62" t="s">
        <v>47</v>
      </c>
      <c r="E62" s="2" t="str">
        <f t="shared" si="4"/>
        <v>040010000</v>
      </c>
      <c r="F62" t="s">
        <v>48</v>
      </c>
      <c r="G62" t="s">
        <v>49</v>
      </c>
      <c r="H62" t="s">
        <v>50</v>
      </c>
      <c r="I62">
        <v>21500</v>
      </c>
      <c r="J62" t="s">
        <v>71</v>
      </c>
      <c r="K62" s="1">
        <v>25000</v>
      </c>
      <c r="L62" s="1">
        <v>17000</v>
      </c>
      <c r="M62" s="1">
        <v>-8000</v>
      </c>
      <c r="N62" s="1">
        <v>4547.28</v>
      </c>
      <c r="O62" s="1">
        <v>12452.72</v>
      </c>
      <c r="P62" s="1">
        <v>4547.28</v>
      </c>
      <c r="Q62">
        <v>0</v>
      </c>
      <c r="R62" s="1">
        <v>4547.28</v>
      </c>
      <c r="S62">
        <v>0</v>
      </c>
    </row>
    <row r="63" spans="1:19" x14ac:dyDescent="0.25">
      <c r="A63" s="2">
        <v>1001</v>
      </c>
      <c r="B63" t="s">
        <v>21</v>
      </c>
      <c r="C63" s="2" t="str">
        <f t="shared" si="2"/>
        <v>04</v>
      </c>
      <c r="D63" t="s">
        <v>47</v>
      </c>
      <c r="E63" s="2" t="str">
        <f t="shared" si="4"/>
        <v>040010000</v>
      </c>
      <c r="F63" t="s">
        <v>48</v>
      </c>
      <c r="G63" t="s">
        <v>49</v>
      </c>
      <c r="H63" t="s">
        <v>50</v>
      </c>
      <c r="I63">
        <v>22000</v>
      </c>
      <c r="J63" t="s">
        <v>39</v>
      </c>
      <c r="K63" s="1">
        <v>20000</v>
      </c>
      <c r="L63" s="1">
        <v>20000</v>
      </c>
      <c r="M63">
        <v>0</v>
      </c>
      <c r="N63" s="1">
        <v>8445.99</v>
      </c>
      <c r="O63" s="1">
        <v>11554.01</v>
      </c>
      <c r="P63" s="1">
        <v>8445.99</v>
      </c>
      <c r="Q63">
        <v>0</v>
      </c>
      <c r="R63" s="1">
        <v>7945.72</v>
      </c>
      <c r="S63">
        <v>500.27</v>
      </c>
    </row>
    <row r="64" spans="1:19" x14ac:dyDescent="0.25">
      <c r="A64" s="2">
        <v>1001</v>
      </c>
      <c r="B64" t="s">
        <v>21</v>
      </c>
      <c r="C64" s="2" t="str">
        <f t="shared" si="2"/>
        <v>04</v>
      </c>
      <c r="D64" t="s">
        <v>47</v>
      </c>
      <c r="E64" s="2" t="str">
        <f t="shared" si="4"/>
        <v>040010000</v>
      </c>
      <c r="F64" t="s">
        <v>48</v>
      </c>
      <c r="G64" t="s">
        <v>49</v>
      </c>
      <c r="H64" t="s">
        <v>50</v>
      </c>
      <c r="I64">
        <v>22002</v>
      </c>
      <c r="J64" t="s">
        <v>40</v>
      </c>
      <c r="K64" s="1">
        <v>5000</v>
      </c>
      <c r="L64" s="1">
        <v>5000</v>
      </c>
      <c r="M64">
        <v>0</v>
      </c>
      <c r="N64" s="1">
        <v>5675</v>
      </c>
      <c r="O64">
        <v>-675</v>
      </c>
      <c r="P64" s="1">
        <v>5675</v>
      </c>
      <c r="Q64">
        <v>0</v>
      </c>
      <c r="R64" s="1">
        <v>5675</v>
      </c>
      <c r="S64">
        <v>0</v>
      </c>
    </row>
    <row r="65" spans="1:19" x14ac:dyDescent="0.25">
      <c r="A65" s="2">
        <v>1001</v>
      </c>
      <c r="B65" t="s">
        <v>21</v>
      </c>
      <c r="C65" s="2" t="str">
        <f t="shared" si="2"/>
        <v>04</v>
      </c>
      <c r="D65" t="s">
        <v>47</v>
      </c>
      <c r="E65" s="2" t="str">
        <f t="shared" si="4"/>
        <v>040010000</v>
      </c>
      <c r="F65" t="s">
        <v>48</v>
      </c>
      <c r="G65" t="s">
        <v>49</v>
      </c>
      <c r="H65" t="s">
        <v>50</v>
      </c>
      <c r="I65">
        <v>22004</v>
      </c>
      <c r="J65" t="s">
        <v>72</v>
      </c>
      <c r="K65" s="1">
        <v>14000</v>
      </c>
      <c r="L65" s="1">
        <v>14000</v>
      </c>
      <c r="M65">
        <v>0</v>
      </c>
      <c r="N65" s="1">
        <v>4597.13</v>
      </c>
      <c r="O65" s="1">
        <v>9402.8700000000008</v>
      </c>
      <c r="P65" s="1">
        <v>4597.13</v>
      </c>
      <c r="Q65">
        <v>0</v>
      </c>
      <c r="R65" s="1">
        <v>4597.13</v>
      </c>
      <c r="S65">
        <v>0</v>
      </c>
    </row>
    <row r="66" spans="1:19" x14ac:dyDescent="0.25">
      <c r="A66" s="2">
        <v>1001</v>
      </c>
      <c r="B66" t="s">
        <v>21</v>
      </c>
      <c r="C66" s="2" t="str">
        <f t="shared" si="2"/>
        <v>04</v>
      </c>
      <c r="D66" t="s">
        <v>47</v>
      </c>
      <c r="E66" s="2" t="str">
        <f t="shared" si="4"/>
        <v>040010000</v>
      </c>
      <c r="F66" t="s">
        <v>48</v>
      </c>
      <c r="G66" t="s">
        <v>49</v>
      </c>
      <c r="H66" t="s">
        <v>50</v>
      </c>
      <c r="I66">
        <v>22100</v>
      </c>
      <c r="J66" t="s">
        <v>73</v>
      </c>
      <c r="K66" s="1">
        <v>260000</v>
      </c>
      <c r="L66" s="1">
        <v>206263</v>
      </c>
      <c r="M66" s="1">
        <v>-53737</v>
      </c>
      <c r="N66" s="1">
        <v>138662.22</v>
      </c>
      <c r="O66" s="1">
        <v>67600.78</v>
      </c>
      <c r="P66" s="1">
        <v>138662.22</v>
      </c>
      <c r="Q66">
        <v>0</v>
      </c>
      <c r="R66" s="1">
        <v>138662.22</v>
      </c>
      <c r="S66">
        <v>0</v>
      </c>
    </row>
    <row r="67" spans="1:19" x14ac:dyDescent="0.25">
      <c r="A67" s="2">
        <v>1001</v>
      </c>
      <c r="B67" t="s">
        <v>21</v>
      </c>
      <c r="C67" s="2" t="str">
        <f t="shared" si="2"/>
        <v>04</v>
      </c>
      <c r="D67" t="s">
        <v>47</v>
      </c>
      <c r="E67" s="2" t="str">
        <f t="shared" si="4"/>
        <v>040010000</v>
      </c>
      <c r="F67" t="s">
        <v>48</v>
      </c>
      <c r="G67" t="s">
        <v>49</v>
      </c>
      <c r="H67" t="s">
        <v>50</v>
      </c>
      <c r="I67">
        <v>22101</v>
      </c>
      <c r="J67" t="s">
        <v>74</v>
      </c>
      <c r="K67" s="1">
        <v>11000</v>
      </c>
      <c r="L67" s="1">
        <v>11000</v>
      </c>
      <c r="M67">
        <v>0</v>
      </c>
      <c r="N67" s="1">
        <v>8541.58</v>
      </c>
      <c r="O67" s="1">
        <v>2458.42</v>
      </c>
      <c r="P67" s="1">
        <v>8541.58</v>
      </c>
      <c r="Q67">
        <v>0</v>
      </c>
      <c r="R67" s="1">
        <v>8541.58</v>
      </c>
      <c r="S67">
        <v>0</v>
      </c>
    </row>
    <row r="68" spans="1:19" x14ac:dyDescent="0.25">
      <c r="A68" s="2">
        <v>1001</v>
      </c>
      <c r="B68" t="s">
        <v>21</v>
      </c>
      <c r="C68" s="2" t="str">
        <f t="shared" si="2"/>
        <v>04</v>
      </c>
      <c r="D68" t="s">
        <v>47</v>
      </c>
      <c r="E68" s="2" t="str">
        <f t="shared" si="4"/>
        <v>040010000</v>
      </c>
      <c r="F68" t="s">
        <v>48</v>
      </c>
      <c r="G68" t="s">
        <v>49</v>
      </c>
      <c r="H68" t="s">
        <v>50</v>
      </c>
      <c r="I68">
        <v>22102</v>
      </c>
      <c r="J68" t="s">
        <v>75</v>
      </c>
      <c r="K68" s="1">
        <v>75000</v>
      </c>
      <c r="L68" s="1">
        <v>88043.06</v>
      </c>
      <c r="M68" s="1">
        <v>13043.06</v>
      </c>
      <c r="N68" s="1">
        <v>88043.06</v>
      </c>
      <c r="O68">
        <v>0</v>
      </c>
      <c r="P68" s="1">
        <v>88043.06</v>
      </c>
      <c r="Q68">
        <v>0</v>
      </c>
      <c r="R68" s="1">
        <v>88043.06</v>
      </c>
      <c r="S68">
        <v>0</v>
      </c>
    </row>
    <row r="69" spans="1:19" x14ac:dyDescent="0.25">
      <c r="A69" s="2">
        <v>1001</v>
      </c>
      <c r="B69" t="s">
        <v>21</v>
      </c>
      <c r="C69" s="2" t="str">
        <f t="shared" si="2"/>
        <v>04</v>
      </c>
      <c r="D69" t="s">
        <v>47</v>
      </c>
      <c r="E69" s="2" t="str">
        <f t="shared" si="4"/>
        <v>040010000</v>
      </c>
      <c r="F69" t="s">
        <v>48</v>
      </c>
      <c r="G69" t="s">
        <v>49</v>
      </c>
      <c r="H69" t="s">
        <v>50</v>
      </c>
      <c r="I69">
        <v>22103</v>
      </c>
      <c r="J69" t="s">
        <v>76</v>
      </c>
      <c r="K69" s="1">
        <v>5000</v>
      </c>
      <c r="L69" s="1">
        <v>22981.72</v>
      </c>
      <c r="M69" s="1">
        <v>17981.72</v>
      </c>
      <c r="N69" s="1">
        <v>11238.03</v>
      </c>
      <c r="O69" s="1">
        <v>11743.69</v>
      </c>
      <c r="P69" s="1">
        <v>11238.03</v>
      </c>
      <c r="Q69">
        <v>0</v>
      </c>
      <c r="R69" s="1">
        <v>6871.06</v>
      </c>
      <c r="S69" s="1">
        <v>4366.97</v>
      </c>
    </row>
    <row r="70" spans="1:19" x14ac:dyDescent="0.25">
      <c r="A70" s="2">
        <v>1001</v>
      </c>
      <c r="B70" t="s">
        <v>21</v>
      </c>
      <c r="C70" s="2" t="str">
        <f t="shared" si="2"/>
        <v>04</v>
      </c>
      <c r="D70" t="s">
        <v>47</v>
      </c>
      <c r="E70" s="2" t="str">
        <f t="shared" si="4"/>
        <v>040010000</v>
      </c>
      <c r="F70" t="s">
        <v>48</v>
      </c>
      <c r="G70" t="s">
        <v>49</v>
      </c>
      <c r="H70" t="s">
        <v>50</v>
      </c>
      <c r="I70">
        <v>22104</v>
      </c>
      <c r="J70" t="s">
        <v>77</v>
      </c>
      <c r="K70" s="1">
        <v>10000</v>
      </c>
      <c r="L70" s="1">
        <v>12362.92</v>
      </c>
      <c r="M70" s="1">
        <v>2362.92</v>
      </c>
      <c r="N70" s="1">
        <v>8962.91</v>
      </c>
      <c r="O70" s="1">
        <v>3400.01</v>
      </c>
      <c r="P70" s="1">
        <v>8962.91</v>
      </c>
      <c r="Q70">
        <v>0</v>
      </c>
      <c r="R70" s="1">
        <v>8962.91</v>
      </c>
      <c r="S70">
        <v>0</v>
      </c>
    </row>
    <row r="71" spans="1:19" x14ac:dyDescent="0.25">
      <c r="A71" s="2">
        <v>1001</v>
      </c>
      <c r="B71" t="s">
        <v>21</v>
      </c>
      <c r="C71" s="2" t="str">
        <f t="shared" si="2"/>
        <v>04</v>
      </c>
      <c r="D71" t="s">
        <v>47</v>
      </c>
      <c r="E71" s="2" t="str">
        <f t="shared" si="4"/>
        <v>040010000</v>
      </c>
      <c r="F71" t="s">
        <v>48</v>
      </c>
      <c r="G71" t="s">
        <v>49</v>
      </c>
      <c r="H71" t="s">
        <v>50</v>
      </c>
      <c r="I71">
        <v>22109</v>
      </c>
      <c r="J71" t="s">
        <v>78</v>
      </c>
      <c r="K71" s="1">
        <v>24000</v>
      </c>
      <c r="L71" s="1">
        <v>24000</v>
      </c>
      <c r="M71">
        <v>0</v>
      </c>
      <c r="N71" s="1">
        <v>3803.03</v>
      </c>
      <c r="O71" s="1">
        <v>20196.97</v>
      </c>
      <c r="P71" s="1">
        <v>3803.03</v>
      </c>
      <c r="Q71">
        <v>0</v>
      </c>
      <c r="R71" s="1">
        <v>3803.03</v>
      </c>
      <c r="S71">
        <v>0</v>
      </c>
    </row>
    <row r="72" spans="1:19" x14ac:dyDescent="0.25">
      <c r="A72" s="2">
        <v>1001</v>
      </c>
      <c r="B72" t="s">
        <v>21</v>
      </c>
      <c r="C72" s="2" t="str">
        <f t="shared" si="2"/>
        <v>04</v>
      </c>
      <c r="D72" t="s">
        <v>47</v>
      </c>
      <c r="E72" s="2" t="str">
        <f t="shared" si="4"/>
        <v>040010000</v>
      </c>
      <c r="F72" t="s">
        <v>48</v>
      </c>
      <c r="G72" t="s">
        <v>49</v>
      </c>
      <c r="H72" t="s">
        <v>50</v>
      </c>
      <c r="I72">
        <v>22201</v>
      </c>
      <c r="J72" t="s">
        <v>42</v>
      </c>
      <c r="K72" s="1">
        <v>39000</v>
      </c>
      <c r="L72" s="1">
        <v>39000</v>
      </c>
      <c r="M72">
        <v>0</v>
      </c>
      <c r="N72" s="1">
        <v>25388.69</v>
      </c>
      <c r="O72" s="1">
        <v>13611.31</v>
      </c>
      <c r="P72" s="1">
        <v>25388.69</v>
      </c>
      <c r="Q72">
        <v>0</v>
      </c>
      <c r="R72" s="1">
        <v>25388.69</v>
      </c>
      <c r="S72">
        <v>0</v>
      </c>
    </row>
    <row r="73" spans="1:19" x14ac:dyDescent="0.25">
      <c r="A73" s="2">
        <v>1001</v>
      </c>
      <c r="B73" t="s">
        <v>21</v>
      </c>
      <c r="C73" s="2" t="str">
        <f t="shared" si="2"/>
        <v>04</v>
      </c>
      <c r="D73" t="s">
        <v>47</v>
      </c>
      <c r="E73" s="2" t="str">
        <f t="shared" si="4"/>
        <v>040010000</v>
      </c>
      <c r="F73" t="s">
        <v>48</v>
      </c>
      <c r="G73" t="s">
        <v>49</v>
      </c>
      <c r="H73" t="s">
        <v>50</v>
      </c>
      <c r="I73">
        <v>22209</v>
      </c>
      <c r="J73" t="s">
        <v>43</v>
      </c>
      <c r="K73" s="1">
        <v>13000</v>
      </c>
      <c r="L73" s="1">
        <v>13000</v>
      </c>
      <c r="M73">
        <v>0</v>
      </c>
      <c r="N73" s="1">
        <v>12841.34</v>
      </c>
      <c r="O73">
        <v>158.66</v>
      </c>
      <c r="P73" s="1">
        <v>12841.34</v>
      </c>
      <c r="Q73">
        <v>0</v>
      </c>
      <c r="R73" s="1">
        <v>12841.34</v>
      </c>
      <c r="S73">
        <v>0</v>
      </c>
    </row>
    <row r="74" spans="1:19" x14ac:dyDescent="0.25">
      <c r="A74" s="2">
        <v>1001</v>
      </c>
      <c r="B74" t="s">
        <v>21</v>
      </c>
      <c r="C74" s="2" t="str">
        <f t="shared" si="2"/>
        <v>04</v>
      </c>
      <c r="D74" t="s">
        <v>47</v>
      </c>
      <c r="E74" s="2" t="str">
        <f t="shared" si="4"/>
        <v>040010000</v>
      </c>
      <c r="F74" t="s">
        <v>48</v>
      </c>
      <c r="G74" t="s">
        <v>49</v>
      </c>
      <c r="H74" t="s">
        <v>50</v>
      </c>
      <c r="I74">
        <v>22300</v>
      </c>
      <c r="J74" t="s">
        <v>79</v>
      </c>
      <c r="K74" s="1">
        <v>20000</v>
      </c>
      <c r="L74" s="1">
        <v>86900.6</v>
      </c>
      <c r="M74" s="1">
        <v>66900.600000000006</v>
      </c>
      <c r="N74" s="1">
        <v>80900.600000000006</v>
      </c>
      <c r="O74" s="1">
        <v>6000</v>
      </c>
      <c r="P74" s="1">
        <v>80900.600000000006</v>
      </c>
      <c r="Q74">
        <v>0</v>
      </c>
      <c r="R74" s="1">
        <v>39354.01</v>
      </c>
      <c r="S74" s="1">
        <v>41546.589999999997</v>
      </c>
    </row>
    <row r="75" spans="1:19" x14ac:dyDescent="0.25">
      <c r="A75" s="2">
        <v>1001</v>
      </c>
      <c r="B75" t="s">
        <v>21</v>
      </c>
      <c r="C75" s="2" t="str">
        <f t="shared" si="2"/>
        <v>04</v>
      </c>
      <c r="D75" t="s">
        <v>47</v>
      </c>
      <c r="E75" s="2" t="str">
        <f t="shared" si="4"/>
        <v>040010000</v>
      </c>
      <c r="F75" t="s">
        <v>48</v>
      </c>
      <c r="G75" t="s">
        <v>49</v>
      </c>
      <c r="H75" t="s">
        <v>50</v>
      </c>
      <c r="I75">
        <v>22409</v>
      </c>
      <c r="J75" t="s">
        <v>80</v>
      </c>
      <c r="K75" s="1">
        <v>13000</v>
      </c>
      <c r="L75" s="1">
        <v>13000</v>
      </c>
      <c r="M75">
        <v>0</v>
      </c>
      <c r="N75">
        <v>0</v>
      </c>
      <c r="O75" s="1">
        <v>13000</v>
      </c>
      <c r="P75">
        <v>0</v>
      </c>
      <c r="Q75">
        <v>0</v>
      </c>
      <c r="R75">
        <v>0</v>
      </c>
      <c r="S75">
        <v>0</v>
      </c>
    </row>
    <row r="76" spans="1:19" x14ac:dyDescent="0.25">
      <c r="A76" s="2">
        <v>1001</v>
      </c>
      <c r="B76" t="s">
        <v>21</v>
      </c>
      <c r="C76" s="2" t="str">
        <f t="shared" si="2"/>
        <v>04</v>
      </c>
      <c r="D76" t="s">
        <v>47</v>
      </c>
      <c r="E76" s="2" t="str">
        <f t="shared" si="4"/>
        <v>040010000</v>
      </c>
      <c r="F76" t="s">
        <v>48</v>
      </c>
      <c r="G76" t="s">
        <v>49</v>
      </c>
      <c r="H76" t="s">
        <v>50</v>
      </c>
      <c r="I76">
        <v>22500</v>
      </c>
      <c r="J76" t="s">
        <v>81</v>
      </c>
      <c r="K76" s="1">
        <v>5000</v>
      </c>
      <c r="L76" s="1">
        <v>5112.8599999999997</v>
      </c>
      <c r="M76">
        <v>112.86</v>
      </c>
      <c r="N76" s="1">
        <v>5100.38</v>
      </c>
      <c r="O76">
        <v>12.48</v>
      </c>
      <c r="P76" s="1">
        <v>5100.38</v>
      </c>
      <c r="Q76">
        <v>0</v>
      </c>
      <c r="R76" s="1">
        <v>5100.38</v>
      </c>
      <c r="S76">
        <v>0</v>
      </c>
    </row>
    <row r="77" spans="1:19" x14ac:dyDescent="0.25">
      <c r="A77" s="2">
        <v>1001</v>
      </c>
      <c r="B77" t="s">
        <v>21</v>
      </c>
      <c r="C77" s="2" t="str">
        <f t="shared" si="2"/>
        <v>04</v>
      </c>
      <c r="D77" t="s">
        <v>47</v>
      </c>
      <c r="E77" s="2" t="str">
        <f t="shared" si="4"/>
        <v>040010000</v>
      </c>
      <c r="F77" t="s">
        <v>48</v>
      </c>
      <c r="G77" t="s">
        <v>49</v>
      </c>
      <c r="H77" t="s">
        <v>50</v>
      </c>
      <c r="I77">
        <v>22603</v>
      </c>
      <c r="J77" t="s">
        <v>82</v>
      </c>
      <c r="K77" s="1">
        <v>4000</v>
      </c>
      <c r="L77" s="1">
        <v>4000</v>
      </c>
      <c r="M77">
        <v>0</v>
      </c>
      <c r="N77">
        <v>800</v>
      </c>
      <c r="O77" s="1">
        <v>3200</v>
      </c>
      <c r="P77">
        <v>800</v>
      </c>
      <c r="Q77">
        <v>0</v>
      </c>
      <c r="R77">
        <v>800</v>
      </c>
      <c r="S77">
        <v>0</v>
      </c>
    </row>
    <row r="78" spans="1:19" x14ac:dyDescent="0.25">
      <c r="A78" s="2">
        <v>1001</v>
      </c>
      <c r="B78" t="s">
        <v>21</v>
      </c>
      <c r="C78" s="2" t="str">
        <f t="shared" si="2"/>
        <v>04</v>
      </c>
      <c r="D78" t="s">
        <v>47</v>
      </c>
      <c r="E78" s="2" t="str">
        <f t="shared" si="4"/>
        <v>040010000</v>
      </c>
      <c r="F78" t="s">
        <v>48</v>
      </c>
      <c r="G78" t="s">
        <v>49</v>
      </c>
      <c r="H78" t="s">
        <v>50</v>
      </c>
      <c r="I78">
        <v>22606</v>
      </c>
      <c r="J78" t="s">
        <v>83</v>
      </c>
      <c r="K78" s="1">
        <v>2000</v>
      </c>
      <c r="L78" s="1">
        <v>2000</v>
      </c>
      <c r="M78">
        <v>0</v>
      </c>
      <c r="N78" s="1">
        <v>3320.93</v>
      </c>
      <c r="O78" s="1">
        <v>-1320.93</v>
      </c>
      <c r="P78" s="1">
        <v>3320.93</v>
      </c>
      <c r="Q78">
        <v>0</v>
      </c>
      <c r="R78" s="1">
        <v>3320.93</v>
      </c>
      <c r="S78">
        <v>0</v>
      </c>
    </row>
    <row r="79" spans="1:19" x14ac:dyDescent="0.25">
      <c r="A79" s="2">
        <v>1001</v>
      </c>
      <c r="B79" t="s">
        <v>21</v>
      </c>
      <c r="C79" s="2" t="str">
        <f t="shared" si="2"/>
        <v>04</v>
      </c>
      <c r="D79" t="s">
        <v>47</v>
      </c>
      <c r="E79" s="2" t="str">
        <f t="shared" si="4"/>
        <v>040010000</v>
      </c>
      <c r="F79" t="s">
        <v>48</v>
      </c>
      <c r="G79" t="s">
        <v>49</v>
      </c>
      <c r="H79" t="s">
        <v>50</v>
      </c>
      <c r="I79">
        <v>22609</v>
      </c>
      <c r="J79" t="s">
        <v>44</v>
      </c>
      <c r="K79" s="1">
        <v>6218</v>
      </c>
      <c r="L79" s="1">
        <v>6218</v>
      </c>
      <c r="M79">
        <v>0</v>
      </c>
      <c r="N79" s="1">
        <v>1180.07</v>
      </c>
      <c r="O79" s="1">
        <v>5037.93</v>
      </c>
      <c r="P79" s="1">
        <v>1180.07</v>
      </c>
      <c r="Q79">
        <v>0</v>
      </c>
      <c r="R79" s="1">
        <v>1180.07</v>
      </c>
      <c r="S79">
        <v>0</v>
      </c>
    </row>
    <row r="80" spans="1:19" x14ac:dyDescent="0.25">
      <c r="A80" s="2">
        <v>1001</v>
      </c>
      <c r="B80" t="s">
        <v>21</v>
      </c>
      <c r="C80" s="2" t="str">
        <f t="shared" si="2"/>
        <v>04</v>
      </c>
      <c r="D80" t="s">
        <v>47</v>
      </c>
      <c r="E80" s="2" t="str">
        <f t="shared" si="4"/>
        <v>040010000</v>
      </c>
      <c r="F80" t="s">
        <v>48</v>
      </c>
      <c r="G80" t="s">
        <v>49</v>
      </c>
      <c r="H80" t="s">
        <v>50</v>
      </c>
      <c r="I80">
        <v>22700</v>
      </c>
      <c r="J80" t="s">
        <v>84</v>
      </c>
      <c r="K80" s="1">
        <v>2440242</v>
      </c>
      <c r="L80" s="1">
        <v>1879561.46</v>
      </c>
      <c r="M80" s="1">
        <v>-560680.54</v>
      </c>
      <c r="N80" s="1">
        <v>1747191.03</v>
      </c>
      <c r="O80" s="1">
        <v>132370.43</v>
      </c>
      <c r="P80" s="1">
        <v>1747191.03</v>
      </c>
      <c r="Q80">
        <v>0</v>
      </c>
      <c r="R80" s="1">
        <v>1704307.9</v>
      </c>
      <c r="S80" s="1">
        <v>42883.13</v>
      </c>
    </row>
    <row r="81" spans="1:19" x14ac:dyDescent="0.25">
      <c r="A81" s="2">
        <v>1001</v>
      </c>
      <c r="B81" t="s">
        <v>21</v>
      </c>
      <c r="C81" s="2" t="str">
        <f t="shared" si="2"/>
        <v>04</v>
      </c>
      <c r="D81" t="s">
        <v>47</v>
      </c>
      <c r="E81" s="2" t="str">
        <f t="shared" si="4"/>
        <v>040010000</v>
      </c>
      <c r="F81" t="s">
        <v>48</v>
      </c>
      <c r="G81" t="s">
        <v>49</v>
      </c>
      <c r="H81" t="s">
        <v>50</v>
      </c>
      <c r="I81">
        <v>22701</v>
      </c>
      <c r="J81" t="s">
        <v>85</v>
      </c>
      <c r="K81" s="1">
        <v>4300000</v>
      </c>
      <c r="L81" s="1">
        <v>4480580.34</v>
      </c>
      <c r="M81" s="1">
        <v>180580.34</v>
      </c>
      <c r="N81" s="1">
        <v>3752688.62</v>
      </c>
      <c r="O81" s="1">
        <v>727891.72</v>
      </c>
      <c r="P81" s="1">
        <v>3752688.62</v>
      </c>
      <c r="Q81">
        <v>0</v>
      </c>
      <c r="R81" s="1">
        <v>3743821.86</v>
      </c>
      <c r="S81" s="1">
        <v>8866.76</v>
      </c>
    </row>
    <row r="82" spans="1:19" x14ac:dyDescent="0.25">
      <c r="A82" s="2">
        <v>1001</v>
      </c>
      <c r="B82" t="s">
        <v>21</v>
      </c>
      <c r="C82" s="2" t="str">
        <f t="shared" si="2"/>
        <v>04</v>
      </c>
      <c r="D82" t="s">
        <v>47</v>
      </c>
      <c r="E82" s="2" t="str">
        <f t="shared" si="4"/>
        <v>040010000</v>
      </c>
      <c r="F82" t="s">
        <v>48</v>
      </c>
      <c r="G82" t="s">
        <v>49</v>
      </c>
      <c r="H82" t="s">
        <v>50</v>
      </c>
      <c r="I82">
        <v>22706</v>
      </c>
      <c r="J82" t="s">
        <v>86</v>
      </c>
      <c r="K82" s="1">
        <v>18000</v>
      </c>
      <c r="L82" s="1">
        <v>32699.040000000001</v>
      </c>
      <c r="M82" s="1">
        <v>14699.04</v>
      </c>
      <c r="N82" s="1">
        <v>32699.040000000001</v>
      </c>
      <c r="O82">
        <v>0</v>
      </c>
      <c r="P82" s="1">
        <v>32699.040000000001</v>
      </c>
      <c r="Q82">
        <v>0</v>
      </c>
      <c r="R82" s="1">
        <v>32699.040000000001</v>
      </c>
      <c r="S82">
        <v>0</v>
      </c>
    </row>
    <row r="83" spans="1:19" x14ac:dyDescent="0.25">
      <c r="A83" s="2">
        <v>1001</v>
      </c>
      <c r="B83" t="s">
        <v>21</v>
      </c>
      <c r="C83" s="2" t="str">
        <f t="shared" si="2"/>
        <v>04</v>
      </c>
      <c r="D83" t="s">
        <v>47</v>
      </c>
      <c r="E83" s="2" t="str">
        <f t="shared" si="4"/>
        <v>040010000</v>
      </c>
      <c r="F83" t="s">
        <v>48</v>
      </c>
      <c r="G83" t="s">
        <v>49</v>
      </c>
      <c r="H83" t="s">
        <v>50</v>
      </c>
      <c r="I83">
        <v>22709</v>
      </c>
      <c r="J83" t="s">
        <v>87</v>
      </c>
      <c r="K83" s="1">
        <v>42500</v>
      </c>
      <c r="L83" s="1">
        <v>42500</v>
      </c>
      <c r="M83">
        <v>0</v>
      </c>
      <c r="N83" s="1">
        <v>24689.91</v>
      </c>
      <c r="O83" s="1">
        <v>17810.09</v>
      </c>
      <c r="P83" s="1">
        <v>24689.91</v>
      </c>
      <c r="Q83">
        <v>0</v>
      </c>
      <c r="R83" s="1">
        <v>24689.84</v>
      </c>
      <c r="S83">
        <v>7.0000000000000007E-2</v>
      </c>
    </row>
    <row r="84" spans="1:19" x14ac:dyDescent="0.25">
      <c r="A84" s="2">
        <v>1001</v>
      </c>
      <c r="B84" t="s">
        <v>21</v>
      </c>
      <c r="C84" s="2" t="str">
        <f t="shared" si="2"/>
        <v>04</v>
      </c>
      <c r="D84" t="s">
        <v>47</v>
      </c>
      <c r="E84" s="2" t="str">
        <f t="shared" si="4"/>
        <v>040010000</v>
      </c>
      <c r="F84" t="s">
        <v>48</v>
      </c>
      <c r="G84" t="s">
        <v>49</v>
      </c>
      <c r="H84" t="s">
        <v>50</v>
      </c>
      <c r="I84">
        <v>23001</v>
      </c>
      <c r="J84" t="s">
        <v>88</v>
      </c>
      <c r="K84" s="1">
        <v>8000</v>
      </c>
      <c r="L84" s="1">
        <v>11000</v>
      </c>
      <c r="M84" s="1">
        <v>3000</v>
      </c>
      <c r="N84" s="1">
        <v>10471</v>
      </c>
      <c r="O84">
        <v>529</v>
      </c>
      <c r="P84" s="1">
        <v>10471</v>
      </c>
      <c r="Q84">
        <v>0</v>
      </c>
      <c r="R84" s="1">
        <v>10471</v>
      </c>
      <c r="S84">
        <v>0</v>
      </c>
    </row>
    <row r="85" spans="1:19" x14ac:dyDescent="0.25">
      <c r="A85" s="2">
        <v>1001</v>
      </c>
      <c r="B85" t="s">
        <v>21</v>
      </c>
      <c r="C85" s="2" t="str">
        <f t="shared" si="2"/>
        <v>04</v>
      </c>
      <c r="D85" t="s">
        <v>47</v>
      </c>
      <c r="E85" s="2" t="str">
        <f t="shared" si="4"/>
        <v>040010000</v>
      </c>
      <c r="F85" t="s">
        <v>48</v>
      </c>
      <c r="G85" t="s">
        <v>49</v>
      </c>
      <c r="H85" t="s">
        <v>50</v>
      </c>
      <c r="I85">
        <v>23100</v>
      </c>
      <c r="J85" t="s">
        <v>89</v>
      </c>
      <c r="K85" s="1">
        <v>8000</v>
      </c>
      <c r="L85" s="1">
        <v>10000</v>
      </c>
      <c r="M85" s="1">
        <v>2000</v>
      </c>
      <c r="N85" s="1">
        <v>5794.72</v>
      </c>
      <c r="O85" s="1">
        <v>4205.28</v>
      </c>
      <c r="P85" s="1">
        <v>5794.72</v>
      </c>
      <c r="Q85">
        <v>0</v>
      </c>
      <c r="R85" s="1">
        <v>5794.72</v>
      </c>
      <c r="S85">
        <v>0</v>
      </c>
    </row>
    <row r="86" spans="1:19" x14ac:dyDescent="0.25">
      <c r="A86" s="2">
        <v>1001</v>
      </c>
      <c r="B86" t="s">
        <v>21</v>
      </c>
      <c r="C86" s="2" t="str">
        <f t="shared" si="2"/>
        <v>04</v>
      </c>
      <c r="D86" t="s">
        <v>47</v>
      </c>
      <c r="E86" s="2" t="str">
        <f t="shared" si="4"/>
        <v>040010000</v>
      </c>
      <c r="F86" t="s">
        <v>48</v>
      </c>
      <c r="G86" t="s">
        <v>49</v>
      </c>
      <c r="H86" t="s">
        <v>50</v>
      </c>
      <c r="I86">
        <v>28001</v>
      </c>
      <c r="J86" t="s">
        <v>45</v>
      </c>
      <c r="K86" s="1">
        <v>22000</v>
      </c>
      <c r="L86" s="1">
        <v>28000</v>
      </c>
      <c r="M86" s="1">
        <v>6000</v>
      </c>
      <c r="N86" s="1">
        <v>25239.01</v>
      </c>
      <c r="O86" s="1">
        <v>2760.99</v>
      </c>
      <c r="P86" s="1">
        <v>25239.01</v>
      </c>
      <c r="Q86">
        <v>0</v>
      </c>
      <c r="R86" s="1">
        <v>25239.01</v>
      </c>
      <c r="S86">
        <v>0</v>
      </c>
    </row>
    <row r="87" spans="1:19" x14ac:dyDescent="0.25">
      <c r="A87" s="2">
        <v>1001</v>
      </c>
      <c r="B87" t="s">
        <v>21</v>
      </c>
      <c r="C87" s="2" t="str">
        <f t="shared" si="2"/>
        <v>04</v>
      </c>
      <c r="D87" t="s">
        <v>47</v>
      </c>
      <c r="E87" s="2" t="str">
        <f t="shared" si="4"/>
        <v>040010000</v>
      </c>
      <c r="F87" t="s">
        <v>48</v>
      </c>
      <c r="G87" t="s">
        <v>49</v>
      </c>
      <c r="H87" t="s">
        <v>50</v>
      </c>
      <c r="I87">
        <v>62300</v>
      </c>
      <c r="J87" t="s">
        <v>90</v>
      </c>
      <c r="K87" s="1">
        <v>5000</v>
      </c>
      <c r="L87" s="1">
        <v>4114.88</v>
      </c>
      <c r="M87">
        <v>-885.12</v>
      </c>
      <c r="N87" s="1">
        <v>3164.62</v>
      </c>
      <c r="O87">
        <v>950.26</v>
      </c>
      <c r="P87" s="1">
        <v>3164.62</v>
      </c>
      <c r="Q87">
        <v>0</v>
      </c>
      <c r="R87" s="1">
        <v>3164.62</v>
      </c>
      <c r="S87">
        <v>0</v>
      </c>
    </row>
    <row r="88" spans="1:19" x14ac:dyDescent="0.25">
      <c r="A88" s="2">
        <v>1001</v>
      </c>
      <c r="B88" t="s">
        <v>21</v>
      </c>
      <c r="C88" s="2" t="str">
        <f t="shared" si="2"/>
        <v>04</v>
      </c>
      <c r="D88" t="s">
        <v>47</v>
      </c>
      <c r="E88" s="2" t="str">
        <f t="shared" si="4"/>
        <v>040010000</v>
      </c>
      <c r="F88" t="s">
        <v>48</v>
      </c>
      <c r="G88" t="s">
        <v>49</v>
      </c>
      <c r="H88" t="s">
        <v>50</v>
      </c>
      <c r="I88">
        <v>62303</v>
      </c>
      <c r="J88" t="s">
        <v>91</v>
      </c>
      <c r="K88">
        <v>0</v>
      </c>
      <c r="L88" s="1">
        <v>85556.9</v>
      </c>
      <c r="M88" s="1">
        <v>85556.9</v>
      </c>
      <c r="N88" s="1">
        <v>83168.86</v>
      </c>
      <c r="O88" s="1">
        <v>2388.04</v>
      </c>
      <c r="P88" s="1">
        <v>83168.86</v>
      </c>
      <c r="Q88">
        <v>0</v>
      </c>
      <c r="R88" s="1">
        <v>23954.560000000001</v>
      </c>
      <c r="S88" s="1">
        <v>59214.3</v>
      </c>
    </row>
    <row r="89" spans="1:19" x14ac:dyDescent="0.25">
      <c r="A89" s="2">
        <v>1001</v>
      </c>
      <c r="B89" t="s">
        <v>21</v>
      </c>
      <c r="C89" s="2" t="str">
        <f t="shared" si="2"/>
        <v>04</v>
      </c>
      <c r="D89" t="s">
        <v>47</v>
      </c>
      <c r="E89" s="2" t="str">
        <f t="shared" si="4"/>
        <v>040010000</v>
      </c>
      <c r="F89" t="s">
        <v>48</v>
      </c>
      <c r="G89" t="s">
        <v>49</v>
      </c>
      <c r="H89" t="s">
        <v>50</v>
      </c>
      <c r="I89">
        <v>62399</v>
      </c>
      <c r="J89" t="s">
        <v>92</v>
      </c>
      <c r="K89">
        <v>0</v>
      </c>
      <c r="L89">
        <v>223.97</v>
      </c>
      <c r="M89">
        <v>223.97</v>
      </c>
      <c r="N89">
        <v>223.97</v>
      </c>
      <c r="O89">
        <v>0</v>
      </c>
      <c r="P89">
        <v>223.97</v>
      </c>
      <c r="Q89">
        <v>0</v>
      </c>
      <c r="R89">
        <v>223.97</v>
      </c>
      <c r="S89">
        <v>0</v>
      </c>
    </row>
    <row r="90" spans="1:19" x14ac:dyDescent="0.25">
      <c r="A90" s="2">
        <v>1001</v>
      </c>
      <c r="B90" t="s">
        <v>21</v>
      </c>
      <c r="C90" s="2" t="str">
        <f t="shared" si="2"/>
        <v>04</v>
      </c>
      <c r="D90" t="s">
        <v>47</v>
      </c>
      <c r="E90" s="2" t="str">
        <f t="shared" si="4"/>
        <v>040010000</v>
      </c>
      <c r="F90" t="s">
        <v>48</v>
      </c>
      <c r="G90" t="s">
        <v>49</v>
      </c>
      <c r="H90" t="s">
        <v>50</v>
      </c>
      <c r="I90">
        <v>62500</v>
      </c>
      <c r="J90" t="s">
        <v>93</v>
      </c>
      <c r="K90" s="1">
        <v>15000</v>
      </c>
      <c r="L90" s="1">
        <v>21034.75</v>
      </c>
      <c r="M90" s="1">
        <v>6034.75</v>
      </c>
      <c r="N90" s="1">
        <v>21034.75</v>
      </c>
      <c r="O90">
        <v>0</v>
      </c>
      <c r="P90" s="1">
        <v>21034.75</v>
      </c>
      <c r="Q90">
        <v>0</v>
      </c>
      <c r="R90" s="1">
        <v>21034.75</v>
      </c>
      <c r="S90">
        <v>0</v>
      </c>
    </row>
    <row r="91" spans="1:19" x14ac:dyDescent="0.25">
      <c r="A91" s="2">
        <v>1001</v>
      </c>
      <c r="B91" t="s">
        <v>21</v>
      </c>
      <c r="C91" s="2" t="str">
        <f t="shared" si="2"/>
        <v>04</v>
      </c>
      <c r="D91" t="s">
        <v>47</v>
      </c>
      <c r="E91" s="2" t="str">
        <f t="shared" si="4"/>
        <v>040010000</v>
      </c>
      <c r="F91" t="s">
        <v>48</v>
      </c>
      <c r="G91" t="s">
        <v>49</v>
      </c>
      <c r="H91" t="s">
        <v>50</v>
      </c>
      <c r="I91">
        <v>62502</v>
      </c>
      <c r="J91" t="s">
        <v>94</v>
      </c>
      <c r="K91">
        <v>0</v>
      </c>
      <c r="L91" s="1">
        <v>2722.5</v>
      </c>
      <c r="M91" s="1">
        <v>2722.5</v>
      </c>
      <c r="N91" s="1">
        <v>2722.5</v>
      </c>
      <c r="O91">
        <v>0</v>
      </c>
      <c r="P91" s="1">
        <v>2722.5</v>
      </c>
      <c r="Q91">
        <v>0</v>
      </c>
      <c r="R91" s="1">
        <v>2722.5</v>
      </c>
      <c r="S91">
        <v>0</v>
      </c>
    </row>
    <row r="92" spans="1:19" x14ac:dyDescent="0.25">
      <c r="A92" s="2">
        <v>1001</v>
      </c>
      <c r="B92" t="s">
        <v>21</v>
      </c>
      <c r="C92" s="2" t="str">
        <f t="shared" ref="C92:C155" si="5">"04"</f>
        <v>04</v>
      </c>
      <c r="D92" t="s">
        <v>47</v>
      </c>
      <c r="E92" s="2" t="str">
        <f t="shared" ref="E92:E97" si="6">"040010000"</f>
        <v>040010000</v>
      </c>
      <c r="F92" t="s">
        <v>48</v>
      </c>
      <c r="G92" t="s">
        <v>49</v>
      </c>
      <c r="H92" t="s">
        <v>50</v>
      </c>
      <c r="I92">
        <v>62802</v>
      </c>
      <c r="J92" t="s">
        <v>95</v>
      </c>
      <c r="K92" s="1">
        <v>5000</v>
      </c>
      <c r="L92" s="1">
        <v>8000</v>
      </c>
      <c r="M92" s="1">
        <v>3000</v>
      </c>
      <c r="N92" s="1">
        <v>4547.1400000000003</v>
      </c>
      <c r="O92" s="1">
        <v>3452.86</v>
      </c>
      <c r="P92" s="1">
        <v>4547.1400000000003</v>
      </c>
      <c r="Q92">
        <v>0</v>
      </c>
      <c r="R92" s="1">
        <v>4547.1400000000003</v>
      </c>
      <c r="S92">
        <v>0</v>
      </c>
    </row>
    <row r="93" spans="1:19" x14ac:dyDescent="0.25">
      <c r="A93" s="2">
        <v>1001</v>
      </c>
      <c r="B93" t="s">
        <v>21</v>
      </c>
      <c r="C93" s="2" t="str">
        <f t="shared" si="5"/>
        <v>04</v>
      </c>
      <c r="D93" t="s">
        <v>47</v>
      </c>
      <c r="E93" s="2" t="str">
        <f t="shared" si="6"/>
        <v>040010000</v>
      </c>
      <c r="F93" t="s">
        <v>48</v>
      </c>
      <c r="G93" t="s">
        <v>49</v>
      </c>
      <c r="H93" t="s">
        <v>50</v>
      </c>
      <c r="I93">
        <v>62803</v>
      </c>
      <c r="J93" t="s">
        <v>96</v>
      </c>
      <c r="K93">
        <v>0</v>
      </c>
      <c r="L93">
        <v>250</v>
      </c>
      <c r="M93">
        <v>250</v>
      </c>
      <c r="N93">
        <v>246.05</v>
      </c>
      <c r="O93">
        <v>3.95</v>
      </c>
      <c r="P93">
        <v>246.05</v>
      </c>
      <c r="Q93">
        <v>0</v>
      </c>
      <c r="R93">
        <v>246.05</v>
      </c>
      <c r="S93">
        <v>0</v>
      </c>
    </row>
    <row r="94" spans="1:19" x14ac:dyDescent="0.25">
      <c r="A94" s="2">
        <v>1001</v>
      </c>
      <c r="B94" t="s">
        <v>21</v>
      </c>
      <c r="C94" s="2" t="str">
        <f t="shared" si="5"/>
        <v>04</v>
      </c>
      <c r="D94" t="s">
        <v>47</v>
      </c>
      <c r="E94" s="2" t="str">
        <f t="shared" si="6"/>
        <v>040010000</v>
      </c>
      <c r="F94" t="s">
        <v>48</v>
      </c>
      <c r="G94" t="s">
        <v>49</v>
      </c>
      <c r="H94" t="s">
        <v>50</v>
      </c>
      <c r="I94">
        <v>63100</v>
      </c>
      <c r="J94" t="s">
        <v>97</v>
      </c>
      <c r="K94" s="1">
        <v>420645</v>
      </c>
      <c r="L94" s="1">
        <v>107936.36</v>
      </c>
      <c r="M94" s="1">
        <v>-312708.64</v>
      </c>
      <c r="N94" s="1">
        <v>101089.67</v>
      </c>
      <c r="O94" s="1">
        <v>6846.69</v>
      </c>
      <c r="P94" s="1">
        <v>101089.67</v>
      </c>
      <c r="Q94">
        <v>0</v>
      </c>
      <c r="R94" s="1">
        <v>101089.67</v>
      </c>
      <c r="S94">
        <v>0</v>
      </c>
    </row>
    <row r="95" spans="1:19" x14ac:dyDescent="0.25">
      <c r="A95" s="2">
        <v>1001</v>
      </c>
      <c r="B95" t="s">
        <v>21</v>
      </c>
      <c r="C95" s="2" t="str">
        <f t="shared" si="5"/>
        <v>04</v>
      </c>
      <c r="D95" t="s">
        <v>47</v>
      </c>
      <c r="E95" s="2" t="str">
        <f t="shared" si="6"/>
        <v>040010000</v>
      </c>
      <c r="F95" t="s">
        <v>48</v>
      </c>
      <c r="G95" t="s">
        <v>49</v>
      </c>
      <c r="H95" t="s">
        <v>50</v>
      </c>
      <c r="I95">
        <v>63303</v>
      </c>
      <c r="J95" t="s">
        <v>98</v>
      </c>
      <c r="K95">
        <v>0</v>
      </c>
      <c r="L95">
        <v>517</v>
      </c>
      <c r="M95">
        <v>517</v>
      </c>
      <c r="N95">
        <v>516.49</v>
      </c>
      <c r="O95">
        <v>0.51</v>
      </c>
      <c r="P95">
        <v>516.49</v>
      </c>
      <c r="Q95">
        <v>0</v>
      </c>
      <c r="R95">
        <v>516.49</v>
      </c>
      <c r="S95">
        <v>0</v>
      </c>
    </row>
    <row r="96" spans="1:19" x14ac:dyDescent="0.25">
      <c r="A96" s="2">
        <v>1001</v>
      </c>
      <c r="B96" t="s">
        <v>21</v>
      </c>
      <c r="C96" s="2" t="str">
        <f t="shared" si="5"/>
        <v>04</v>
      </c>
      <c r="D96" t="s">
        <v>47</v>
      </c>
      <c r="E96" s="2" t="str">
        <f t="shared" si="6"/>
        <v>040010000</v>
      </c>
      <c r="F96" t="s">
        <v>48</v>
      </c>
      <c r="G96" t="s">
        <v>49</v>
      </c>
      <c r="H96" t="s">
        <v>50</v>
      </c>
      <c r="I96">
        <v>64010</v>
      </c>
      <c r="J96" t="s">
        <v>99</v>
      </c>
      <c r="K96" s="1">
        <v>80000</v>
      </c>
      <c r="L96" s="1">
        <v>115240</v>
      </c>
      <c r="M96" s="1">
        <v>35240</v>
      </c>
      <c r="N96" s="1">
        <v>92118.68</v>
      </c>
      <c r="O96" s="1">
        <v>23121.32</v>
      </c>
      <c r="P96" s="1">
        <v>92118.68</v>
      </c>
      <c r="Q96">
        <v>0</v>
      </c>
      <c r="R96" s="1">
        <v>92118.68</v>
      </c>
      <c r="S96">
        <v>0</v>
      </c>
    </row>
    <row r="97" spans="1:19" x14ac:dyDescent="0.25">
      <c r="A97" s="2">
        <v>1001</v>
      </c>
      <c r="B97" t="s">
        <v>21</v>
      </c>
      <c r="C97" s="2" t="str">
        <f t="shared" si="5"/>
        <v>04</v>
      </c>
      <c r="D97" t="s">
        <v>47</v>
      </c>
      <c r="E97" s="2" t="str">
        <f t="shared" si="6"/>
        <v>040010000</v>
      </c>
      <c r="F97" t="s">
        <v>48</v>
      </c>
      <c r="G97" t="s">
        <v>49</v>
      </c>
      <c r="H97" t="s">
        <v>50</v>
      </c>
      <c r="I97">
        <v>83009</v>
      </c>
      <c r="J97" t="s">
        <v>46</v>
      </c>
      <c r="K97" s="1">
        <v>176077</v>
      </c>
      <c r="L97" s="1">
        <v>176077</v>
      </c>
      <c r="M97">
        <v>0</v>
      </c>
      <c r="N97" s="1">
        <v>40625.040000000001</v>
      </c>
      <c r="O97" s="1">
        <v>135451.96</v>
      </c>
      <c r="P97" s="1">
        <v>40625.040000000001</v>
      </c>
      <c r="Q97">
        <v>0</v>
      </c>
      <c r="R97" s="1">
        <v>40625.040000000001</v>
      </c>
      <c r="S97">
        <v>0</v>
      </c>
    </row>
    <row r="98" spans="1:19" x14ac:dyDescent="0.25">
      <c r="A98" s="2">
        <v>1001</v>
      </c>
      <c r="B98" t="s">
        <v>21</v>
      </c>
      <c r="C98" s="2" t="str">
        <f t="shared" si="5"/>
        <v>04</v>
      </c>
      <c r="D98" t="s">
        <v>47</v>
      </c>
      <c r="E98" s="2" t="str">
        <f t="shared" ref="E98:E129" si="7">"040100000"</f>
        <v>040100000</v>
      </c>
      <c r="F98" t="s">
        <v>100</v>
      </c>
      <c r="G98" t="s">
        <v>101</v>
      </c>
      <c r="H98" t="s">
        <v>102</v>
      </c>
      <c r="I98">
        <v>12000</v>
      </c>
      <c r="J98" t="s">
        <v>28</v>
      </c>
      <c r="K98" s="1">
        <v>272797</v>
      </c>
      <c r="L98" s="1">
        <v>259611</v>
      </c>
      <c r="M98" s="1">
        <v>-13186</v>
      </c>
      <c r="N98" s="1">
        <v>259610.75</v>
      </c>
      <c r="O98">
        <v>0.25</v>
      </c>
      <c r="P98" s="1">
        <v>259610.75</v>
      </c>
      <c r="Q98">
        <v>0</v>
      </c>
      <c r="R98" s="1">
        <v>259610.75</v>
      </c>
      <c r="S98">
        <v>0</v>
      </c>
    </row>
    <row r="99" spans="1:19" x14ac:dyDescent="0.25">
      <c r="A99" s="2">
        <v>1001</v>
      </c>
      <c r="B99" t="s">
        <v>21</v>
      </c>
      <c r="C99" s="2" t="str">
        <f t="shared" si="5"/>
        <v>04</v>
      </c>
      <c r="D99" t="s">
        <v>47</v>
      </c>
      <c r="E99" s="2" t="str">
        <f t="shared" si="7"/>
        <v>040100000</v>
      </c>
      <c r="F99" t="s">
        <v>100</v>
      </c>
      <c r="G99" t="s">
        <v>101</v>
      </c>
      <c r="H99" t="s">
        <v>102</v>
      </c>
      <c r="I99">
        <v>12001</v>
      </c>
      <c r="J99" t="s">
        <v>51</v>
      </c>
      <c r="K99" s="1">
        <v>59971</v>
      </c>
      <c r="L99" s="1">
        <v>46383</v>
      </c>
      <c r="M99" s="1">
        <v>-13588</v>
      </c>
      <c r="N99" s="1">
        <v>46382.32</v>
      </c>
      <c r="O99">
        <v>0.68</v>
      </c>
      <c r="P99" s="1">
        <v>46382.32</v>
      </c>
      <c r="Q99">
        <v>0</v>
      </c>
      <c r="R99" s="1">
        <v>46382.32</v>
      </c>
      <c r="S99">
        <v>0</v>
      </c>
    </row>
    <row r="100" spans="1:19" x14ac:dyDescent="0.25">
      <c r="A100" s="2">
        <v>1001</v>
      </c>
      <c r="B100" t="s">
        <v>21</v>
      </c>
      <c r="C100" s="2" t="str">
        <f t="shared" si="5"/>
        <v>04</v>
      </c>
      <c r="D100" t="s">
        <v>47</v>
      </c>
      <c r="E100" s="2" t="str">
        <f t="shared" si="7"/>
        <v>040100000</v>
      </c>
      <c r="F100" t="s">
        <v>100</v>
      </c>
      <c r="G100" t="s">
        <v>101</v>
      </c>
      <c r="H100" t="s">
        <v>102</v>
      </c>
      <c r="I100">
        <v>12002</v>
      </c>
      <c r="J100" t="s">
        <v>29</v>
      </c>
      <c r="K100" s="1">
        <v>57414</v>
      </c>
      <c r="L100" s="1">
        <v>50936</v>
      </c>
      <c r="M100" s="1">
        <v>-6478</v>
      </c>
      <c r="N100" s="1">
        <v>50935.16</v>
      </c>
      <c r="O100">
        <v>0.84</v>
      </c>
      <c r="P100" s="1">
        <v>50935.16</v>
      </c>
      <c r="Q100">
        <v>0</v>
      </c>
      <c r="R100" s="1">
        <v>50935.16</v>
      </c>
      <c r="S100">
        <v>0</v>
      </c>
    </row>
    <row r="101" spans="1:19" x14ac:dyDescent="0.25">
      <c r="A101" s="2">
        <v>1001</v>
      </c>
      <c r="B101" t="s">
        <v>21</v>
      </c>
      <c r="C101" s="2" t="str">
        <f t="shared" si="5"/>
        <v>04</v>
      </c>
      <c r="D101" t="s">
        <v>47</v>
      </c>
      <c r="E101" s="2" t="str">
        <f t="shared" si="7"/>
        <v>040100000</v>
      </c>
      <c r="F101" t="s">
        <v>100</v>
      </c>
      <c r="G101" t="s">
        <v>101</v>
      </c>
      <c r="H101" t="s">
        <v>102</v>
      </c>
      <c r="I101">
        <v>12003</v>
      </c>
      <c r="J101" t="s">
        <v>30</v>
      </c>
      <c r="K101" s="1">
        <v>29199</v>
      </c>
      <c r="L101" s="1">
        <v>26440</v>
      </c>
      <c r="M101" s="1">
        <v>-2759</v>
      </c>
      <c r="N101" s="1">
        <v>26439.31</v>
      </c>
      <c r="O101">
        <v>0.69</v>
      </c>
      <c r="P101" s="1">
        <v>26439.31</v>
      </c>
      <c r="Q101">
        <v>0</v>
      </c>
      <c r="R101" s="1">
        <v>26439.31</v>
      </c>
      <c r="S101">
        <v>0</v>
      </c>
    </row>
    <row r="102" spans="1:19" x14ac:dyDescent="0.25">
      <c r="A102" s="2">
        <v>1001</v>
      </c>
      <c r="B102" t="s">
        <v>21</v>
      </c>
      <c r="C102" s="2" t="str">
        <f t="shared" si="5"/>
        <v>04</v>
      </c>
      <c r="D102" t="s">
        <v>47</v>
      </c>
      <c r="E102" s="2" t="str">
        <f t="shared" si="7"/>
        <v>040100000</v>
      </c>
      <c r="F102" t="s">
        <v>100</v>
      </c>
      <c r="G102" t="s">
        <v>101</v>
      </c>
      <c r="H102" t="s">
        <v>102</v>
      </c>
      <c r="I102">
        <v>12005</v>
      </c>
      <c r="J102" t="s">
        <v>31</v>
      </c>
      <c r="K102" s="1">
        <v>71451</v>
      </c>
      <c r="L102" s="1">
        <v>79748</v>
      </c>
      <c r="M102" s="1">
        <v>8297</v>
      </c>
      <c r="N102" s="1">
        <v>79747.38</v>
      </c>
      <c r="O102">
        <v>0.62</v>
      </c>
      <c r="P102" s="1">
        <v>79747.38</v>
      </c>
      <c r="Q102">
        <v>0</v>
      </c>
      <c r="R102" s="1">
        <v>79747.38</v>
      </c>
      <c r="S102">
        <v>0</v>
      </c>
    </row>
    <row r="103" spans="1:19" x14ac:dyDescent="0.25">
      <c r="A103" s="2">
        <v>1001</v>
      </c>
      <c r="B103" t="s">
        <v>21</v>
      </c>
      <c r="C103" s="2" t="str">
        <f t="shared" si="5"/>
        <v>04</v>
      </c>
      <c r="D103" t="s">
        <v>47</v>
      </c>
      <c r="E103" s="2" t="str">
        <f t="shared" si="7"/>
        <v>040100000</v>
      </c>
      <c r="F103" t="s">
        <v>100</v>
      </c>
      <c r="G103" t="s">
        <v>101</v>
      </c>
      <c r="H103" t="s">
        <v>102</v>
      </c>
      <c r="I103">
        <v>12100</v>
      </c>
      <c r="J103" t="s">
        <v>32</v>
      </c>
      <c r="K103" s="1">
        <v>272158</v>
      </c>
      <c r="L103" s="1">
        <v>268171</v>
      </c>
      <c r="M103" s="1">
        <v>-3987</v>
      </c>
      <c r="N103" s="1">
        <v>268170.12</v>
      </c>
      <c r="O103">
        <v>0.88</v>
      </c>
      <c r="P103" s="1">
        <v>268170.12</v>
      </c>
      <c r="Q103">
        <v>0</v>
      </c>
      <c r="R103" s="1">
        <v>268170.12</v>
      </c>
      <c r="S103">
        <v>0</v>
      </c>
    </row>
    <row r="104" spans="1:19" x14ac:dyDescent="0.25">
      <c r="A104" s="2">
        <v>1001</v>
      </c>
      <c r="B104" t="s">
        <v>21</v>
      </c>
      <c r="C104" s="2" t="str">
        <f t="shared" si="5"/>
        <v>04</v>
      </c>
      <c r="D104" t="s">
        <v>47</v>
      </c>
      <c r="E104" s="2" t="str">
        <f t="shared" si="7"/>
        <v>040100000</v>
      </c>
      <c r="F104" t="s">
        <v>100</v>
      </c>
      <c r="G104" t="s">
        <v>101</v>
      </c>
      <c r="H104" t="s">
        <v>102</v>
      </c>
      <c r="I104">
        <v>12101</v>
      </c>
      <c r="J104" t="s">
        <v>33</v>
      </c>
      <c r="K104" s="1">
        <v>530375</v>
      </c>
      <c r="L104" s="1">
        <v>542101</v>
      </c>
      <c r="M104" s="1">
        <v>11726</v>
      </c>
      <c r="N104" s="1">
        <v>542100.18000000005</v>
      </c>
      <c r="O104">
        <v>0.82</v>
      </c>
      <c r="P104" s="1">
        <v>542100.18000000005</v>
      </c>
      <c r="Q104">
        <v>0</v>
      </c>
      <c r="R104" s="1">
        <v>542100.18000000005</v>
      </c>
      <c r="S104">
        <v>0</v>
      </c>
    </row>
    <row r="105" spans="1:19" x14ac:dyDescent="0.25">
      <c r="A105" s="2">
        <v>1001</v>
      </c>
      <c r="B105" t="s">
        <v>21</v>
      </c>
      <c r="C105" s="2" t="str">
        <f t="shared" si="5"/>
        <v>04</v>
      </c>
      <c r="D105" t="s">
        <v>47</v>
      </c>
      <c r="E105" s="2" t="str">
        <f t="shared" si="7"/>
        <v>040100000</v>
      </c>
      <c r="F105" t="s">
        <v>100</v>
      </c>
      <c r="G105" t="s">
        <v>101</v>
      </c>
      <c r="H105" t="s">
        <v>102</v>
      </c>
      <c r="I105">
        <v>12103</v>
      </c>
      <c r="J105" t="s">
        <v>52</v>
      </c>
      <c r="K105" s="1">
        <v>11930</v>
      </c>
      <c r="L105" s="1">
        <v>9731</v>
      </c>
      <c r="M105" s="1">
        <v>-2199</v>
      </c>
      <c r="N105" s="1">
        <v>9730.69</v>
      </c>
      <c r="O105">
        <v>0.31</v>
      </c>
      <c r="P105" s="1">
        <v>9730.69</v>
      </c>
      <c r="Q105">
        <v>0</v>
      </c>
      <c r="R105" s="1">
        <v>9730.69</v>
      </c>
      <c r="S105">
        <v>0</v>
      </c>
    </row>
    <row r="106" spans="1:19" x14ac:dyDescent="0.25">
      <c r="A106" s="2">
        <v>1001</v>
      </c>
      <c r="B106" t="s">
        <v>21</v>
      </c>
      <c r="C106" s="2" t="str">
        <f t="shared" si="5"/>
        <v>04</v>
      </c>
      <c r="D106" t="s">
        <v>47</v>
      </c>
      <c r="E106" s="2" t="str">
        <f t="shared" si="7"/>
        <v>040100000</v>
      </c>
      <c r="F106" t="s">
        <v>100</v>
      </c>
      <c r="G106" t="s">
        <v>101</v>
      </c>
      <c r="H106" t="s">
        <v>102</v>
      </c>
      <c r="I106">
        <v>13000</v>
      </c>
      <c r="J106" t="s">
        <v>53</v>
      </c>
      <c r="K106" s="1">
        <v>815420</v>
      </c>
      <c r="L106" s="1">
        <v>766765.97</v>
      </c>
      <c r="M106" s="1">
        <v>-48654.03</v>
      </c>
      <c r="N106" s="1">
        <v>772281.41</v>
      </c>
      <c r="O106" s="1">
        <v>-5515.44</v>
      </c>
      <c r="P106" s="1">
        <v>772281.41</v>
      </c>
      <c r="Q106">
        <v>0</v>
      </c>
      <c r="R106" s="1">
        <v>772281.41</v>
      </c>
      <c r="S106">
        <v>0</v>
      </c>
    </row>
    <row r="107" spans="1:19" x14ac:dyDescent="0.25">
      <c r="A107" s="2">
        <v>1001</v>
      </c>
      <c r="B107" t="s">
        <v>21</v>
      </c>
      <c r="C107" s="2" t="str">
        <f t="shared" si="5"/>
        <v>04</v>
      </c>
      <c r="D107" t="s">
        <v>47</v>
      </c>
      <c r="E107" s="2" t="str">
        <f t="shared" si="7"/>
        <v>040100000</v>
      </c>
      <c r="F107" t="s">
        <v>100</v>
      </c>
      <c r="G107" t="s">
        <v>101</v>
      </c>
      <c r="H107" t="s">
        <v>102</v>
      </c>
      <c r="I107">
        <v>13001</v>
      </c>
      <c r="J107" t="s">
        <v>54</v>
      </c>
      <c r="K107" s="1">
        <v>10021</v>
      </c>
      <c r="L107" s="1">
        <v>35759.07</v>
      </c>
      <c r="M107" s="1">
        <v>25738.07</v>
      </c>
      <c r="N107" s="1">
        <v>40123.660000000003</v>
      </c>
      <c r="O107" s="1">
        <v>-4364.59</v>
      </c>
      <c r="P107" s="1">
        <v>40123.660000000003</v>
      </c>
      <c r="Q107">
        <v>0</v>
      </c>
      <c r="R107" s="1">
        <v>40123.660000000003</v>
      </c>
      <c r="S107">
        <v>0</v>
      </c>
    </row>
    <row r="108" spans="1:19" x14ac:dyDescent="0.25">
      <c r="A108" s="2">
        <v>1001</v>
      </c>
      <c r="B108" t="s">
        <v>21</v>
      </c>
      <c r="C108" s="2" t="str">
        <f t="shared" si="5"/>
        <v>04</v>
      </c>
      <c r="D108" t="s">
        <v>47</v>
      </c>
      <c r="E108" s="2" t="str">
        <f t="shared" si="7"/>
        <v>040100000</v>
      </c>
      <c r="F108" t="s">
        <v>100</v>
      </c>
      <c r="G108" t="s">
        <v>101</v>
      </c>
      <c r="H108" t="s">
        <v>102</v>
      </c>
      <c r="I108">
        <v>13002</v>
      </c>
      <c r="J108" t="s">
        <v>55</v>
      </c>
      <c r="K108">
        <v>0</v>
      </c>
      <c r="L108" s="1">
        <v>56468.36</v>
      </c>
      <c r="M108" s="1">
        <v>56468.36</v>
      </c>
      <c r="N108" s="1">
        <v>56468.36</v>
      </c>
      <c r="O108">
        <v>0</v>
      </c>
      <c r="P108" s="1">
        <v>56468.36</v>
      </c>
      <c r="Q108">
        <v>0</v>
      </c>
      <c r="R108" s="1">
        <v>56468.36</v>
      </c>
      <c r="S108">
        <v>0</v>
      </c>
    </row>
    <row r="109" spans="1:19" x14ac:dyDescent="0.25">
      <c r="A109" s="2">
        <v>1001</v>
      </c>
      <c r="B109" t="s">
        <v>21</v>
      </c>
      <c r="C109" s="2" t="str">
        <f t="shared" si="5"/>
        <v>04</v>
      </c>
      <c r="D109" t="s">
        <v>47</v>
      </c>
      <c r="E109" s="2" t="str">
        <f t="shared" si="7"/>
        <v>040100000</v>
      </c>
      <c r="F109" t="s">
        <v>100</v>
      </c>
      <c r="G109" t="s">
        <v>101</v>
      </c>
      <c r="H109" t="s">
        <v>102</v>
      </c>
      <c r="I109">
        <v>13005</v>
      </c>
      <c r="J109" t="s">
        <v>56</v>
      </c>
      <c r="K109" s="1">
        <v>106083</v>
      </c>
      <c r="L109" s="1">
        <v>98268.67</v>
      </c>
      <c r="M109" s="1">
        <v>-7814.33</v>
      </c>
      <c r="N109" s="1">
        <v>88388.64</v>
      </c>
      <c r="O109" s="1">
        <v>9880.0300000000007</v>
      </c>
      <c r="P109" s="1">
        <v>88388.64</v>
      </c>
      <c r="Q109">
        <v>0</v>
      </c>
      <c r="R109" s="1">
        <v>88388.64</v>
      </c>
      <c r="S109">
        <v>0</v>
      </c>
    </row>
    <row r="110" spans="1:19" x14ac:dyDescent="0.25">
      <c r="A110" s="2">
        <v>1001</v>
      </c>
      <c r="B110" t="s">
        <v>21</v>
      </c>
      <c r="C110" s="2" t="str">
        <f t="shared" si="5"/>
        <v>04</v>
      </c>
      <c r="D110" t="s">
        <v>47</v>
      </c>
      <c r="E110" s="2" t="str">
        <f t="shared" si="7"/>
        <v>040100000</v>
      </c>
      <c r="F110" t="s">
        <v>100</v>
      </c>
      <c r="G110" t="s">
        <v>101</v>
      </c>
      <c r="H110" t="s">
        <v>102</v>
      </c>
      <c r="I110">
        <v>13100</v>
      </c>
      <c r="J110" t="s">
        <v>103</v>
      </c>
      <c r="K110" s="1">
        <v>14539</v>
      </c>
      <c r="L110" s="1">
        <v>13196</v>
      </c>
      <c r="M110" s="1">
        <v>-1343</v>
      </c>
      <c r="N110" s="1">
        <v>13195.03</v>
      </c>
      <c r="O110">
        <v>0.97</v>
      </c>
      <c r="P110" s="1">
        <v>13195.03</v>
      </c>
      <c r="Q110">
        <v>0</v>
      </c>
      <c r="R110" s="1">
        <v>13195.03</v>
      </c>
      <c r="S110">
        <v>0</v>
      </c>
    </row>
    <row r="111" spans="1:19" x14ac:dyDescent="0.25">
      <c r="A111" s="2">
        <v>1001</v>
      </c>
      <c r="B111" t="s">
        <v>21</v>
      </c>
      <c r="C111" s="2" t="str">
        <f t="shared" si="5"/>
        <v>04</v>
      </c>
      <c r="D111" t="s">
        <v>47</v>
      </c>
      <c r="E111" s="2" t="str">
        <f t="shared" si="7"/>
        <v>040100000</v>
      </c>
      <c r="F111" t="s">
        <v>100</v>
      </c>
      <c r="G111" t="s">
        <v>101</v>
      </c>
      <c r="H111" t="s">
        <v>102</v>
      </c>
      <c r="I111">
        <v>13101</v>
      </c>
      <c r="J111" t="s">
        <v>104</v>
      </c>
      <c r="K111" s="1">
        <v>1891</v>
      </c>
      <c r="L111" s="1">
        <v>1260</v>
      </c>
      <c r="M111">
        <v>-631</v>
      </c>
      <c r="N111" s="1">
        <v>1260</v>
      </c>
      <c r="O111">
        <v>0</v>
      </c>
      <c r="P111" s="1">
        <v>1260</v>
      </c>
      <c r="Q111">
        <v>0</v>
      </c>
      <c r="R111" s="1">
        <v>1260</v>
      </c>
      <c r="S111">
        <v>0</v>
      </c>
    </row>
    <row r="112" spans="1:19" x14ac:dyDescent="0.25">
      <c r="A112" s="2">
        <v>1001</v>
      </c>
      <c r="B112" t="s">
        <v>21</v>
      </c>
      <c r="C112" s="2" t="str">
        <f t="shared" si="5"/>
        <v>04</v>
      </c>
      <c r="D112" t="s">
        <v>47</v>
      </c>
      <c r="E112" s="2" t="str">
        <f t="shared" si="7"/>
        <v>040100000</v>
      </c>
      <c r="F112" t="s">
        <v>100</v>
      </c>
      <c r="G112" t="s">
        <v>101</v>
      </c>
      <c r="H112" t="s">
        <v>102</v>
      </c>
      <c r="I112">
        <v>13102</v>
      </c>
      <c r="J112" t="s">
        <v>105</v>
      </c>
      <c r="K112">
        <v>0</v>
      </c>
      <c r="L112" s="1">
        <v>7749.96</v>
      </c>
      <c r="M112" s="1">
        <v>7749.96</v>
      </c>
      <c r="N112" s="1">
        <v>7749.96</v>
      </c>
      <c r="O112">
        <v>0</v>
      </c>
      <c r="P112" s="1">
        <v>7749.96</v>
      </c>
      <c r="Q112">
        <v>0</v>
      </c>
      <c r="R112" s="1">
        <v>7749.96</v>
      </c>
      <c r="S112">
        <v>0</v>
      </c>
    </row>
    <row r="113" spans="1:19" x14ac:dyDescent="0.25">
      <c r="A113" s="2">
        <v>1001</v>
      </c>
      <c r="B113" t="s">
        <v>21</v>
      </c>
      <c r="C113" s="2" t="str">
        <f t="shared" si="5"/>
        <v>04</v>
      </c>
      <c r="D113" t="s">
        <v>47</v>
      </c>
      <c r="E113" s="2" t="str">
        <f t="shared" si="7"/>
        <v>040100000</v>
      </c>
      <c r="F113" t="s">
        <v>100</v>
      </c>
      <c r="G113" t="s">
        <v>101</v>
      </c>
      <c r="H113" t="s">
        <v>102</v>
      </c>
      <c r="I113">
        <v>16000</v>
      </c>
      <c r="J113" t="s">
        <v>35</v>
      </c>
      <c r="K113" s="1">
        <v>437208</v>
      </c>
      <c r="L113" s="1">
        <v>586870</v>
      </c>
      <c r="M113" s="1">
        <v>149662</v>
      </c>
      <c r="N113" s="1">
        <v>586869.62</v>
      </c>
      <c r="O113">
        <v>0.38</v>
      </c>
      <c r="P113" s="1">
        <v>586869.62</v>
      </c>
      <c r="Q113">
        <v>0</v>
      </c>
      <c r="R113" s="1">
        <v>586869.62</v>
      </c>
      <c r="S113">
        <v>0</v>
      </c>
    </row>
    <row r="114" spans="1:19" x14ac:dyDescent="0.25">
      <c r="A114" s="2">
        <v>1001</v>
      </c>
      <c r="B114" t="s">
        <v>21</v>
      </c>
      <c r="C114" s="2" t="str">
        <f t="shared" si="5"/>
        <v>04</v>
      </c>
      <c r="D114" t="s">
        <v>47</v>
      </c>
      <c r="E114" s="2" t="str">
        <f t="shared" si="7"/>
        <v>040100000</v>
      </c>
      <c r="F114" t="s">
        <v>100</v>
      </c>
      <c r="G114" t="s">
        <v>101</v>
      </c>
      <c r="H114" t="s">
        <v>102</v>
      </c>
      <c r="I114">
        <v>16001</v>
      </c>
      <c r="J114" t="s">
        <v>61</v>
      </c>
      <c r="K114" s="1">
        <v>5530</v>
      </c>
      <c r="L114" s="1">
        <v>5588.24</v>
      </c>
      <c r="M114">
        <v>58.24</v>
      </c>
      <c r="N114" s="1">
        <v>4819.6499999999996</v>
      </c>
      <c r="O114">
        <v>768.59</v>
      </c>
      <c r="P114" s="1">
        <v>4819.6499999999996</v>
      </c>
      <c r="Q114">
        <v>0</v>
      </c>
      <c r="R114" s="1">
        <v>4819.6499999999996</v>
      </c>
      <c r="S114">
        <v>0</v>
      </c>
    </row>
    <row r="115" spans="1:19" x14ac:dyDescent="0.25">
      <c r="A115" s="2">
        <v>1001</v>
      </c>
      <c r="B115" t="s">
        <v>21</v>
      </c>
      <c r="C115" s="2" t="str">
        <f t="shared" si="5"/>
        <v>04</v>
      </c>
      <c r="D115" t="s">
        <v>47</v>
      </c>
      <c r="E115" s="2" t="str">
        <f t="shared" si="7"/>
        <v>040100000</v>
      </c>
      <c r="F115" t="s">
        <v>100</v>
      </c>
      <c r="G115" t="s">
        <v>101</v>
      </c>
      <c r="H115" t="s">
        <v>102</v>
      </c>
      <c r="I115">
        <v>20200</v>
      </c>
      <c r="J115" t="s">
        <v>64</v>
      </c>
      <c r="K115" s="1">
        <v>135000</v>
      </c>
      <c r="L115">
        <v>0</v>
      </c>
      <c r="M115" s="1">
        <v>-135000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</row>
    <row r="116" spans="1:19" x14ac:dyDescent="0.25">
      <c r="A116" s="2">
        <v>1001</v>
      </c>
      <c r="B116" t="s">
        <v>21</v>
      </c>
      <c r="C116" s="2" t="str">
        <f t="shared" si="5"/>
        <v>04</v>
      </c>
      <c r="D116" t="s">
        <v>47</v>
      </c>
      <c r="E116" s="2" t="str">
        <f t="shared" si="7"/>
        <v>040100000</v>
      </c>
      <c r="F116" t="s">
        <v>100</v>
      </c>
      <c r="G116" t="s">
        <v>101</v>
      </c>
      <c r="H116" t="s">
        <v>102</v>
      </c>
      <c r="I116">
        <v>20400</v>
      </c>
      <c r="J116" t="s">
        <v>66</v>
      </c>
      <c r="K116" s="1">
        <v>6600</v>
      </c>
      <c r="L116" s="1">
        <v>6600</v>
      </c>
      <c r="M116">
        <v>0</v>
      </c>
      <c r="N116" s="1">
        <v>4977.93</v>
      </c>
      <c r="O116" s="1">
        <v>1622.07</v>
      </c>
      <c r="P116" s="1">
        <v>4977.93</v>
      </c>
      <c r="Q116">
        <v>0</v>
      </c>
      <c r="R116" s="1">
        <v>3624.7</v>
      </c>
      <c r="S116" s="1">
        <v>1353.23</v>
      </c>
    </row>
    <row r="117" spans="1:19" x14ac:dyDescent="0.25">
      <c r="A117" s="2">
        <v>1001</v>
      </c>
      <c r="B117" t="s">
        <v>21</v>
      </c>
      <c r="C117" s="2" t="str">
        <f t="shared" si="5"/>
        <v>04</v>
      </c>
      <c r="D117" t="s">
        <v>47</v>
      </c>
      <c r="E117" s="2" t="str">
        <f t="shared" si="7"/>
        <v>040100000</v>
      </c>
      <c r="F117" t="s">
        <v>100</v>
      </c>
      <c r="G117" t="s">
        <v>101</v>
      </c>
      <c r="H117" t="s">
        <v>102</v>
      </c>
      <c r="I117">
        <v>20500</v>
      </c>
      <c r="J117" t="s">
        <v>67</v>
      </c>
      <c r="K117" s="1">
        <v>3695</v>
      </c>
      <c r="L117" s="1">
        <v>7241</v>
      </c>
      <c r="M117" s="1">
        <v>3546</v>
      </c>
      <c r="N117" s="1">
        <v>5988.77</v>
      </c>
      <c r="O117" s="1">
        <v>1252.23</v>
      </c>
      <c r="P117" s="1">
        <v>5988.77</v>
      </c>
      <c r="Q117">
        <v>0</v>
      </c>
      <c r="R117" s="1">
        <v>4406.01</v>
      </c>
      <c r="S117" s="1">
        <v>1582.76</v>
      </c>
    </row>
    <row r="118" spans="1:19" x14ac:dyDescent="0.25">
      <c r="A118" s="2">
        <v>1001</v>
      </c>
      <c r="B118" t="s">
        <v>21</v>
      </c>
      <c r="C118" s="2" t="str">
        <f t="shared" si="5"/>
        <v>04</v>
      </c>
      <c r="D118" t="s">
        <v>47</v>
      </c>
      <c r="E118" s="2" t="str">
        <f t="shared" si="7"/>
        <v>040100000</v>
      </c>
      <c r="F118" t="s">
        <v>100</v>
      </c>
      <c r="G118" t="s">
        <v>101</v>
      </c>
      <c r="H118" t="s">
        <v>102</v>
      </c>
      <c r="I118">
        <v>21200</v>
      </c>
      <c r="J118" t="s">
        <v>68</v>
      </c>
      <c r="K118" s="1">
        <v>84884</v>
      </c>
      <c r="L118" s="1">
        <v>96884</v>
      </c>
      <c r="M118" s="1">
        <v>12000</v>
      </c>
      <c r="N118" s="1">
        <v>91994.18</v>
      </c>
      <c r="O118" s="1">
        <v>4889.82</v>
      </c>
      <c r="P118" s="1">
        <v>91994.18</v>
      </c>
      <c r="Q118">
        <v>0</v>
      </c>
      <c r="R118" s="1">
        <v>90459.05</v>
      </c>
      <c r="S118" s="1">
        <v>1535.13</v>
      </c>
    </row>
    <row r="119" spans="1:19" x14ac:dyDescent="0.25">
      <c r="A119" s="2">
        <v>1001</v>
      </c>
      <c r="B119" t="s">
        <v>21</v>
      </c>
      <c r="C119" s="2" t="str">
        <f t="shared" si="5"/>
        <v>04</v>
      </c>
      <c r="D119" t="s">
        <v>47</v>
      </c>
      <c r="E119" s="2" t="str">
        <f t="shared" si="7"/>
        <v>040100000</v>
      </c>
      <c r="F119" t="s">
        <v>100</v>
      </c>
      <c r="G119" t="s">
        <v>101</v>
      </c>
      <c r="H119" t="s">
        <v>102</v>
      </c>
      <c r="I119">
        <v>21300</v>
      </c>
      <c r="J119" t="s">
        <v>69</v>
      </c>
      <c r="K119" s="1">
        <v>276675</v>
      </c>
      <c r="L119" s="1">
        <v>264675</v>
      </c>
      <c r="M119" s="1">
        <v>-12000</v>
      </c>
      <c r="N119" s="1">
        <v>236159.54</v>
      </c>
      <c r="O119" s="1">
        <v>28515.46</v>
      </c>
      <c r="P119" s="1">
        <v>236159.54</v>
      </c>
      <c r="Q119">
        <v>0</v>
      </c>
      <c r="R119" s="1">
        <v>200977.76</v>
      </c>
      <c r="S119" s="1">
        <v>35181.78</v>
      </c>
    </row>
    <row r="120" spans="1:19" x14ac:dyDescent="0.25">
      <c r="A120" s="2">
        <v>1001</v>
      </c>
      <c r="B120" t="s">
        <v>21</v>
      </c>
      <c r="C120" s="2" t="str">
        <f t="shared" si="5"/>
        <v>04</v>
      </c>
      <c r="D120" t="s">
        <v>47</v>
      </c>
      <c r="E120" s="2" t="str">
        <f t="shared" si="7"/>
        <v>040100000</v>
      </c>
      <c r="F120" t="s">
        <v>100</v>
      </c>
      <c r="G120" t="s">
        <v>101</v>
      </c>
      <c r="H120" t="s">
        <v>102</v>
      </c>
      <c r="I120">
        <v>21500</v>
      </c>
      <c r="J120" t="s">
        <v>71</v>
      </c>
      <c r="K120" s="1">
        <v>8064</v>
      </c>
      <c r="L120" s="1">
        <v>8064</v>
      </c>
      <c r="M120">
        <v>0</v>
      </c>
      <c r="N120" s="1">
        <v>3807.74</v>
      </c>
      <c r="O120" s="1">
        <v>4256.26</v>
      </c>
      <c r="P120" s="1">
        <v>3807.74</v>
      </c>
      <c r="Q120">
        <v>0</v>
      </c>
      <c r="R120" s="1">
        <v>3807.74</v>
      </c>
      <c r="S120">
        <v>0</v>
      </c>
    </row>
    <row r="121" spans="1:19" x14ac:dyDescent="0.25">
      <c r="A121" s="2">
        <v>1001</v>
      </c>
      <c r="B121" t="s">
        <v>21</v>
      </c>
      <c r="C121" s="2" t="str">
        <f t="shared" si="5"/>
        <v>04</v>
      </c>
      <c r="D121" t="s">
        <v>47</v>
      </c>
      <c r="E121" s="2" t="str">
        <f t="shared" si="7"/>
        <v>040100000</v>
      </c>
      <c r="F121" t="s">
        <v>100</v>
      </c>
      <c r="G121" t="s">
        <v>101</v>
      </c>
      <c r="H121" t="s">
        <v>102</v>
      </c>
      <c r="I121">
        <v>22000</v>
      </c>
      <c r="J121" t="s">
        <v>39</v>
      </c>
      <c r="K121" s="1">
        <v>13230</v>
      </c>
      <c r="L121" s="1">
        <v>13230</v>
      </c>
      <c r="M121">
        <v>0</v>
      </c>
      <c r="N121" s="1">
        <v>8898.36</v>
      </c>
      <c r="O121" s="1">
        <v>4331.6400000000003</v>
      </c>
      <c r="P121" s="1">
        <v>8898.36</v>
      </c>
      <c r="Q121">
        <v>0</v>
      </c>
      <c r="R121" s="1">
        <v>8898.36</v>
      </c>
      <c r="S121">
        <v>0</v>
      </c>
    </row>
    <row r="122" spans="1:19" x14ac:dyDescent="0.25">
      <c r="A122" s="2">
        <v>1001</v>
      </c>
      <c r="B122" t="s">
        <v>21</v>
      </c>
      <c r="C122" s="2" t="str">
        <f t="shared" si="5"/>
        <v>04</v>
      </c>
      <c r="D122" t="s">
        <v>47</v>
      </c>
      <c r="E122" s="2" t="str">
        <f t="shared" si="7"/>
        <v>040100000</v>
      </c>
      <c r="F122" t="s">
        <v>100</v>
      </c>
      <c r="G122" t="s">
        <v>101</v>
      </c>
      <c r="H122" t="s">
        <v>102</v>
      </c>
      <c r="I122">
        <v>22002</v>
      </c>
      <c r="J122" t="s">
        <v>40</v>
      </c>
      <c r="K122" s="1">
        <v>1689</v>
      </c>
      <c r="L122" s="1">
        <v>1689</v>
      </c>
      <c r="M122">
        <v>0</v>
      </c>
      <c r="N122">
        <v>677.26</v>
      </c>
      <c r="O122" s="1">
        <v>1011.74</v>
      </c>
      <c r="P122">
        <v>677.26</v>
      </c>
      <c r="Q122">
        <v>0</v>
      </c>
      <c r="R122">
        <v>677.26</v>
      </c>
      <c r="S122">
        <v>0</v>
      </c>
    </row>
    <row r="123" spans="1:19" x14ac:dyDescent="0.25">
      <c r="A123" s="2">
        <v>1001</v>
      </c>
      <c r="B123" t="s">
        <v>21</v>
      </c>
      <c r="C123" s="2" t="str">
        <f t="shared" si="5"/>
        <v>04</v>
      </c>
      <c r="D123" t="s">
        <v>47</v>
      </c>
      <c r="E123" s="2" t="str">
        <f t="shared" si="7"/>
        <v>040100000</v>
      </c>
      <c r="F123" t="s">
        <v>100</v>
      </c>
      <c r="G123" t="s">
        <v>101</v>
      </c>
      <c r="H123" t="s">
        <v>102</v>
      </c>
      <c r="I123">
        <v>22003</v>
      </c>
      <c r="J123" t="s">
        <v>41</v>
      </c>
      <c r="K123" s="1">
        <v>2849</v>
      </c>
      <c r="L123" s="1">
        <v>2849</v>
      </c>
      <c r="M123">
        <v>0</v>
      </c>
      <c r="N123">
        <v>0</v>
      </c>
      <c r="O123" s="1">
        <v>2849</v>
      </c>
      <c r="P123">
        <v>0</v>
      </c>
      <c r="Q123">
        <v>0</v>
      </c>
      <c r="R123">
        <v>0</v>
      </c>
      <c r="S123">
        <v>0</v>
      </c>
    </row>
    <row r="124" spans="1:19" x14ac:dyDescent="0.25">
      <c r="A124" s="2">
        <v>1001</v>
      </c>
      <c r="B124" t="s">
        <v>21</v>
      </c>
      <c r="C124" s="2" t="str">
        <f t="shared" si="5"/>
        <v>04</v>
      </c>
      <c r="D124" t="s">
        <v>47</v>
      </c>
      <c r="E124" s="2" t="str">
        <f t="shared" si="7"/>
        <v>040100000</v>
      </c>
      <c r="F124" t="s">
        <v>100</v>
      </c>
      <c r="G124" t="s">
        <v>101</v>
      </c>
      <c r="H124" t="s">
        <v>102</v>
      </c>
      <c r="I124">
        <v>22004</v>
      </c>
      <c r="J124" t="s">
        <v>72</v>
      </c>
      <c r="K124" s="1">
        <v>3867</v>
      </c>
      <c r="L124" s="1">
        <v>3867</v>
      </c>
      <c r="M124">
        <v>0</v>
      </c>
      <c r="N124" s="1">
        <v>3431.88</v>
      </c>
      <c r="O124">
        <v>435.12</v>
      </c>
      <c r="P124" s="1">
        <v>3431.88</v>
      </c>
      <c r="Q124">
        <v>0</v>
      </c>
      <c r="R124" s="1">
        <v>3431.88</v>
      </c>
      <c r="S124">
        <v>0</v>
      </c>
    </row>
    <row r="125" spans="1:19" x14ac:dyDescent="0.25">
      <c r="A125" s="2">
        <v>1001</v>
      </c>
      <c r="B125" t="s">
        <v>21</v>
      </c>
      <c r="C125" s="2" t="str">
        <f t="shared" si="5"/>
        <v>04</v>
      </c>
      <c r="D125" t="s">
        <v>47</v>
      </c>
      <c r="E125" s="2" t="str">
        <f t="shared" si="7"/>
        <v>040100000</v>
      </c>
      <c r="F125" t="s">
        <v>100</v>
      </c>
      <c r="G125" t="s">
        <v>101</v>
      </c>
      <c r="H125" t="s">
        <v>102</v>
      </c>
      <c r="I125">
        <v>22100</v>
      </c>
      <c r="J125" t="s">
        <v>73</v>
      </c>
      <c r="K125" s="1">
        <v>292700</v>
      </c>
      <c r="L125" s="1">
        <v>292700</v>
      </c>
      <c r="M125">
        <v>0</v>
      </c>
      <c r="N125" s="1">
        <v>261216.69</v>
      </c>
      <c r="O125" s="1">
        <v>31483.31</v>
      </c>
      <c r="P125" s="1">
        <v>261216.69</v>
      </c>
      <c r="Q125">
        <v>0</v>
      </c>
      <c r="R125" s="1">
        <v>261216.69</v>
      </c>
      <c r="S125">
        <v>0</v>
      </c>
    </row>
    <row r="126" spans="1:19" x14ac:dyDescent="0.25">
      <c r="A126" s="2">
        <v>1001</v>
      </c>
      <c r="B126" t="s">
        <v>21</v>
      </c>
      <c r="C126" s="2" t="str">
        <f t="shared" si="5"/>
        <v>04</v>
      </c>
      <c r="D126" t="s">
        <v>47</v>
      </c>
      <c r="E126" s="2" t="str">
        <f t="shared" si="7"/>
        <v>040100000</v>
      </c>
      <c r="F126" t="s">
        <v>100</v>
      </c>
      <c r="G126" t="s">
        <v>101</v>
      </c>
      <c r="H126" t="s">
        <v>102</v>
      </c>
      <c r="I126">
        <v>22101</v>
      </c>
      <c r="J126" t="s">
        <v>74</v>
      </c>
      <c r="K126" s="1">
        <v>35000</v>
      </c>
      <c r="L126" s="1">
        <v>35000</v>
      </c>
      <c r="M126">
        <v>0</v>
      </c>
      <c r="N126" s="1">
        <v>4908.53</v>
      </c>
      <c r="O126" s="1">
        <v>30091.47</v>
      </c>
      <c r="P126" s="1">
        <v>4908.53</v>
      </c>
      <c r="Q126">
        <v>0</v>
      </c>
      <c r="R126" s="1">
        <v>4908.53</v>
      </c>
      <c r="S126">
        <v>0</v>
      </c>
    </row>
    <row r="127" spans="1:19" x14ac:dyDescent="0.25">
      <c r="A127" s="2">
        <v>1001</v>
      </c>
      <c r="B127" t="s">
        <v>21</v>
      </c>
      <c r="C127" s="2" t="str">
        <f t="shared" si="5"/>
        <v>04</v>
      </c>
      <c r="D127" t="s">
        <v>47</v>
      </c>
      <c r="E127" s="2" t="str">
        <f t="shared" si="7"/>
        <v>040100000</v>
      </c>
      <c r="F127" t="s">
        <v>100</v>
      </c>
      <c r="G127" t="s">
        <v>101</v>
      </c>
      <c r="H127" t="s">
        <v>102</v>
      </c>
      <c r="I127">
        <v>22102</v>
      </c>
      <c r="J127" t="s">
        <v>75</v>
      </c>
      <c r="K127" s="1">
        <v>113000</v>
      </c>
      <c r="L127" s="1">
        <v>88945</v>
      </c>
      <c r="M127" s="1">
        <v>-24055</v>
      </c>
      <c r="N127" s="1">
        <v>68450.009999999995</v>
      </c>
      <c r="O127" s="1">
        <v>20494.990000000002</v>
      </c>
      <c r="P127" s="1">
        <v>68450.009999999995</v>
      </c>
      <c r="Q127">
        <v>0</v>
      </c>
      <c r="R127" s="1">
        <v>68450.009999999995</v>
      </c>
      <c r="S127">
        <v>0</v>
      </c>
    </row>
    <row r="128" spans="1:19" x14ac:dyDescent="0.25">
      <c r="A128" s="2">
        <v>1001</v>
      </c>
      <c r="B128" t="s">
        <v>21</v>
      </c>
      <c r="C128" s="2" t="str">
        <f t="shared" si="5"/>
        <v>04</v>
      </c>
      <c r="D128" t="s">
        <v>47</v>
      </c>
      <c r="E128" s="2" t="str">
        <f t="shared" si="7"/>
        <v>040100000</v>
      </c>
      <c r="F128" t="s">
        <v>100</v>
      </c>
      <c r="G128" t="s">
        <v>101</v>
      </c>
      <c r="H128" t="s">
        <v>102</v>
      </c>
      <c r="I128">
        <v>22103</v>
      </c>
      <c r="J128" t="s">
        <v>76</v>
      </c>
      <c r="K128" s="1">
        <v>33040</v>
      </c>
      <c r="L128" s="1">
        <v>33040</v>
      </c>
      <c r="M128">
        <v>0</v>
      </c>
      <c r="N128" s="1">
        <v>20578.28</v>
      </c>
      <c r="O128" s="1">
        <v>12461.72</v>
      </c>
      <c r="P128" s="1">
        <v>20578.28</v>
      </c>
      <c r="Q128">
        <v>0</v>
      </c>
      <c r="R128" s="1">
        <v>20578.28</v>
      </c>
      <c r="S128">
        <v>0</v>
      </c>
    </row>
    <row r="129" spans="1:19" x14ac:dyDescent="0.25">
      <c r="A129" s="2">
        <v>1001</v>
      </c>
      <c r="B129" t="s">
        <v>21</v>
      </c>
      <c r="C129" s="2" t="str">
        <f t="shared" si="5"/>
        <v>04</v>
      </c>
      <c r="D129" t="s">
        <v>47</v>
      </c>
      <c r="E129" s="2" t="str">
        <f t="shared" si="7"/>
        <v>040100000</v>
      </c>
      <c r="F129" t="s">
        <v>100</v>
      </c>
      <c r="G129" t="s">
        <v>101</v>
      </c>
      <c r="H129" t="s">
        <v>102</v>
      </c>
      <c r="I129">
        <v>22104</v>
      </c>
      <c r="J129" t="s">
        <v>77</v>
      </c>
      <c r="K129" s="1">
        <v>5572</v>
      </c>
      <c r="L129" s="1">
        <v>5572</v>
      </c>
      <c r="M129">
        <v>0</v>
      </c>
      <c r="N129" s="1">
        <v>4336.93</v>
      </c>
      <c r="O129" s="1">
        <v>1235.07</v>
      </c>
      <c r="P129" s="1">
        <v>4336.93</v>
      </c>
      <c r="Q129">
        <v>0</v>
      </c>
      <c r="R129" s="1">
        <v>4336.93</v>
      </c>
      <c r="S129">
        <v>0</v>
      </c>
    </row>
    <row r="130" spans="1:19" x14ac:dyDescent="0.25">
      <c r="A130" s="2">
        <v>1001</v>
      </c>
      <c r="B130" t="s">
        <v>21</v>
      </c>
      <c r="C130" s="2" t="str">
        <f t="shared" si="5"/>
        <v>04</v>
      </c>
      <c r="D130" t="s">
        <v>47</v>
      </c>
      <c r="E130" s="2" t="str">
        <f t="shared" ref="E130:E161" si="8">"040100000"</f>
        <v>040100000</v>
      </c>
      <c r="F130" t="s">
        <v>100</v>
      </c>
      <c r="G130" t="s">
        <v>101</v>
      </c>
      <c r="H130" t="s">
        <v>102</v>
      </c>
      <c r="I130">
        <v>22107</v>
      </c>
      <c r="J130" t="s">
        <v>106</v>
      </c>
      <c r="K130" s="1">
        <v>1841</v>
      </c>
      <c r="L130" s="1">
        <v>1841</v>
      </c>
      <c r="M130">
        <v>0</v>
      </c>
      <c r="N130">
        <v>0</v>
      </c>
      <c r="O130" s="1">
        <v>1841</v>
      </c>
      <c r="P130">
        <v>0</v>
      </c>
      <c r="Q130">
        <v>0</v>
      </c>
      <c r="R130">
        <v>0</v>
      </c>
      <c r="S130">
        <v>0</v>
      </c>
    </row>
    <row r="131" spans="1:19" x14ac:dyDescent="0.25">
      <c r="A131" s="2">
        <v>1001</v>
      </c>
      <c r="B131" t="s">
        <v>21</v>
      </c>
      <c r="C131" s="2" t="str">
        <f t="shared" si="5"/>
        <v>04</v>
      </c>
      <c r="D131" t="s">
        <v>47</v>
      </c>
      <c r="E131" s="2" t="str">
        <f t="shared" si="8"/>
        <v>040100000</v>
      </c>
      <c r="F131" t="s">
        <v>100</v>
      </c>
      <c r="G131" t="s">
        <v>101</v>
      </c>
      <c r="H131" t="s">
        <v>102</v>
      </c>
      <c r="I131">
        <v>22109</v>
      </c>
      <c r="J131" t="s">
        <v>78</v>
      </c>
      <c r="K131" s="1">
        <v>31327</v>
      </c>
      <c r="L131" s="1">
        <v>31327</v>
      </c>
      <c r="M131">
        <v>0</v>
      </c>
      <c r="N131" s="1">
        <v>8167.31</v>
      </c>
      <c r="O131" s="1">
        <v>23159.69</v>
      </c>
      <c r="P131" s="1">
        <v>8167.31</v>
      </c>
      <c r="Q131">
        <v>0</v>
      </c>
      <c r="R131" s="1">
        <v>8167.31</v>
      </c>
      <c r="S131">
        <v>0</v>
      </c>
    </row>
    <row r="132" spans="1:19" x14ac:dyDescent="0.25">
      <c r="A132" s="2">
        <v>1001</v>
      </c>
      <c r="B132" t="s">
        <v>21</v>
      </c>
      <c r="C132" s="2" t="str">
        <f t="shared" si="5"/>
        <v>04</v>
      </c>
      <c r="D132" t="s">
        <v>47</v>
      </c>
      <c r="E132" s="2" t="str">
        <f t="shared" si="8"/>
        <v>040100000</v>
      </c>
      <c r="F132" t="s">
        <v>100</v>
      </c>
      <c r="G132" t="s">
        <v>101</v>
      </c>
      <c r="H132" t="s">
        <v>102</v>
      </c>
      <c r="I132">
        <v>22201</v>
      </c>
      <c r="J132" t="s">
        <v>42</v>
      </c>
      <c r="K132" s="1">
        <v>32975</v>
      </c>
      <c r="L132" s="1">
        <v>11662</v>
      </c>
      <c r="M132" s="1">
        <v>-21313</v>
      </c>
      <c r="N132" s="1">
        <v>1589.72</v>
      </c>
      <c r="O132" s="1">
        <v>10072.280000000001</v>
      </c>
      <c r="P132" s="1">
        <v>1589.72</v>
      </c>
      <c r="Q132">
        <v>0</v>
      </c>
      <c r="R132" s="1">
        <v>1589.72</v>
      </c>
      <c r="S132">
        <v>0</v>
      </c>
    </row>
    <row r="133" spans="1:19" x14ac:dyDescent="0.25">
      <c r="A133" s="2">
        <v>1001</v>
      </c>
      <c r="B133" t="s">
        <v>21</v>
      </c>
      <c r="C133" s="2" t="str">
        <f t="shared" si="5"/>
        <v>04</v>
      </c>
      <c r="D133" t="s">
        <v>47</v>
      </c>
      <c r="E133" s="2" t="str">
        <f t="shared" si="8"/>
        <v>040100000</v>
      </c>
      <c r="F133" t="s">
        <v>100</v>
      </c>
      <c r="G133" t="s">
        <v>101</v>
      </c>
      <c r="H133" t="s">
        <v>102</v>
      </c>
      <c r="I133">
        <v>22209</v>
      </c>
      <c r="J133" t="s">
        <v>43</v>
      </c>
      <c r="K133" s="1">
        <v>20000</v>
      </c>
      <c r="L133" s="1">
        <v>20000</v>
      </c>
      <c r="M133">
        <v>0</v>
      </c>
      <c r="N133" s="1">
        <v>10575.26</v>
      </c>
      <c r="O133" s="1">
        <v>9424.74</v>
      </c>
      <c r="P133" s="1">
        <v>10575.26</v>
      </c>
      <c r="Q133">
        <v>0</v>
      </c>
      <c r="R133" s="1">
        <v>10575.26</v>
      </c>
      <c r="S133">
        <v>0</v>
      </c>
    </row>
    <row r="134" spans="1:19" x14ac:dyDescent="0.25">
      <c r="A134" s="2">
        <v>1001</v>
      </c>
      <c r="B134" t="s">
        <v>21</v>
      </c>
      <c r="C134" s="2" t="str">
        <f t="shared" si="5"/>
        <v>04</v>
      </c>
      <c r="D134" t="s">
        <v>47</v>
      </c>
      <c r="E134" s="2" t="str">
        <f t="shared" si="8"/>
        <v>040100000</v>
      </c>
      <c r="F134" t="s">
        <v>100</v>
      </c>
      <c r="G134" t="s">
        <v>101</v>
      </c>
      <c r="H134" t="s">
        <v>102</v>
      </c>
      <c r="I134">
        <v>22400</v>
      </c>
      <c r="J134" t="s">
        <v>107</v>
      </c>
      <c r="K134" s="1">
        <v>3000</v>
      </c>
      <c r="L134" s="1">
        <v>3000</v>
      </c>
      <c r="M134">
        <v>0</v>
      </c>
      <c r="N134" s="1">
        <v>2975.2</v>
      </c>
      <c r="O134">
        <v>24.8</v>
      </c>
      <c r="P134" s="1">
        <v>2975.2</v>
      </c>
      <c r="Q134">
        <v>0</v>
      </c>
      <c r="R134" s="1">
        <v>2975.2</v>
      </c>
      <c r="S134">
        <v>0</v>
      </c>
    </row>
    <row r="135" spans="1:19" x14ac:dyDescent="0.25">
      <c r="A135" s="2">
        <v>1001</v>
      </c>
      <c r="B135" t="s">
        <v>21</v>
      </c>
      <c r="C135" s="2" t="str">
        <f t="shared" si="5"/>
        <v>04</v>
      </c>
      <c r="D135" t="s">
        <v>47</v>
      </c>
      <c r="E135" s="2" t="str">
        <f t="shared" si="8"/>
        <v>040100000</v>
      </c>
      <c r="F135" t="s">
        <v>100</v>
      </c>
      <c r="G135" t="s">
        <v>101</v>
      </c>
      <c r="H135" t="s">
        <v>102</v>
      </c>
      <c r="I135">
        <v>22500</v>
      </c>
      <c r="J135" t="s">
        <v>81</v>
      </c>
      <c r="K135" s="1">
        <v>2000</v>
      </c>
      <c r="L135" s="1">
        <v>2000</v>
      </c>
      <c r="M135">
        <v>0</v>
      </c>
      <c r="N135">
        <v>412.65</v>
      </c>
      <c r="O135" s="1">
        <v>1587.35</v>
      </c>
      <c r="P135">
        <v>412.65</v>
      </c>
      <c r="Q135">
        <v>0</v>
      </c>
      <c r="R135">
        <v>412.65</v>
      </c>
      <c r="S135">
        <v>0</v>
      </c>
    </row>
    <row r="136" spans="1:19" x14ac:dyDescent="0.25">
      <c r="A136" s="2">
        <v>1001</v>
      </c>
      <c r="B136" t="s">
        <v>21</v>
      </c>
      <c r="C136" s="2" t="str">
        <f t="shared" si="5"/>
        <v>04</v>
      </c>
      <c r="D136" t="s">
        <v>47</v>
      </c>
      <c r="E136" s="2" t="str">
        <f t="shared" si="8"/>
        <v>040100000</v>
      </c>
      <c r="F136" t="s">
        <v>100</v>
      </c>
      <c r="G136" t="s">
        <v>101</v>
      </c>
      <c r="H136" t="s">
        <v>102</v>
      </c>
      <c r="I136">
        <v>22602</v>
      </c>
      <c r="J136" t="s">
        <v>108</v>
      </c>
      <c r="K136" s="1">
        <v>8778</v>
      </c>
      <c r="L136" s="1">
        <v>8778</v>
      </c>
      <c r="M136">
        <v>0</v>
      </c>
      <c r="N136">
        <v>0</v>
      </c>
      <c r="O136" s="1">
        <v>8778</v>
      </c>
      <c r="P136">
        <v>0</v>
      </c>
      <c r="Q136">
        <v>0</v>
      </c>
      <c r="R136">
        <v>0</v>
      </c>
      <c r="S136">
        <v>0</v>
      </c>
    </row>
    <row r="137" spans="1:19" x14ac:dyDescent="0.25">
      <c r="A137" s="2">
        <v>1001</v>
      </c>
      <c r="B137" t="s">
        <v>21</v>
      </c>
      <c r="C137" s="2" t="str">
        <f t="shared" si="5"/>
        <v>04</v>
      </c>
      <c r="D137" t="s">
        <v>47</v>
      </c>
      <c r="E137" s="2" t="str">
        <f t="shared" si="8"/>
        <v>040100000</v>
      </c>
      <c r="F137" t="s">
        <v>100</v>
      </c>
      <c r="G137" t="s">
        <v>101</v>
      </c>
      <c r="H137" t="s">
        <v>102</v>
      </c>
      <c r="I137">
        <v>22606</v>
      </c>
      <c r="J137" t="s">
        <v>83</v>
      </c>
      <c r="K137" s="1">
        <v>5000</v>
      </c>
      <c r="L137" s="1">
        <v>5000</v>
      </c>
      <c r="M137">
        <v>0</v>
      </c>
      <c r="N137">
        <v>0</v>
      </c>
      <c r="O137" s="1">
        <v>5000</v>
      </c>
      <c r="P137">
        <v>0</v>
      </c>
      <c r="Q137">
        <v>0</v>
      </c>
      <c r="R137">
        <v>0</v>
      </c>
      <c r="S137">
        <v>0</v>
      </c>
    </row>
    <row r="138" spans="1:19" x14ac:dyDescent="0.25">
      <c r="A138" s="2">
        <v>1001</v>
      </c>
      <c r="B138" t="s">
        <v>21</v>
      </c>
      <c r="C138" s="2" t="str">
        <f t="shared" si="5"/>
        <v>04</v>
      </c>
      <c r="D138" t="s">
        <v>47</v>
      </c>
      <c r="E138" s="2" t="str">
        <f t="shared" si="8"/>
        <v>040100000</v>
      </c>
      <c r="F138" t="s">
        <v>100</v>
      </c>
      <c r="G138" t="s">
        <v>101</v>
      </c>
      <c r="H138" t="s">
        <v>102</v>
      </c>
      <c r="I138">
        <v>22609</v>
      </c>
      <c r="J138" t="s">
        <v>44</v>
      </c>
      <c r="K138" s="1">
        <v>5000</v>
      </c>
      <c r="L138" s="1">
        <v>5000</v>
      </c>
      <c r="M138">
        <v>0</v>
      </c>
      <c r="N138" s="1">
        <v>5794.22</v>
      </c>
      <c r="O138">
        <v>-794.22</v>
      </c>
      <c r="P138" s="1">
        <v>5794.22</v>
      </c>
      <c r="Q138">
        <v>0</v>
      </c>
      <c r="R138" s="1">
        <v>5794.22</v>
      </c>
      <c r="S138">
        <v>0</v>
      </c>
    </row>
    <row r="139" spans="1:19" x14ac:dyDescent="0.25">
      <c r="A139" s="2">
        <v>1001</v>
      </c>
      <c r="B139" t="s">
        <v>21</v>
      </c>
      <c r="C139" s="2" t="str">
        <f t="shared" si="5"/>
        <v>04</v>
      </c>
      <c r="D139" t="s">
        <v>47</v>
      </c>
      <c r="E139" s="2" t="str">
        <f t="shared" si="8"/>
        <v>040100000</v>
      </c>
      <c r="F139" t="s">
        <v>100</v>
      </c>
      <c r="G139" t="s">
        <v>101</v>
      </c>
      <c r="H139" t="s">
        <v>102</v>
      </c>
      <c r="I139">
        <v>22700</v>
      </c>
      <c r="J139" t="s">
        <v>84</v>
      </c>
      <c r="K139" s="1">
        <v>293000</v>
      </c>
      <c r="L139" s="1">
        <v>299000</v>
      </c>
      <c r="M139" s="1">
        <v>6000</v>
      </c>
      <c r="N139" s="1">
        <v>303502.67</v>
      </c>
      <c r="O139" s="1">
        <v>-4502.67</v>
      </c>
      <c r="P139" s="1">
        <v>303502.67</v>
      </c>
      <c r="Q139">
        <v>0</v>
      </c>
      <c r="R139" s="1">
        <v>302069.3</v>
      </c>
      <c r="S139" s="1">
        <v>1433.37</v>
      </c>
    </row>
    <row r="140" spans="1:19" x14ac:dyDescent="0.25">
      <c r="A140" s="2">
        <v>1001</v>
      </c>
      <c r="B140" t="s">
        <v>21</v>
      </c>
      <c r="C140" s="2" t="str">
        <f t="shared" si="5"/>
        <v>04</v>
      </c>
      <c r="D140" t="s">
        <v>47</v>
      </c>
      <c r="E140" s="2" t="str">
        <f t="shared" si="8"/>
        <v>040100000</v>
      </c>
      <c r="F140" t="s">
        <v>100</v>
      </c>
      <c r="G140" t="s">
        <v>101</v>
      </c>
      <c r="H140" t="s">
        <v>102</v>
      </c>
      <c r="I140">
        <v>22701</v>
      </c>
      <c r="J140" t="s">
        <v>85</v>
      </c>
      <c r="K140" s="1">
        <v>121183</v>
      </c>
      <c r="L140" s="1">
        <v>121183</v>
      </c>
      <c r="M140">
        <v>0</v>
      </c>
      <c r="N140" s="1">
        <v>86874.44</v>
      </c>
      <c r="O140" s="1">
        <v>34308.559999999998</v>
      </c>
      <c r="P140" s="1">
        <v>86874.44</v>
      </c>
      <c r="Q140">
        <v>0</v>
      </c>
      <c r="R140" s="1">
        <v>81155.13</v>
      </c>
      <c r="S140" s="1">
        <v>5719.31</v>
      </c>
    </row>
    <row r="141" spans="1:19" x14ac:dyDescent="0.25">
      <c r="A141" s="2">
        <v>1001</v>
      </c>
      <c r="B141" t="s">
        <v>21</v>
      </c>
      <c r="C141" s="2" t="str">
        <f t="shared" si="5"/>
        <v>04</v>
      </c>
      <c r="D141" t="s">
        <v>47</v>
      </c>
      <c r="E141" s="2" t="str">
        <f t="shared" si="8"/>
        <v>040100000</v>
      </c>
      <c r="F141" t="s">
        <v>100</v>
      </c>
      <c r="G141" t="s">
        <v>101</v>
      </c>
      <c r="H141" t="s">
        <v>102</v>
      </c>
      <c r="I141">
        <v>22706</v>
      </c>
      <c r="J141" t="s">
        <v>86</v>
      </c>
      <c r="K141" s="1">
        <v>25900</v>
      </c>
      <c r="L141" s="1">
        <v>37900</v>
      </c>
      <c r="M141" s="1">
        <v>12000</v>
      </c>
      <c r="N141" s="1">
        <v>38774.660000000003</v>
      </c>
      <c r="O141">
        <v>-874.66</v>
      </c>
      <c r="P141" s="1">
        <v>38774.660000000003</v>
      </c>
      <c r="Q141">
        <v>0</v>
      </c>
      <c r="R141" s="1">
        <v>32269.7</v>
      </c>
      <c r="S141" s="1">
        <v>6504.96</v>
      </c>
    </row>
    <row r="142" spans="1:19" x14ac:dyDescent="0.25">
      <c r="A142" s="2">
        <v>1001</v>
      </c>
      <c r="B142" t="s">
        <v>21</v>
      </c>
      <c r="C142" s="2" t="str">
        <f t="shared" si="5"/>
        <v>04</v>
      </c>
      <c r="D142" t="s">
        <v>47</v>
      </c>
      <c r="E142" s="2" t="str">
        <f t="shared" si="8"/>
        <v>040100000</v>
      </c>
      <c r="F142" t="s">
        <v>100</v>
      </c>
      <c r="G142" t="s">
        <v>101</v>
      </c>
      <c r="H142" t="s">
        <v>102</v>
      </c>
      <c r="I142">
        <v>22708</v>
      </c>
      <c r="J142" t="s">
        <v>109</v>
      </c>
      <c r="K142">
        <v>0</v>
      </c>
      <c r="L142" s="1">
        <v>3313</v>
      </c>
      <c r="M142" s="1">
        <v>3313</v>
      </c>
      <c r="N142">
        <v>558.36</v>
      </c>
      <c r="O142" s="1">
        <v>2754.64</v>
      </c>
      <c r="P142">
        <v>558.36</v>
      </c>
      <c r="Q142">
        <v>0</v>
      </c>
      <c r="R142">
        <v>558.36</v>
      </c>
      <c r="S142">
        <v>0</v>
      </c>
    </row>
    <row r="143" spans="1:19" x14ac:dyDescent="0.25">
      <c r="A143" s="2">
        <v>1001</v>
      </c>
      <c r="B143" t="s">
        <v>21</v>
      </c>
      <c r="C143" s="2" t="str">
        <f t="shared" si="5"/>
        <v>04</v>
      </c>
      <c r="D143" t="s">
        <v>47</v>
      </c>
      <c r="E143" s="2" t="str">
        <f t="shared" si="8"/>
        <v>040100000</v>
      </c>
      <c r="F143" t="s">
        <v>100</v>
      </c>
      <c r="G143" t="s">
        <v>101</v>
      </c>
      <c r="H143" t="s">
        <v>102</v>
      </c>
      <c r="I143">
        <v>22709</v>
      </c>
      <c r="J143" t="s">
        <v>87</v>
      </c>
      <c r="K143" s="1">
        <v>39632</v>
      </c>
      <c r="L143" s="1">
        <v>63687</v>
      </c>
      <c r="M143" s="1">
        <v>24055</v>
      </c>
      <c r="N143" s="1">
        <v>49536.89</v>
      </c>
      <c r="O143" s="1">
        <v>14150.11</v>
      </c>
      <c r="P143" s="1">
        <v>49536.89</v>
      </c>
      <c r="Q143">
        <v>0</v>
      </c>
      <c r="R143" s="1">
        <v>49536.89</v>
      </c>
      <c r="S143">
        <v>0</v>
      </c>
    </row>
    <row r="144" spans="1:19" x14ac:dyDescent="0.25">
      <c r="A144" s="2">
        <v>1001</v>
      </c>
      <c r="B144" t="s">
        <v>21</v>
      </c>
      <c r="C144" s="2" t="str">
        <f t="shared" si="5"/>
        <v>04</v>
      </c>
      <c r="D144" t="s">
        <v>47</v>
      </c>
      <c r="E144" s="2" t="str">
        <f t="shared" si="8"/>
        <v>040100000</v>
      </c>
      <c r="F144" t="s">
        <v>100</v>
      </c>
      <c r="G144" t="s">
        <v>101</v>
      </c>
      <c r="H144" t="s">
        <v>102</v>
      </c>
      <c r="I144">
        <v>23001</v>
      </c>
      <c r="J144" t="s">
        <v>88</v>
      </c>
      <c r="K144" s="1">
        <v>11880</v>
      </c>
      <c r="L144" s="1">
        <v>8334</v>
      </c>
      <c r="M144" s="1">
        <v>-3546</v>
      </c>
      <c r="N144" s="1">
        <v>4776.76</v>
      </c>
      <c r="O144" s="1">
        <v>3557.24</v>
      </c>
      <c r="P144" s="1">
        <v>4776.76</v>
      </c>
      <c r="Q144">
        <v>0</v>
      </c>
      <c r="R144" s="1">
        <v>4776.76</v>
      </c>
      <c r="S144">
        <v>0</v>
      </c>
    </row>
    <row r="145" spans="1:19" x14ac:dyDescent="0.25">
      <c r="A145" s="2">
        <v>1001</v>
      </c>
      <c r="B145" t="s">
        <v>21</v>
      </c>
      <c r="C145" s="2" t="str">
        <f t="shared" si="5"/>
        <v>04</v>
      </c>
      <c r="D145" t="s">
        <v>47</v>
      </c>
      <c r="E145" s="2" t="str">
        <f t="shared" si="8"/>
        <v>040100000</v>
      </c>
      <c r="F145" t="s">
        <v>100</v>
      </c>
      <c r="G145" t="s">
        <v>101</v>
      </c>
      <c r="H145" t="s">
        <v>102</v>
      </c>
      <c r="I145">
        <v>23100</v>
      </c>
      <c r="J145" t="s">
        <v>89</v>
      </c>
      <c r="K145" s="1">
        <v>11700</v>
      </c>
      <c r="L145" s="1">
        <v>11700</v>
      </c>
      <c r="M145">
        <v>0</v>
      </c>
      <c r="N145" s="1">
        <v>5361.99</v>
      </c>
      <c r="O145" s="1">
        <v>6338.01</v>
      </c>
      <c r="P145" s="1">
        <v>5361.99</v>
      </c>
      <c r="Q145">
        <v>0</v>
      </c>
      <c r="R145" s="1">
        <v>5361.99</v>
      </c>
      <c r="S145">
        <v>0</v>
      </c>
    </row>
    <row r="146" spans="1:19" x14ac:dyDescent="0.25">
      <c r="A146" s="2">
        <v>1001</v>
      </c>
      <c r="B146" t="s">
        <v>21</v>
      </c>
      <c r="C146" s="2" t="str">
        <f t="shared" si="5"/>
        <v>04</v>
      </c>
      <c r="D146" t="s">
        <v>47</v>
      </c>
      <c r="E146" s="2" t="str">
        <f t="shared" si="8"/>
        <v>040100000</v>
      </c>
      <c r="F146" t="s">
        <v>100</v>
      </c>
      <c r="G146" t="s">
        <v>101</v>
      </c>
      <c r="H146" t="s">
        <v>102</v>
      </c>
      <c r="I146">
        <v>28001</v>
      </c>
      <c r="J146" t="s">
        <v>45</v>
      </c>
      <c r="K146" s="1">
        <v>4096639</v>
      </c>
      <c r="L146" s="1">
        <v>4440400</v>
      </c>
      <c r="M146" s="1">
        <v>343761</v>
      </c>
      <c r="N146" s="1">
        <v>4400457.92</v>
      </c>
      <c r="O146" s="1">
        <v>39942.080000000002</v>
      </c>
      <c r="P146" s="1">
        <v>4398191.6500000004</v>
      </c>
      <c r="Q146" s="1">
        <v>2266.27</v>
      </c>
      <c r="R146" s="1">
        <v>4127178.72</v>
      </c>
      <c r="S146" s="1">
        <v>271012.93</v>
      </c>
    </row>
    <row r="147" spans="1:19" x14ac:dyDescent="0.25">
      <c r="A147" s="2">
        <v>1001</v>
      </c>
      <c r="B147" t="s">
        <v>21</v>
      </c>
      <c r="C147" s="2" t="str">
        <f t="shared" si="5"/>
        <v>04</v>
      </c>
      <c r="D147" t="s">
        <v>47</v>
      </c>
      <c r="E147" s="2" t="str">
        <f t="shared" si="8"/>
        <v>040100000</v>
      </c>
      <c r="F147" t="s">
        <v>100</v>
      </c>
      <c r="G147" t="s">
        <v>101</v>
      </c>
      <c r="H147" t="s">
        <v>102</v>
      </c>
      <c r="I147">
        <v>28004</v>
      </c>
      <c r="J147" t="s">
        <v>110</v>
      </c>
      <c r="K147" s="1">
        <v>1300000</v>
      </c>
      <c r="L147" s="1">
        <v>1206239</v>
      </c>
      <c r="M147" s="1">
        <v>-93761</v>
      </c>
      <c r="N147" s="1">
        <v>1176518.93</v>
      </c>
      <c r="O147" s="1">
        <v>29720.07</v>
      </c>
      <c r="P147" s="1">
        <v>1176518.93</v>
      </c>
      <c r="Q147">
        <v>0</v>
      </c>
      <c r="R147" s="1">
        <v>1152950.53</v>
      </c>
      <c r="S147" s="1">
        <v>23568.400000000001</v>
      </c>
    </row>
    <row r="148" spans="1:19" x14ac:dyDescent="0.25">
      <c r="A148" s="2">
        <v>1001</v>
      </c>
      <c r="B148" t="s">
        <v>21</v>
      </c>
      <c r="C148" s="2" t="str">
        <f t="shared" si="5"/>
        <v>04</v>
      </c>
      <c r="D148" t="s">
        <v>47</v>
      </c>
      <c r="E148" s="2" t="str">
        <f t="shared" si="8"/>
        <v>040100000</v>
      </c>
      <c r="F148" t="s">
        <v>100</v>
      </c>
      <c r="G148" t="s">
        <v>101</v>
      </c>
      <c r="H148" t="s">
        <v>102</v>
      </c>
      <c r="I148">
        <v>40320</v>
      </c>
      <c r="J148" t="s">
        <v>111</v>
      </c>
      <c r="K148" s="1">
        <v>150000</v>
      </c>
      <c r="L148" s="1">
        <v>150000</v>
      </c>
      <c r="M148">
        <v>0</v>
      </c>
      <c r="N148" s="1">
        <v>150000</v>
      </c>
      <c r="O148">
        <v>0</v>
      </c>
      <c r="P148" s="1">
        <v>150000</v>
      </c>
      <c r="Q148">
        <v>0</v>
      </c>
      <c r="R148" s="1">
        <v>150000</v>
      </c>
      <c r="S148">
        <v>0</v>
      </c>
    </row>
    <row r="149" spans="1:19" x14ac:dyDescent="0.25">
      <c r="A149" s="2">
        <v>1001</v>
      </c>
      <c r="B149" t="s">
        <v>21</v>
      </c>
      <c r="C149" s="2" t="str">
        <f t="shared" si="5"/>
        <v>04</v>
      </c>
      <c r="D149" t="s">
        <v>47</v>
      </c>
      <c r="E149" s="2" t="str">
        <f t="shared" si="8"/>
        <v>040100000</v>
      </c>
      <c r="F149" t="s">
        <v>100</v>
      </c>
      <c r="G149" t="s">
        <v>101</v>
      </c>
      <c r="H149" t="s">
        <v>102</v>
      </c>
      <c r="I149">
        <v>40321</v>
      </c>
      <c r="J149" t="s">
        <v>112</v>
      </c>
      <c r="K149" s="1">
        <v>150000</v>
      </c>
      <c r="L149" s="1">
        <v>150000</v>
      </c>
      <c r="M149">
        <v>0</v>
      </c>
      <c r="N149" s="1">
        <v>150000</v>
      </c>
      <c r="O149">
        <v>0</v>
      </c>
      <c r="P149" s="1">
        <v>150000</v>
      </c>
      <c r="Q149">
        <v>0</v>
      </c>
      <c r="R149" s="1">
        <v>150000</v>
      </c>
      <c r="S149">
        <v>0</v>
      </c>
    </row>
    <row r="150" spans="1:19" x14ac:dyDescent="0.25">
      <c r="A150" s="2">
        <v>1001</v>
      </c>
      <c r="B150" t="s">
        <v>21</v>
      </c>
      <c r="C150" s="2" t="str">
        <f t="shared" si="5"/>
        <v>04</v>
      </c>
      <c r="D150" t="s">
        <v>47</v>
      </c>
      <c r="E150" s="2" t="str">
        <f t="shared" si="8"/>
        <v>040100000</v>
      </c>
      <c r="F150" t="s">
        <v>100</v>
      </c>
      <c r="G150" t="s">
        <v>101</v>
      </c>
      <c r="H150" t="s">
        <v>102</v>
      </c>
      <c r="I150">
        <v>46350</v>
      </c>
      <c r="J150" t="s">
        <v>113</v>
      </c>
      <c r="K150" s="1">
        <v>35000</v>
      </c>
      <c r="L150" s="1">
        <v>35000</v>
      </c>
      <c r="M150">
        <v>0</v>
      </c>
      <c r="N150" s="1">
        <v>35000</v>
      </c>
      <c r="O150">
        <v>0</v>
      </c>
      <c r="P150" s="1">
        <v>35000</v>
      </c>
      <c r="Q150">
        <v>0</v>
      </c>
      <c r="R150">
        <v>0</v>
      </c>
      <c r="S150" s="1">
        <v>35000</v>
      </c>
    </row>
    <row r="151" spans="1:19" x14ac:dyDescent="0.25">
      <c r="A151" s="2">
        <v>1001</v>
      </c>
      <c r="B151" t="s">
        <v>21</v>
      </c>
      <c r="C151" s="2" t="str">
        <f t="shared" si="5"/>
        <v>04</v>
      </c>
      <c r="D151" t="s">
        <v>47</v>
      </c>
      <c r="E151" s="2" t="str">
        <f t="shared" si="8"/>
        <v>040100000</v>
      </c>
      <c r="F151" t="s">
        <v>100</v>
      </c>
      <c r="G151" t="s">
        <v>101</v>
      </c>
      <c r="H151" t="s">
        <v>102</v>
      </c>
      <c r="I151">
        <v>46351</v>
      </c>
      <c r="J151" t="s">
        <v>114</v>
      </c>
      <c r="K151" s="1">
        <v>12500</v>
      </c>
      <c r="L151" s="1">
        <v>12500</v>
      </c>
      <c r="M151">
        <v>0</v>
      </c>
      <c r="N151" s="1">
        <v>12500</v>
      </c>
      <c r="O151">
        <v>0</v>
      </c>
      <c r="P151" s="1">
        <v>12500</v>
      </c>
      <c r="Q151">
        <v>0</v>
      </c>
      <c r="R151" s="1">
        <v>12500</v>
      </c>
      <c r="S151">
        <v>0</v>
      </c>
    </row>
    <row r="152" spans="1:19" x14ac:dyDescent="0.25">
      <c r="A152" s="2">
        <v>1001</v>
      </c>
      <c r="B152" t="s">
        <v>21</v>
      </c>
      <c r="C152" s="2" t="str">
        <f t="shared" si="5"/>
        <v>04</v>
      </c>
      <c r="D152" t="s">
        <v>47</v>
      </c>
      <c r="E152" s="2" t="str">
        <f t="shared" si="8"/>
        <v>040100000</v>
      </c>
      <c r="F152" t="s">
        <v>100</v>
      </c>
      <c r="G152" t="s">
        <v>101</v>
      </c>
      <c r="H152" t="s">
        <v>102</v>
      </c>
      <c r="I152">
        <v>46353</v>
      </c>
      <c r="J152" t="s">
        <v>115</v>
      </c>
      <c r="K152" s="1">
        <v>17500</v>
      </c>
      <c r="L152" s="1">
        <v>17500</v>
      </c>
      <c r="M152">
        <v>0</v>
      </c>
      <c r="N152" s="1">
        <v>17500</v>
      </c>
      <c r="O152">
        <v>0</v>
      </c>
      <c r="P152" s="1">
        <v>17500</v>
      </c>
      <c r="Q152">
        <v>0</v>
      </c>
      <c r="R152" s="1">
        <v>17500</v>
      </c>
      <c r="S152">
        <v>0</v>
      </c>
    </row>
    <row r="153" spans="1:19" x14ac:dyDescent="0.25">
      <c r="A153" s="2">
        <v>1001</v>
      </c>
      <c r="B153" t="s">
        <v>21</v>
      </c>
      <c r="C153" s="2" t="str">
        <f t="shared" si="5"/>
        <v>04</v>
      </c>
      <c r="D153" t="s">
        <v>47</v>
      </c>
      <c r="E153" s="2" t="str">
        <f t="shared" si="8"/>
        <v>040100000</v>
      </c>
      <c r="F153" t="s">
        <v>100</v>
      </c>
      <c r="G153" t="s">
        <v>101</v>
      </c>
      <c r="H153" t="s">
        <v>102</v>
      </c>
      <c r="I153">
        <v>48022</v>
      </c>
      <c r="J153" t="s">
        <v>116</v>
      </c>
      <c r="K153" s="1">
        <v>334229</v>
      </c>
      <c r="L153" s="1">
        <v>334229</v>
      </c>
      <c r="M153">
        <v>0</v>
      </c>
      <c r="N153" s="1">
        <v>334229</v>
      </c>
      <c r="O153">
        <v>0</v>
      </c>
      <c r="P153" s="1">
        <v>334229</v>
      </c>
      <c r="Q153">
        <v>0</v>
      </c>
      <c r="R153" s="1">
        <v>334229</v>
      </c>
      <c r="S153">
        <v>0</v>
      </c>
    </row>
    <row r="154" spans="1:19" x14ac:dyDescent="0.25">
      <c r="A154" s="2">
        <v>1001</v>
      </c>
      <c r="B154" t="s">
        <v>21</v>
      </c>
      <c r="C154" s="2" t="str">
        <f t="shared" si="5"/>
        <v>04</v>
      </c>
      <c r="D154" t="s">
        <v>47</v>
      </c>
      <c r="E154" s="2" t="str">
        <f t="shared" si="8"/>
        <v>040100000</v>
      </c>
      <c r="F154" t="s">
        <v>100</v>
      </c>
      <c r="G154" t="s">
        <v>101</v>
      </c>
      <c r="H154" t="s">
        <v>102</v>
      </c>
      <c r="I154">
        <v>48049</v>
      </c>
      <c r="J154" t="s">
        <v>117</v>
      </c>
      <c r="K154" s="1">
        <v>15000</v>
      </c>
      <c r="L154" s="1">
        <v>15000</v>
      </c>
      <c r="M154">
        <v>0</v>
      </c>
      <c r="N154" s="1">
        <v>15000</v>
      </c>
      <c r="O154">
        <v>0</v>
      </c>
      <c r="P154" s="1">
        <v>15000</v>
      </c>
      <c r="Q154">
        <v>0</v>
      </c>
      <c r="R154" s="1">
        <v>15000</v>
      </c>
      <c r="S154">
        <v>0</v>
      </c>
    </row>
    <row r="155" spans="1:19" x14ac:dyDescent="0.25">
      <c r="A155" s="2">
        <v>1001</v>
      </c>
      <c r="B155" t="s">
        <v>21</v>
      </c>
      <c r="C155" s="2" t="str">
        <f t="shared" si="5"/>
        <v>04</v>
      </c>
      <c r="D155" t="s">
        <v>47</v>
      </c>
      <c r="E155" s="2" t="str">
        <f t="shared" si="8"/>
        <v>040100000</v>
      </c>
      <c r="F155" t="s">
        <v>100</v>
      </c>
      <c r="G155" t="s">
        <v>101</v>
      </c>
      <c r="H155" t="s">
        <v>102</v>
      </c>
      <c r="I155">
        <v>48099</v>
      </c>
      <c r="J155" t="s">
        <v>118</v>
      </c>
      <c r="K155" s="1">
        <v>100000</v>
      </c>
      <c r="L155" s="1">
        <v>100000</v>
      </c>
      <c r="M155">
        <v>0</v>
      </c>
      <c r="N155" s="1">
        <v>100000</v>
      </c>
      <c r="O155">
        <v>0</v>
      </c>
      <c r="P155" s="1">
        <v>99500</v>
      </c>
      <c r="Q155">
        <v>500</v>
      </c>
      <c r="R155" s="1">
        <v>85500</v>
      </c>
      <c r="S155" s="1">
        <v>14000</v>
      </c>
    </row>
    <row r="156" spans="1:19" x14ac:dyDescent="0.25">
      <c r="A156" s="2">
        <v>1001</v>
      </c>
      <c r="B156" t="s">
        <v>21</v>
      </c>
      <c r="C156" s="2" t="str">
        <f t="shared" ref="C156:C219" si="9">"04"</f>
        <v>04</v>
      </c>
      <c r="D156" t="s">
        <v>47</v>
      </c>
      <c r="E156" s="2" t="str">
        <f t="shared" si="8"/>
        <v>040100000</v>
      </c>
      <c r="F156" t="s">
        <v>100</v>
      </c>
      <c r="G156" t="s">
        <v>101</v>
      </c>
      <c r="H156" t="s">
        <v>102</v>
      </c>
      <c r="I156">
        <v>48149</v>
      </c>
      <c r="J156" t="s">
        <v>119</v>
      </c>
      <c r="K156" s="1">
        <v>150000</v>
      </c>
      <c r="L156" s="1">
        <v>150000</v>
      </c>
      <c r="M156">
        <v>0</v>
      </c>
      <c r="N156" s="1">
        <v>150000</v>
      </c>
      <c r="O156">
        <v>0</v>
      </c>
      <c r="P156" s="1">
        <v>150000</v>
      </c>
      <c r="Q156">
        <v>0</v>
      </c>
      <c r="R156" s="1">
        <v>150000</v>
      </c>
      <c r="S156">
        <v>0</v>
      </c>
    </row>
    <row r="157" spans="1:19" x14ac:dyDescent="0.25">
      <c r="A157" s="2">
        <v>1001</v>
      </c>
      <c r="B157" t="s">
        <v>21</v>
      </c>
      <c r="C157" s="2" t="str">
        <f t="shared" si="9"/>
        <v>04</v>
      </c>
      <c r="D157" t="s">
        <v>47</v>
      </c>
      <c r="E157" s="2" t="str">
        <f t="shared" si="8"/>
        <v>040100000</v>
      </c>
      <c r="F157" t="s">
        <v>100</v>
      </c>
      <c r="G157" t="s">
        <v>101</v>
      </c>
      <c r="H157" t="s">
        <v>102</v>
      </c>
      <c r="I157">
        <v>48151</v>
      </c>
      <c r="J157" t="s">
        <v>120</v>
      </c>
      <c r="K157" s="1">
        <v>55000</v>
      </c>
      <c r="L157" s="1">
        <v>55000</v>
      </c>
      <c r="M157">
        <v>0</v>
      </c>
      <c r="N157" s="1">
        <v>55000</v>
      </c>
      <c r="O157">
        <v>0</v>
      </c>
      <c r="P157" s="1">
        <v>55000</v>
      </c>
      <c r="Q157">
        <v>0</v>
      </c>
      <c r="R157" s="1">
        <v>55000</v>
      </c>
      <c r="S157">
        <v>0</v>
      </c>
    </row>
    <row r="158" spans="1:19" x14ac:dyDescent="0.25">
      <c r="A158" s="2">
        <v>1001</v>
      </c>
      <c r="B158" t="s">
        <v>21</v>
      </c>
      <c r="C158" s="2" t="str">
        <f t="shared" si="9"/>
        <v>04</v>
      </c>
      <c r="D158" t="s">
        <v>47</v>
      </c>
      <c r="E158" s="2" t="str">
        <f t="shared" si="8"/>
        <v>040100000</v>
      </c>
      <c r="F158" t="s">
        <v>100</v>
      </c>
      <c r="G158" t="s">
        <v>101</v>
      </c>
      <c r="H158" t="s">
        <v>102</v>
      </c>
      <c r="I158">
        <v>48399</v>
      </c>
      <c r="J158" t="s">
        <v>121</v>
      </c>
      <c r="K158" s="1">
        <v>380000</v>
      </c>
      <c r="L158" s="1">
        <v>335000</v>
      </c>
      <c r="M158" s="1">
        <v>-45000</v>
      </c>
      <c r="N158" s="1">
        <v>335000</v>
      </c>
      <c r="O158">
        <v>0</v>
      </c>
      <c r="P158" s="1">
        <v>332296.64</v>
      </c>
      <c r="Q158" s="1">
        <v>2703.36</v>
      </c>
      <c r="R158" s="1">
        <v>332296.64</v>
      </c>
      <c r="S158">
        <v>0</v>
      </c>
    </row>
    <row r="159" spans="1:19" x14ac:dyDescent="0.25">
      <c r="A159" s="2">
        <v>1001</v>
      </c>
      <c r="B159" t="s">
        <v>21</v>
      </c>
      <c r="C159" s="2" t="str">
        <f t="shared" si="9"/>
        <v>04</v>
      </c>
      <c r="D159" t="s">
        <v>47</v>
      </c>
      <c r="E159" s="2" t="str">
        <f t="shared" si="8"/>
        <v>040100000</v>
      </c>
      <c r="F159" t="s">
        <v>100</v>
      </c>
      <c r="G159" t="s">
        <v>101</v>
      </c>
      <c r="H159" t="s">
        <v>102</v>
      </c>
      <c r="I159">
        <v>60200</v>
      </c>
      <c r="J159" t="s">
        <v>122</v>
      </c>
      <c r="K159" s="1">
        <v>500000</v>
      </c>
      <c r="L159" s="1">
        <v>500000</v>
      </c>
      <c r="M159">
        <v>0</v>
      </c>
      <c r="N159" s="1">
        <v>499020.4</v>
      </c>
      <c r="O159">
        <v>979.6</v>
      </c>
      <c r="P159" s="1">
        <v>499020.4</v>
      </c>
      <c r="Q159">
        <v>0</v>
      </c>
      <c r="R159" s="1">
        <v>499020.4</v>
      </c>
      <c r="S159">
        <v>0</v>
      </c>
    </row>
    <row r="160" spans="1:19" x14ac:dyDescent="0.25">
      <c r="A160" s="2">
        <v>1001</v>
      </c>
      <c r="B160" t="s">
        <v>21</v>
      </c>
      <c r="C160" s="2" t="str">
        <f t="shared" si="9"/>
        <v>04</v>
      </c>
      <c r="D160" t="s">
        <v>47</v>
      </c>
      <c r="E160" s="2" t="str">
        <f t="shared" si="8"/>
        <v>040100000</v>
      </c>
      <c r="F160" t="s">
        <v>100</v>
      </c>
      <c r="G160" t="s">
        <v>101</v>
      </c>
      <c r="H160" t="s">
        <v>102</v>
      </c>
      <c r="I160">
        <v>61200</v>
      </c>
      <c r="J160" t="s">
        <v>123</v>
      </c>
      <c r="K160" s="1">
        <v>25000</v>
      </c>
      <c r="L160" s="1">
        <v>23390.7</v>
      </c>
      <c r="M160" s="1">
        <v>-1609.3</v>
      </c>
      <c r="N160" s="1">
        <v>20630.5</v>
      </c>
      <c r="O160" s="1">
        <v>2760.2</v>
      </c>
      <c r="P160" s="1">
        <v>20630.5</v>
      </c>
      <c r="Q160">
        <v>0</v>
      </c>
      <c r="R160" s="1">
        <v>20606.3</v>
      </c>
      <c r="S160">
        <v>24.2</v>
      </c>
    </row>
    <row r="161" spans="1:19" x14ac:dyDescent="0.25">
      <c r="A161" s="2">
        <v>1001</v>
      </c>
      <c r="B161" t="s">
        <v>21</v>
      </c>
      <c r="C161" s="2" t="str">
        <f t="shared" si="9"/>
        <v>04</v>
      </c>
      <c r="D161" t="s">
        <v>47</v>
      </c>
      <c r="E161" s="2" t="str">
        <f t="shared" si="8"/>
        <v>040100000</v>
      </c>
      <c r="F161" t="s">
        <v>100</v>
      </c>
      <c r="G161" t="s">
        <v>101</v>
      </c>
      <c r="H161" t="s">
        <v>102</v>
      </c>
      <c r="I161">
        <v>61201</v>
      </c>
      <c r="J161" t="s">
        <v>124</v>
      </c>
      <c r="K161" s="1">
        <v>165000</v>
      </c>
      <c r="L161" s="1">
        <v>248175.52</v>
      </c>
      <c r="M161" s="1">
        <v>83175.520000000004</v>
      </c>
      <c r="N161" s="1">
        <v>232863.92</v>
      </c>
      <c r="O161" s="1">
        <v>15311.6</v>
      </c>
      <c r="P161" s="1">
        <v>232863.92</v>
      </c>
      <c r="Q161">
        <v>0</v>
      </c>
      <c r="R161" s="1">
        <v>137463.97</v>
      </c>
      <c r="S161" s="1">
        <v>95399.95</v>
      </c>
    </row>
    <row r="162" spans="1:19" x14ac:dyDescent="0.25">
      <c r="A162" s="2">
        <v>1001</v>
      </c>
      <c r="B162" t="s">
        <v>21</v>
      </c>
      <c r="C162" s="2" t="str">
        <f t="shared" si="9"/>
        <v>04</v>
      </c>
      <c r="D162" t="s">
        <v>47</v>
      </c>
      <c r="E162" s="2" t="str">
        <f t="shared" ref="E162:E193" si="10">"040100000"</f>
        <v>040100000</v>
      </c>
      <c r="F162" t="s">
        <v>100</v>
      </c>
      <c r="G162" t="s">
        <v>101</v>
      </c>
      <c r="H162" t="s">
        <v>102</v>
      </c>
      <c r="I162">
        <v>61205</v>
      </c>
      <c r="J162" t="s">
        <v>125</v>
      </c>
      <c r="K162">
        <v>0</v>
      </c>
      <c r="L162" s="1">
        <v>19638.3</v>
      </c>
      <c r="M162" s="1">
        <v>19638.3</v>
      </c>
      <c r="N162" s="1">
        <v>19638.3</v>
      </c>
      <c r="O162">
        <v>0</v>
      </c>
      <c r="P162" s="1">
        <v>19638.3</v>
      </c>
      <c r="Q162">
        <v>0</v>
      </c>
      <c r="R162" s="1">
        <v>19638.3</v>
      </c>
      <c r="S162">
        <v>0</v>
      </c>
    </row>
    <row r="163" spans="1:19" x14ac:dyDescent="0.25">
      <c r="A163" s="2">
        <v>1001</v>
      </c>
      <c r="B163" t="s">
        <v>21</v>
      </c>
      <c r="C163" s="2" t="str">
        <f t="shared" si="9"/>
        <v>04</v>
      </c>
      <c r="D163" t="s">
        <v>47</v>
      </c>
      <c r="E163" s="2" t="str">
        <f t="shared" si="10"/>
        <v>040100000</v>
      </c>
      <c r="F163" t="s">
        <v>100</v>
      </c>
      <c r="G163" t="s">
        <v>101</v>
      </c>
      <c r="H163" t="s">
        <v>102</v>
      </c>
      <c r="I163">
        <v>62300</v>
      </c>
      <c r="J163" t="s">
        <v>90</v>
      </c>
      <c r="K163" s="1">
        <v>96080</v>
      </c>
      <c r="L163" s="1">
        <v>29527.14</v>
      </c>
      <c r="M163" s="1">
        <v>-66552.86</v>
      </c>
      <c r="N163" s="1">
        <v>29173.58</v>
      </c>
      <c r="O163">
        <v>353.56</v>
      </c>
      <c r="P163" s="1">
        <v>29173.58</v>
      </c>
      <c r="Q163">
        <v>0</v>
      </c>
      <c r="R163" s="1">
        <v>29173.58</v>
      </c>
      <c r="S163">
        <v>0</v>
      </c>
    </row>
    <row r="164" spans="1:19" x14ac:dyDescent="0.25">
      <c r="A164" s="2">
        <v>1001</v>
      </c>
      <c r="B164" t="s">
        <v>21</v>
      </c>
      <c r="C164" s="2" t="str">
        <f t="shared" si="9"/>
        <v>04</v>
      </c>
      <c r="D164" t="s">
        <v>47</v>
      </c>
      <c r="E164" s="2" t="str">
        <f t="shared" si="10"/>
        <v>040100000</v>
      </c>
      <c r="F164" t="s">
        <v>100</v>
      </c>
      <c r="G164" t="s">
        <v>101</v>
      </c>
      <c r="H164" t="s">
        <v>102</v>
      </c>
      <c r="I164">
        <v>62303</v>
      </c>
      <c r="J164" t="s">
        <v>91</v>
      </c>
      <c r="K164" s="1">
        <v>15000</v>
      </c>
      <c r="L164">
        <v>178.11</v>
      </c>
      <c r="M164" s="1">
        <v>-14821.89</v>
      </c>
      <c r="N164">
        <v>0</v>
      </c>
      <c r="O164">
        <v>178.11</v>
      </c>
      <c r="P164">
        <v>0</v>
      </c>
      <c r="Q164">
        <v>0</v>
      </c>
      <c r="R164">
        <v>0</v>
      </c>
      <c r="S164">
        <v>0</v>
      </c>
    </row>
    <row r="165" spans="1:19" x14ac:dyDescent="0.25">
      <c r="A165" s="2">
        <v>1001</v>
      </c>
      <c r="B165" t="s">
        <v>21</v>
      </c>
      <c r="C165" s="2" t="str">
        <f t="shared" si="9"/>
        <v>04</v>
      </c>
      <c r="D165" t="s">
        <v>47</v>
      </c>
      <c r="E165" s="2" t="str">
        <f t="shared" si="10"/>
        <v>040100000</v>
      </c>
      <c r="F165" t="s">
        <v>100</v>
      </c>
      <c r="G165" t="s">
        <v>101</v>
      </c>
      <c r="H165" t="s">
        <v>102</v>
      </c>
      <c r="I165">
        <v>62500</v>
      </c>
      <c r="J165" t="s">
        <v>93</v>
      </c>
      <c r="K165" s="1">
        <v>25000</v>
      </c>
      <c r="L165" s="1">
        <v>6656.03</v>
      </c>
      <c r="M165" s="1">
        <v>-18343.97</v>
      </c>
      <c r="N165" s="1">
        <v>7285.23</v>
      </c>
      <c r="O165">
        <v>-629.20000000000005</v>
      </c>
      <c r="P165" s="1">
        <v>7285.23</v>
      </c>
      <c r="Q165">
        <v>0</v>
      </c>
      <c r="R165" s="1">
        <v>7285.23</v>
      </c>
      <c r="S165">
        <v>0</v>
      </c>
    </row>
    <row r="166" spans="1:19" x14ac:dyDescent="0.25">
      <c r="A166" s="2">
        <v>1001</v>
      </c>
      <c r="B166" t="s">
        <v>21</v>
      </c>
      <c r="C166" s="2" t="str">
        <f t="shared" si="9"/>
        <v>04</v>
      </c>
      <c r="D166" t="s">
        <v>47</v>
      </c>
      <c r="E166" s="2" t="str">
        <f t="shared" si="10"/>
        <v>040100000</v>
      </c>
      <c r="F166" t="s">
        <v>100</v>
      </c>
      <c r="G166" t="s">
        <v>101</v>
      </c>
      <c r="H166" t="s">
        <v>102</v>
      </c>
      <c r="I166">
        <v>62501</v>
      </c>
      <c r="J166" t="s">
        <v>126</v>
      </c>
      <c r="K166">
        <v>0</v>
      </c>
      <c r="L166">
        <v>306</v>
      </c>
      <c r="M166">
        <v>306</v>
      </c>
      <c r="N166">
        <v>0</v>
      </c>
      <c r="O166">
        <v>306</v>
      </c>
      <c r="P166">
        <v>0</v>
      </c>
      <c r="Q166">
        <v>0</v>
      </c>
      <c r="R166">
        <v>0</v>
      </c>
      <c r="S166">
        <v>0</v>
      </c>
    </row>
    <row r="167" spans="1:19" x14ac:dyDescent="0.25">
      <c r="A167" s="2">
        <v>1001</v>
      </c>
      <c r="B167" t="s">
        <v>21</v>
      </c>
      <c r="C167" s="2" t="str">
        <f t="shared" si="9"/>
        <v>04</v>
      </c>
      <c r="D167" t="s">
        <v>47</v>
      </c>
      <c r="E167" s="2" t="str">
        <f t="shared" si="10"/>
        <v>040100000</v>
      </c>
      <c r="F167" t="s">
        <v>100</v>
      </c>
      <c r="G167" t="s">
        <v>101</v>
      </c>
      <c r="H167" t="s">
        <v>102</v>
      </c>
      <c r="I167">
        <v>62502</v>
      </c>
      <c r="J167" t="s">
        <v>94</v>
      </c>
      <c r="K167" s="1">
        <v>5000</v>
      </c>
      <c r="L167" s="1">
        <v>2694</v>
      </c>
      <c r="M167" s="1">
        <v>-2306</v>
      </c>
      <c r="N167">
        <v>0</v>
      </c>
      <c r="O167" s="1">
        <v>2694</v>
      </c>
      <c r="P167">
        <v>0</v>
      </c>
      <c r="Q167">
        <v>0</v>
      </c>
      <c r="R167">
        <v>0</v>
      </c>
      <c r="S167">
        <v>0</v>
      </c>
    </row>
    <row r="168" spans="1:19" x14ac:dyDescent="0.25">
      <c r="A168" s="2">
        <v>1001</v>
      </c>
      <c r="B168" t="s">
        <v>21</v>
      </c>
      <c r="C168" s="2" t="str">
        <f t="shared" si="9"/>
        <v>04</v>
      </c>
      <c r="D168" t="s">
        <v>47</v>
      </c>
      <c r="E168" s="2" t="str">
        <f t="shared" si="10"/>
        <v>040100000</v>
      </c>
      <c r="F168" t="s">
        <v>100</v>
      </c>
      <c r="G168" t="s">
        <v>101</v>
      </c>
      <c r="H168" t="s">
        <v>102</v>
      </c>
      <c r="I168">
        <v>62509</v>
      </c>
      <c r="J168" t="s">
        <v>127</v>
      </c>
      <c r="K168">
        <v>0</v>
      </c>
      <c r="L168">
        <v>629.20000000000005</v>
      </c>
      <c r="M168">
        <v>629.20000000000005</v>
      </c>
      <c r="N168">
        <v>629.20000000000005</v>
      </c>
      <c r="O168">
        <v>0</v>
      </c>
      <c r="P168">
        <v>629.20000000000005</v>
      </c>
      <c r="Q168">
        <v>0</v>
      </c>
      <c r="R168">
        <v>629.20000000000005</v>
      </c>
      <c r="S168">
        <v>0</v>
      </c>
    </row>
    <row r="169" spans="1:19" x14ac:dyDescent="0.25">
      <c r="A169" s="2">
        <v>1001</v>
      </c>
      <c r="B169" t="s">
        <v>21</v>
      </c>
      <c r="C169" s="2" t="str">
        <f t="shared" si="9"/>
        <v>04</v>
      </c>
      <c r="D169" t="s">
        <v>47</v>
      </c>
      <c r="E169" s="2" t="str">
        <f t="shared" si="10"/>
        <v>040100000</v>
      </c>
      <c r="F169" t="s">
        <v>100</v>
      </c>
      <c r="G169" t="s">
        <v>101</v>
      </c>
      <c r="H169" t="s">
        <v>102</v>
      </c>
      <c r="I169">
        <v>62801</v>
      </c>
      <c r="J169" t="s">
        <v>128</v>
      </c>
      <c r="K169" s="1">
        <v>20000</v>
      </c>
      <c r="L169" s="1">
        <v>15301</v>
      </c>
      <c r="M169" s="1">
        <v>-4699</v>
      </c>
      <c r="N169" s="1">
        <v>14677.87</v>
      </c>
      <c r="O169">
        <v>623.13</v>
      </c>
      <c r="P169" s="1">
        <v>14677.87</v>
      </c>
      <c r="Q169">
        <v>0</v>
      </c>
      <c r="R169" s="1">
        <v>14677.87</v>
      </c>
      <c r="S169">
        <v>0</v>
      </c>
    </row>
    <row r="170" spans="1:19" x14ac:dyDescent="0.25">
      <c r="A170" s="2">
        <v>1001</v>
      </c>
      <c r="B170" t="s">
        <v>21</v>
      </c>
      <c r="C170" s="2" t="str">
        <f t="shared" si="9"/>
        <v>04</v>
      </c>
      <c r="D170" t="s">
        <v>47</v>
      </c>
      <c r="E170" s="2" t="str">
        <f t="shared" si="10"/>
        <v>040100000</v>
      </c>
      <c r="F170" t="s">
        <v>100</v>
      </c>
      <c r="G170" t="s">
        <v>101</v>
      </c>
      <c r="H170" t="s">
        <v>102</v>
      </c>
      <c r="I170">
        <v>62802</v>
      </c>
      <c r="J170" t="s">
        <v>95</v>
      </c>
      <c r="K170" s="1">
        <v>15000</v>
      </c>
      <c r="L170">
        <v>242</v>
      </c>
      <c r="M170" s="1">
        <v>-14758</v>
      </c>
      <c r="N170">
        <v>242</v>
      </c>
      <c r="O170">
        <v>0</v>
      </c>
      <c r="P170">
        <v>242</v>
      </c>
      <c r="Q170">
        <v>0</v>
      </c>
      <c r="R170">
        <v>242</v>
      </c>
      <c r="S170">
        <v>0</v>
      </c>
    </row>
    <row r="171" spans="1:19" x14ac:dyDescent="0.25">
      <c r="A171" s="2">
        <v>1001</v>
      </c>
      <c r="B171" t="s">
        <v>21</v>
      </c>
      <c r="C171" s="2" t="str">
        <f t="shared" si="9"/>
        <v>04</v>
      </c>
      <c r="D171" t="s">
        <v>47</v>
      </c>
      <c r="E171" s="2" t="str">
        <f t="shared" si="10"/>
        <v>040100000</v>
      </c>
      <c r="F171" t="s">
        <v>100</v>
      </c>
      <c r="G171" t="s">
        <v>101</v>
      </c>
      <c r="H171" t="s">
        <v>102</v>
      </c>
      <c r="I171">
        <v>63100</v>
      </c>
      <c r="J171" t="s">
        <v>97</v>
      </c>
      <c r="K171" s="1">
        <v>120000</v>
      </c>
      <c r="L171" s="1">
        <v>33670</v>
      </c>
      <c r="M171" s="1">
        <v>-86330</v>
      </c>
      <c r="N171" s="1">
        <v>33635.89</v>
      </c>
      <c r="O171">
        <v>34.11</v>
      </c>
      <c r="P171" s="1">
        <v>33635.89</v>
      </c>
      <c r="Q171">
        <v>0</v>
      </c>
      <c r="R171" s="1">
        <v>33635.89</v>
      </c>
      <c r="S171">
        <v>0</v>
      </c>
    </row>
    <row r="172" spans="1:19" x14ac:dyDescent="0.25">
      <c r="A172" s="2">
        <v>1001</v>
      </c>
      <c r="B172" t="s">
        <v>21</v>
      </c>
      <c r="C172" s="2" t="str">
        <f t="shared" si="9"/>
        <v>04</v>
      </c>
      <c r="D172" t="s">
        <v>47</v>
      </c>
      <c r="E172" s="2" t="str">
        <f t="shared" si="10"/>
        <v>040100000</v>
      </c>
      <c r="F172" t="s">
        <v>100</v>
      </c>
      <c r="G172" t="s">
        <v>101</v>
      </c>
      <c r="H172" t="s">
        <v>102</v>
      </c>
      <c r="I172">
        <v>63301</v>
      </c>
      <c r="J172" t="s">
        <v>129</v>
      </c>
      <c r="K172">
        <v>0</v>
      </c>
      <c r="L172" s="1">
        <v>8912</v>
      </c>
      <c r="M172" s="1">
        <v>8912</v>
      </c>
      <c r="N172" s="1">
        <v>8693.9</v>
      </c>
      <c r="O172">
        <v>218.1</v>
      </c>
      <c r="P172" s="1">
        <v>8693.9</v>
      </c>
      <c r="Q172">
        <v>0</v>
      </c>
      <c r="R172" s="1">
        <v>8693.9</v>
      </c>
      <c r="S172">
        <v>0</v>
      </c>
    </row>
    <row r="173" spans="1:19" x14ac:dyDescent="0.25">
      <c r="A173" s="2">
        <v>1001</v>
      </c>
      <c r="B173" t="s">
        <v>21</v>
      </c>
      <c r="C173" s="2" t="str">
        <f t="shared" si="9"/>
        <v>04</v>
      </c>
      <c r="D173" t="s">
        <v>47</v>
      </c>
      <c r="E173" s="2" t="str">
        <f t="shared" si="10"/>
        <v>040100000</v>
      </c>
      <c r="F173" t="s">
        <v>100</v>
      </c>
      <c r="G173" t="s">
        <v>101</v>
      </c>
      <c r="H173" t="s">
        <v>102</v>
      </c>
      <c r="I173">
        <v>63302</v>
      </c>
      <c r="J173" t="s">
        <v>130</v>
      </c>
      <c r="K173">
        <v>0</v>
      </c>
      <c r="L173" s="1">
        <v>66518</v>
      </c>
      <c r="M173" s="1">
        <v>66518</v>
      </c>
      <c r="N173" s="1">
        <v>62348.1</v>
      </c>
      <c r="O173" s="1">
        <v>4169.8999999999996</v>
      </c>
      <c r="P173" s="1">
        <v>62348.1</v>
      </c>
      <c r="Q173">
        <v>0</v>
      </c>
      <c r="R173" s="1">
        <v>62348.1</v>
      </c>
      <c r="S173">
        <v>0</v>
      </c>
    </row>
    <row r="174" spans="1:19" x14ac:dyDescent="0.25">
      <c r="A174" s="2">
        <v>1001</v>
      </c>
      <c r="B174" t="s">
        <v>21</v>
      </c>
      <c r="C174" s="2" t="str">
        <f t="shared" si="9"/>
        <v>04</v>
      </c>
      <c r="D174" t="s">
        <v>47</v>
      </c>
      <c r="E174" s="2" t="str">
        <f t="shared" si="10"/>
        <v>040100000</v>
      </c>
      <c r="F174" t="s">
        <v>100</v>
      </c>
      <c r="G174" t="s">
        <v>101</v>
      </c>
      <c r="H174" t="s">
        <v>102</v>
      </c>
      <c r="I174">
        <v>63303</v>
      </c>
      <c r="J174" t="s">
        <v>98</v>
      </c>
      <c r="K174">
        <v>0</v>
      </c>
      <c r="L174">
        <v>400</v>
      </c>
      <c r="M174">
        <v>400</v>
      </c>
      <c r="N174">
        <v>399.3</v>
      </c>
      <c r="O174">
        <v>0.7</v>
      </c>
      <c r="P174">
        <v>399.3</v>
      </c>
      <c r="Q174">
        <v>0</v>
      </c>
      <c r="R174">
        <v>399.3</v>
      </c>
      <c r="S174">
        <v>0</v>
      </c>
    </row>
    <row r="175" spans="1:19" x14ac:dyDescent="0.25">
      <c r="A175" s="2">
        <v>1001</v>
      </c>
      <c r="B175" t="s">
        <v>21</v>
      </c>
      <c r="C175" s="2" t="str">
        <f t="shared" si="9"/>
        <v>04</v>
      </c>
      <c r="D175" t="s">
        <v>47</v>
      </c>
      <c r="E175" s="2" t="str">
        <f t="shared" si="10"/>
        <v>040100000</v>
      </c>
      <c r="F175" t="s">
        <v>100</v>
      </c>
      <c r="G175" t="s">
        <v>101</v>
      </c>
      <c r="H175" t="s">
        <v>102</v>
      </c>
      <c r="I175">
        <v>64010</v>
      </c>
      <c r="J175" t="s">
        <v>99</v>
      </c>
      <c r="K175">
        <v>0</v>
      </c>
      <c r="L175">
        <v>0.64</v>
      </c>
      <c r="M175">
        <v>0.64</v>
      </c>
      <c r="N175">
        <v>0</v>
      </c>
      <c r="O175">
        <v>0.64</v>
      </c>
      <c r="P175">
        <v>0</v>
      </c>
      <c r="Q175">
        <v>0</v>
      </c>
      <c r="R175">
        <v>0</v>
      </c>
      <c r="S175">
        <v>0</v>
      </c>
    </row>
    <row r="176" spans="1:19" x14ac:dyDescent="0.25">
      <c r="A176" s="2">
        <v>1001</v>
      </c>
      <c r="B176" t="s">
        <v>21</v>
      </c>
      <c r="C176" s="2" t="str">
        <f t="shared" si="9"/>
        <v>04</v>
      </c>
      <c r="D176" t="s">
        <v>47</v>
      </c>
      <c r="E176" s="2" t="str">
        <f t="shared" si="10"/>
        <v>040100000</v>
      </c>
      <c r="F176" t="s">
        <v>100</v>
      </c>
      <c r="G176" t="s">
        <v>131</v>
      </c>
      <c r="H176" t="s">
        <v>132</v>
      </c>
      <c r="I176">
        <v>10000</v>
      </c>
      <c r="J176" t="s">
        <v>25</v>
      </c>
      <c r="K176" s="1">
        <v>82492</v>
      </c>
      <c r="L176" s="1">
        <v>82492</v>
      </c>
      <c r="M176">
        <v>0</v>
      </c>
      <c r="N176" s="1">
        <v>82491.839999999997</v>
      </c>
      <c r="O176">
        <v>0.16</v>
      </c>
      <c r="P176" s="1">
        <v>82491.839999999997</v>
      </c>
      <c r="Q176">
        <v>0</v>
      </c>
      <c r="R176" s="1">
        <v>82491.839999999997</v>
      </c>
      <c r="S176">
        <v>0</v>
      </c>
    </row>
    <row r="177" spans="1:19" x14ac:dyDescent="0.25">
      <c r="A177" s="2">
        <v>1001</v>
      </c>
      <c r="B177" t="s">
        <v>21</v>
      </c>
      <c r="C177" s="2" t="str">
        <f t="shared" si="9"/>
        <v>04</v>
      </c>
      <c r="D177" t="s">
        <v>47</v>
      </c>
      <c r="E177" s="2" t="str">
        <f t="shared" si="10"/>
        <v>040100000</v>
      </c>
      <c r="F177" t="s">
        <v>100</v>
      </c>
      <c r="G177" t="s">
        <v>131</v>
      </c>
      <c r="H177" t="s">
        <v>132</v>
      </c>
      <c r="I177">
        <v>12000</v>
      </c>
      <c r="J177" t="s">
        <v>28</v>
      </c>
      <c r="K177" s="1">
        <v>306897</v>
      </c>
      <c r="L177" s="1">
        <v>242474</v>
      </c>
      <c r="M177" s="1">
        <v>-64423</v>
      </c>
      <c r="N177" s="1">
        <v>242473.66</v>
      </c>
      <c r="O177">
        <v>0.34</v>
      </c>
      <c r="P177" s="1">
        <v>242473.66</v>
      </c>
      <c r="Q177">
        <v>0</v>
      </c>
      <c r="R177" s="1">
        <v>242473.66</v>
      </c>
      <c r="S177">
        <v>0</v>
      </c>
    </row>
    <row r="178" spans="1:19" x14ac:dyDescent="0.25">
      <c r="A178" s="2">
        <v>1001</v>
      </c>
      <c r="B178" t="s">
        <v>21</v>
      </c>
      <c r="C178" s="2" t="str">
        <f t="shared" si="9"/>
        <v>04</v>
      </c>
      <c r="D178" t="s">
        <v>47</v>
      </c>
      <c r="E178" s="2" t="str">
        <f t="shared" si="10"/>
        <v>040100000</v>
      </c>
      <c r="F178" t="s">
        <v>100</v>
      </c>
      <c r="G178" t="s">
        <v>131</v>
      </c>
      <c r="H178" t="s">
        <v>132</v>
      </c>
      <c r="I178">
        <v>12001</v>
      </c>
      <c r="J178" t="s">
        <v>51</v>
      </c>
      <c r="K178" s="1">
        <v>314846</v>
      </c>
      <c r="L178" s="1">
        <v>198591.75</v>
      </c>
      <c r="M178" s="1">
        <v>-116254.25</v>
      </c>
      <c r="N178" s="1">
        <v>198590.87</v>
      </c>
      <c r="O178">
        <v>0.88</v>
      </c>
      <c r="P178" s="1">
        <v>198590.87</v>
      </c>
      <c r="Q178">
        <v>0</v>
      </c>
      <c r="R178" s="1">
        <v>198590.87</v>
      </c>
      <c r="S178">
        <v>0</v>
      </c>
    </row>
    <row r="179" spans="1:19" x14ac:dyDescent="0.25">
      <c r="A179" s="2">
        <v>1001</v>
      </c>
      <c r="B179" t="s">
        <v>21</v>
      </c>
      <c r="C179" s="2" t="str">
        <f t="shared" si="9"/>
        <v>04</v>
      </c>
      <c r="D179" t="s">
        <v>47</v>
      </c>
      <c r="E179" s="2" t="str">
        <f t="shared" si="10"/>
        <v>040100000</v>
      </c>
      <c r="F179" t="s">
        <v>100</v>
      </c>
      <c r="G179" t="s">
        <v>131</v>
      </c>
      <c r="H179" t="s">
        <v>132</v>
      </c>
      <c r="I179">
        <v>12002</v>
      </c>
      <c r="J179" t="s">
        <v>29</v>
      </c>
      <c r="K179" s="1">
        <v>183725</v>
      </c>
      <c r="L179" s="1">
        <v>119795</v>
      </c>
      <c r="M179" s="1">
        <v>-63930</v>
      </c>
      <c r="N179" s="1">
        <v>119794.15</v>
      </c>
      <c r="O179">
        <v>0.85</v>
      </c>
      <c r="P179" s="1">
        <v>119794.15</v>
      </c>
      <c r="Q179">
        <v>0</v>
      </c>
      <c r="R179" s="1">
        <v>119794.15</v>
      </c>
      <c r="S179">
        <v>0</v>
      </c>
    </row>
    <row r="180" spans="1:19" x14ac:dyDescent="0.25">
      <c r="A180" s="2">
        <v>1001</v>
      </c>
      <c r="B180" t="s">
        <v>21</v>
      </c>
      <c r="C180" s="2" t="str">
        <f t="shared" si="9"/>
        <v>04</v>
      </c>
      <c r="D180" t="s">
        <v>47</v>
      </c>
      <c r="E180" s="2" t="str">
        <f t="shared" si="10"/>
        <v>040100000</v>
      </c>
      <c r="F180" t="s">
        <v>100</v>
      </c>
      <c r="G180" t="s">
        <v>131</v>
      </c>
      <c r="H180" t="s">
        <v>132</v>
      </c>
      <c r="I180">
        <v>12003</v>
      </c>
      <c r="J180" t="s">
        <v>30</v>
      </c>
      <c r="K180" s="1">
        <v>29199</v>
      </c>
      <c r="L180">
        <v>354.89</v>
      </c>
      <c r="M180" s="1">
        <v>-28844.11</v>
      </c>
      <c r="N180">
        <v>0</v>
      </c>
      <c r="O180">
        <v>354.89</v>
      </c>
      <c r="P180">
        <v>0</v>
      </c>
      <c r="Q180">
        <v>0</v>
      </c>
      <c r="R180">
        <v>0</v>
      </c>
      <c r="S180">
        <v>0</v>
      </c>
    </row>
    <row r="181" spans="1:19" x14ac:dyDescent="0.25">
      <c r="A181" s="2">
        <v>1001</v>
      </c>
      <c r="B181" t="s">
        <v>21</v>
      </c>
      <c r="C181" s="2" t="str">
        <f t="shared" si="9"/>
        <v>04</v>
      </c>
      <c r="D181" t="s">
        <v>47</v>
      </c>
      <c r="E181" s="2" t="str">
        <f t="shared" si="10"/>
        <v>040100000</v>
      </c>
      <c r="F181" t="s">
        <v>100</v>
      </c>
      <c r="G181" t="s">
        <v>131</v>
      </c>
      <c r="H181" t="s">
        <v>132</v>
      </c>
      <c r="I181">
        <v>12005</v>
      </c>
      <c r="J181" t="s">
        <v>31</v>
      </c>
      <c r="K181" s="1">
        <v>119875</v>
      </c>
      <c r="L181" s="1">
        <v>158053</v>
      </c>
      <c r="M181" s="1">
        <v>38178</v>
      </c>
      <c r="N181" s="1">
        <v>158407.89000000001</v>
      </c>
      <c r="O181">
        <v>-354.89</v>
      </c>
      <c r="P181" s="1">
        <v>158407.89000000001</v>
      </c>
      <c r="Q181">
        <v>0</v>
      </c>
      <c r="R181" s="1">
        <v>158407.89000000001</v>
      </c>
      <c r="S181">
        <v>0</v>
      </c>
    </row>
    <row r="182" spans="1:19" x14ac:dyDescent="0.25">
      <c r="A182" s="2">
        <v>1001</v>
      </c>
      <c r="B182" t="s">
        <v>21</v>
      </c>
      <c r="C182" s="2" t="str">
        <f t="shared" si="9"/>
        <v>04</v>
      </c>
      <c r="D182" t="s">
        <v>47</v>
      </c>
      <c r="E182" s="2" t="str">
        <f t="shared" si="10"/>
        <v>040100000</v>
      </c>
      <c r="F182" t="s">
        <v>100</v>
      </c>
      <c r="G182" t="s">
        <v>131</v>
      </c>
      <c r="H182" t="s">
        <v>132</v>
      </c>
      <c r="I182">
        <v>12100</v>
      </c>
      <c r="J182" t="s">
        <v>32</v>
      </c>
      <c r="K182" s="1">
        <v>517842</v>
      </c>
      <c r="L182" s="1">
        <v>407833.43</v>
      </c>
      <c r="M182" s="1">
        <v>-110008.57</v>
      </c>
      <c r="N182" s="1">
        <v>407833.12</v>
      </c>
      <c r="O182">
        <v>0.31</v>
      </c>
      <c r="P182" s="1">
        <v>407833.12</v>
      </c>
      <c r="Q182">
        <v>0</v>
      </c>
      <c r="R182" s="1">
        <v>407833.12</v>
      </c>
      <c r="S182">
        <v>0</v>
      </c>
    </row>
    <row r="183" spans="1:19" x14ac:dyDescent="0.25">
      <c r="A183" s="2">
        <v>1001</v>
      </c>
      <c r="B183" t="s">
        <v>21</v>
      </c>
      <c r="C183" s="2" t="str">
        <f t="shared" si="9"/>
        <v>04</v>
      </c>
      <c r="D183" t="s">
        <v>47</v>
      </c>
      <c r="E183" s="2" t="str">
        <f t="shared" si="10"/>
        <v>040100000</v>
      </c>
      <c r="F183" t="s">
        <v>100</v>
      </c>
      <c r="G183" t="s">
        <v>131</v>
      </c>
      <c r="H183" t="s">
        <v>132</v>
      </c>
      <c r="I183">
        <v>12101</v>
      </c>
      <c r="J183" t="s">
        <v>33</v>
      </c>
      <c r="K183" s="1">
        <v>1008873</v>
      </c>
      <c r="L183" s="1">
        <v>809889.23</v>
      </c>
      <c r="M183" s="1">
        <v>-198983.77</v>
      </c>
      <c r="N183" s="1">
        <v>809889.2</v>
      </c>
      <c r="O183">
        <v>0.03</v>
      </c>
      <c r="P183" s="1">
        <v>809889.2</v>
      </c>
      <c r="Q183">
        <v>0</v>
      </c>
      <c r="R183" s="1">
        <v>809889.2</v>
      </c>
      <c r="S183">
        <v>0</v>
      </c>
    </row>
    <row r="184" spans="1:19" x14ac:dyDescent="0.25">
      <c r="A184" s="2">
        <v>1001</v>
      </c>
      <c r="B184" t="s">
        <v>21</v>
      </c>
      <c r="C184" s="2" t="str">
        <f t="shared" si="9"/>
        <v>04</v>
      </c>
      <c r="D184" t="s">
        <v>47</v>
      </c>
      <c r="E184" s="2" t="str">
        <f t="shared" si="10"/>
        <v>040100000</v>
      </c>
      <c r="F184" t="s">
        <v>100</v>
      </c>
      <c r="G184" t="s">
        <v>131</v>
      </c>
      <c r="H184" t="s">
        <v>132</v>
      </c>
      <c r="I184">
        <v>12401</v>
      </c>
      <c r="J184" t="s">
        <v>133</v>
      </c>
      <c r="K184" s="1">
        <v>35378</v>
      </c>
      <c r="L184" s="1">
        <v>162492.43</v>
      </c>
      <c r="M184" s="1">
        <v>127114.43</v>
      </c>
      <c r="N184" s="1">
        <v>162492.43</v>
      </c>
      <c r="O184">
        <v>0</v>
      </c>
      <c r="P184" s="1">
        <v>162492.43</v>
      </c>
      <c r="Q184">
        <v>0</v>
      </c>
      <c r="R184" s="1">
        <v>162492.43</v>
      </c>
      <c r="S184">
        <v>0</v>
      </c>
    </row>
    <row r="185" spans="1:19" x14ac:dyDescent="0.25">
      <c r="A185" s="2">
        <v>1001</v>
      </c>
      <c r="B185" t="s">
        <v>21</v>
      </c>
      <c r="C185" s="2" t="str">
        <f t="shared" si="9"/>
        <v>04</v>
      </c>
      <c r="D185" t="s">
        <v>47</v>
      </c>
      <c r="E185" s="2" t="str">
        <f t="shared" si="10"/>
        <v>040100000</v>
      </c>
      <c r="F185" t="s">
        <v>100</v>
      </c>
      <c r="G185" t="s">
        <v>131</v>
      </c>
      <c r="H185" t="s">
        <v>132</v>
      </c>
      <c r="I185">
        <v>12502</v>
      </c>
      <c r="J185" t="s">
        <v>134</v>
      </c>
      <c r="K185">
        <v>0</v>
      </c>
      <c r="L185" s="1">
        <v>7316.93</v>
      </c>
      <c r="M185" s="1">
        <v>7316.93</v>
      </c>
      <c r="N185" s="1">
        <v>7316.93</v>
      </c>
      <c r="O185">
        <v>0</v>
      </c>
      <c r="P185" s="1">
        <v>7316.93</v>
      </c>
      <c r="Q185">
        <v>0</v>
      </c>
      <c r="R185" s="1">
        <v>7316.93</v>
      </c>
      <c r="S185">
        <v>0</v>
      </c>
    </row>
    <row r="186" spans="1:19" x14ac:dyDescent="0.25">
      <c r="A186" s="2">
        <v>1001</v>
      </c>
      <c r="B186" t="s">
        <v>21</v>
      </c>
      <c r="C186" s="2" t="str">
        <f t="shared" si="9"/>
        <v>04</v>
      </c>
      <c r="D186" t="s">
        <v>47</v>
      </c>
      <c r="E186" s="2" t="str">
        <f t="shared" si="10"/>
        <v>040100000</v>
      </c>
      <c r="F186" t="s">
        <v>100</v>
      </c>
      <c r="G186" t="s">
        <v>131</v>
      </c>
      <c r="H186" t="s">
        <v>132</v>
      </c>
      <c r="I186">
        <v>13000</v>
      </c>
      <c r="J186" t="s">
        <v>53</v>
      </c>
      <c r="K186" s="1">
        <v>130945</v>
      </c>
      <c r="L186" s="1">
        <v>100567.28</v>
      </c>
      <c r="M186" s="1">
        <v>-30377.72</v>
      </c>
      <c r="N186" s="1">
        <v>100566.55</v>
      </c>
      <c r="O186">
        <v>0.73</v>
      </c>
      <c r="P186" s="1">
        <v>100566.55</v>
      </c>
      <c r="Q186">
        <v>0</v>
      </c>
      <c r="R186" s="1">
        <v>100566.55</v>
      </c>
      <c r="S186">
        <v>0</v>
      </c>
    </row>
    <row r="187" spans="1:19" x14ac:dyDescent="0.25">
      <c r="A187" s="2">
        <v>1001</v>
      </c>
      <c r="B187" t="s">
        <v>21</v>
      </c>
      <c r="C187" s="2" t="str">
        <f t="shared" si="9"/>
        <v>04</v>
      </c>
      <c r="D187" t="s">
        <v>47</v>
      </c>
      <c r="E187" s="2" t="str">
        <f t="shared" si="10"/>
        <v>040100000</v>
      </c>
      <c r="F187" t="s">
        <v>100</v>
      </c>
      <c r="G187" t="s">
        <v>131</v>
      </c>
      <c r="H187" t="s">
        <v>132</v>
      </c>
      <c r="I187">
        <v>13001</v>
      </c>
      <c r="J187" t="s">
        <v>54</v>
      </c>
      <c r="K187">
        <v>0</v>
      </c>
      <c r="L187">
        <v>127</v>
      </c>
      <c r="M187">
        <v>127</v>
      </c>
      <c r="N187">
        <v>126.49</v>
      </c>
      <c r="O187">
        <v>0.51</v>
      </c>
      <c r="P187">
        <v>126.49</v>
      </c>
      <c r="Q187">
        <v>0</v>
      </c>
      <c r="R187">
        <v>126.49</v>
      </c>
      <c r="S187">
        <v>0</v>
      </c>
    </row>
    <row r="188" spans="1:19" x14ac:dyDescent="0.25">
      <c r="A188" s="2">
        <v>1001</v>
      </c>
      <c r="B188" t="s">
        <v>21</v>
      </c>
      <c r="C188" s="2" t="str">
        <f t="shared" si="9"/>
        <v>04</v>
      </c>
      <c r="D188" t="s">
        <v>47</v>
      </c>
      <c r="E188" s="2" t="str">
        <f t="shared" si="10"/>
        <v>040100000</v>
      </c>
      <c r="F188" t="s">
        <v>100</v>
      </c>
      <c r="G188" t="s">
        <v>131</v>
      </c>
      <c r="H188" t="s">
        <v>132</v>
      </c>
      <c r="I188">
        <v>13005</v>
      </c>
      <c r="J188" t="s">
        <v>56</v>
      </c>
      <c r="K188" s="1">
        <v>33900</v>
      </c>
      <c r="L188" s="1">
        <v>23528</v>
      </c>
      <c r="M188" s="1">
        <v>-10372</v>
      </c>
      <c r="N188" s="1">
        <v>23527.8</v>
      </c>
      <c r="O188">
        <v>0.2</v>
      </c>
      <c r="P188" s="1">
        <v>23527.8</v>
      </c>
      <c r="Q188">
        <v>0</v>
      </c>
      <c r="R188" s="1">
        <v>23527.8</v>
      </c>
      <c r="S188">
        <v>0</v>
      </c>
    </row>
    <row r="189" spans="1:19" x14ac:dyDescent="0.25">
      <c r="A189" s="2">
        <v>1001</v>
      </c>
      <c r="B189" t="s">
        <v>21</v>
      </c>
      <c r="C189" s="2" t="str">
        <f t="shared" si="9"/>
        <v>04</v>
      </c>
      <c r="D189" t="s">
        <v>47</v>
      </c>
      <c r="E189" s="2" t="str">
        <f t="shared" si="10"/>
        <v>040100000</v>
      </c>
      <c r="F189" t="s">
        <v>100</v>
      </c>
      <c r="G189" t="s">
        <v>131</v>
      </c>
      <c r="H189" t="s">
        <v>132</v>
      </c>
      <c r="I189">
        <v>15000</v>
      </c>
      <c r="J189" t="s">
        <v>135</v>
      </c>
      <c r="K189">
        <v>0</v>
      </c>
      <c r="L189">
        <v>520.04</v>
      </c>
      <c r="M189">
        <v>520.04</v>
      </c>
      <c r="N189">
        <v>520.04</v>
      </c>
      <c r="O189">
        <v>0</v>
      </c>
      <c r="P189">
        <v>520.04</v>
      </c>
      <c r="Q189">
        <v>0</v>
      </c>
      <c r="R189">
        <v>520.04</v>
      </c>
      <c r="S189">
        <v>0</v>
      </c>
    </row>
    <row r="190" spans="1:19" x14ac:dyDescent="0.25">
      <c r="A190" s="2">
        <v>1001</v>
      </c>
      <c r="B190" t="s">
        <v>21</v>
      </c>
      <c r="C190" s="2" t="str">
        <f t="shared" si="9"/>
        <v>04</v>
      </c>
      <c r="D190" t="s">
        <v>47</v>
      </c>
      <c r="E190" s="2" t="str">
        <f t="shared" si="10"/>
        <v>040100000</v>
      </c>
      <c r="F190" t="s">
        <v>100</v>
      </c>
      <c r="G190" t="s">
        <v>131</v>
      </c>
      <c r="H190" t="s">
        <v>132</v>
      </c>
      <c r="I190">
        <v>15006</v>
      </c>
      <c r="J190" t="s">
        <v>60</v>
      </c>
      <c r="K190" s="1">
        <v>6645</v>
      </c>
      <c r="L190" s="1">
        <v>3922.74</v>
      </c>
      <c r="M190" s="1">
        <v>-2722.26</v>
      </c>
      <c r="N190" s="1">
        <v>3922.74</v>
      </c>
      <c r="O190">
        <v>0</v>
      </c>
      <c r="P190" s="1">
        <v>3922.74</v>
      </c>
      <c r="Q190">
        <v>0</v>
      </c>
      <c r="R190" s="1">
        <v>3922.74</v>
      </c>
      <c r="S190">
        <v>0</v>
      </c>
    </row>
    <row r="191" spans="1:19" x14ac:dyDescent="0.25">
      <c r="A191" s="2">
        <v>1001</v>
      </c>
      <c r="B191" t="s">
        <v>21</v>
      </c>
      <c r="C191" s="2" t="str">
        <f t="shared" si="9"/>
        <v>04</v>
      </c>
      <c r="D191" t="s">
        <v>47</v>
      </c>
      <c r="E191" s="2" t="str">
        <f t="shared" si="10"/>
        <v>040100000</v>
      </c>
      <c r="F191" t="s">
        <v>100</v>
      </c>
      <c r="G191" t="s">
        <v>131</v>
      </c>
      <c r="H191" t="s">
        <v>132</v>
      </c>
      <c r="I191">
        <v>16000</v>
      </c>
      <c r="J191" t="s">
        <v>35</v>
      </c>
      <c r="K191" s="1">
        <v>480337</v>
      </c>
      <c r="L191" s="1">
        <v>558355.9</v>
      </c>
      <c r="M191" s="1">
        <v>78018.899999999994</v>
      </c>
      <c r="N191" s="1">
        <v>558355.9</v>
      </c>
      <c r="O191">
        <v>0</v>
      </c>
      <c r="P191" s="1">
        <v>558355.9</v>
      </c>
      <c r="Q191">
        <v>0</v>
      </c>
      <c r="R191" s="1">
        <v>558355.9</v>
      </c>
      <c r="S191">
        <v>0</v>
      </c>
    </row>
    <row r="192" spans="1:19" x14ac:dyDescent="0.25">
      <c r="A192" s="2">
        <v>1001</v>
      </c>
      <c r="B192" t="s">
        <v>21</v>
      </c>
      <c r="C192" s="2" t="str">
        <f t="shared" si="9"/>
        <v>04</v>
      </c>
      <c r="D192" t="s">
        <v>47</v>
      </c>
      <c r="E192" s="2" t="str">
        <f t="shared" si="10"/>
        <v>040100000</v>
      </c>
      <c r="F192" t="s">
        <v>100</v>
      </c>
      <c r="G192" t="s">
        <v>131</v>
      </c>
      <c r="H192" t="s">
        <v>132</v>
      </c>
      <c r="I192">
        <v>20200</v>
      </c>
      <c r="J192" t="s">
        <v>64</v>
      </c>
      <c r="K192" s="1">
        <v>324196</v>
      </c>
      <c r="L192" s="1">
        <v>341504.64</v>
      </c>
      <c r="M192" s="1">
        <v>17308.64</v>
      </c>
      <c r="N192" s="1">
        <v>339461.68</v>
      </c>
      <c r="O192" s="1">
        <v>2042.96</v>
      </c>
      <c r="P192" s="1">
        <v>339461.68</v>
      </c>
      <c r="Q192">
        <v>0</v>
      </c>
      <c r="R192" s="1">
        <v>339461.68</v>
      </c>
      <c r="S192">
        <v>0</v>
      </c>
    </row>
    <row r="193" spans="1:19" x14ac:dyDescent="0.25">
      <c r="A193" s="2">
        <v>1001</v>
      </c>
      <c r="B193" t="s">
        <v>21</v>
      </c>
      <c r="C193" s="2" t="str">
        <f t="shared" si="9"/>
        <v>04</v>
      </c>
      <c r="D193" t="s">
        <v>47</v>
      </c>
      <c r="E193" s="2" t="str">
        <f t="shared" si="10"/>
        <v>040100000</v>
      </c>
      <c r="F193" t="s">
        <v>100</v>
      </c>
      <c r="G193" t="s">
        <v>131</v>
      </c>
      <c r="H193" t="s">
        <v>132</v>
      </c>
      <c r="I193">
        <v>20300</v>
      </c>
      <c r="J193" t="s">
        <v>65</v>
      </c>
      <c r="K193" s="1">
        <v>10500</v>
      </c>
      <c r="L193" s="1">
        <v>10500</v>
      </c>
      <c r="M193">
        <v>0</v>
      </c>
      <c r="N193" s="1">
        <v>10454.4</v>
      </c>
      <c r="O193">
        <v>45.6</v>
      </c>
      <c r="P193" s="1">
        <v>10454.4</v>
      </c>
      <c r="Q193">
        <v>0</v>
      </c>
      <c r="R193" s="1">
        <v>10454.4</v>
      </c>
      <c r="S193">
        <v>0</v>
      </c>
    </row>
    <row r="194" spans="1:19" x14ac:dyDescent="0.25">
      <c r="A194" s="2">
        <v>1001</v>
      </c>
      <c r="B194" t="s">
        <v>21</v>
      </c>
      <c r="C194" s="2" t="str">
        <f t="shared" si="9"/>
        <v>04</v>
      </c>
      <c r="D194" t="s">
        <v>47</v>
      </c>
      <c r="E194" s="2" t="str">
        <f t="shared" ref="E194:E225" si="11">"040100000"</f>
        <v>040100000</v>
      </c>
      <c r="F194" t="s">
        <v>100</v>
      </c>
      <c r="G194" t="s">
        <v>131</v>
      </c>
      <c r="H194" t="s">
        <v>132</v>
      </c>
      <c r="I194">
        <v>21200</v>
      </c>
      <c r="J194" t="s">
        <v>68</v>
      </c>
      <c r="K194" s="1">
        <v>175000</v>
      </c>
      <c r="L194" s="1">
        <v>316000</v>
      </c>
      <c r="M194" s="1">
        <v>141000</v>
      </c>
      <c r="N194" s="1">
        <v>248916.52</v>
      </c>
      <c r="O194" s="1">
        <v>67083.48</v>
      </c>
      <c r="P194" s="1">
        <v>248916.52</v>
      </c>
      <c r="Q194">
        <v>0</v>
      </c>
      <c r="R194" s="1">
        <v>248916.52</v>
      </c>
      <c r="S194">
        <v>0</v>
      </c>
    </row>
    <row r="195" spans="1:19" x14ac:dyDescent="0.25">
      <c r="A195" s="2">
        <v>1001</v>
      </c>
      <c r="B195" t="s">
        <v>21</v>
      </c>
      <c r="C195" s="2" t="str">
        <f t="shared" si="9"/>
        <v>04</v>
      </c>
      <c r="D195" t="s">
        <v>47</v>
      </c>
      <c r="E195" s="2" t="str">
        <f t="shared" si="11"/>
        <v>040100000</v>
      </c>
      <c r="F195" t="s">
        <v>100</v>
      </c>
      <c r="G195" t="s">
        <v>131</v>
      </c>
      <c r="H195" t="s">
        <v>132</v>
      </c>
      <c r="I195">
        <v>21300</v>
      </c>
      <c r="J195" t="s">
        <v>69</v>
      </c>
      <c r="K195" s="1">
        <v>12000</v>
      </c>
      <c r="L195" s="1">
        <v>384000</v>
      </c>
      <c r="M195" s="1">
        <v>372000</v>
      </c>
      <c r="N195" s="1">
        <v>275099.18</v>
      </c>
      <c r="O195" s="1">
        <v>108900.82</v>
      </c>
      <c r="P195" s="1">
        <v>275099.18</v>
      </c>
      <c r="Q195">
        <v>0</v>
      </c>
      <c r="R195" s="1">
        <v>275077.18</v>
      </c>
      <c r="S195">
        <v>22</v>
      </c>
    </row>
    <row r="196" spans="1:19" x14ac:dyDescent="0.25">
      <c r="A196" s="2">
        <v>1001</v>
      </c>
      <c r="B196" t="s">
        <v>21</v>
      </c>
      <c r="C196" s="2" t="str">
        <f t="shared" si="9"/>
        <v>04</v>
      </c>
      <c r="D196" t="s">
        <v>47</v>
      </c>
      <c r="E196" s="2" t="str">
        <f t="shared" si="11"/>
        <v>040100000</v>
      </c>
      <c r="F196" t="s">
        <v>100</v>
      </c>
      <c r="G196" t="s">
        <v>131</v>
      </c>
      <c r="H196" t="s">
        <v>132</v>
      </c>
      <c r="I196">
        <v>21500</v>
      </c>
      <c r="J196" t="s">
        <v>71</v>
      </c>
      <c r="K196" s="1">
        <v>4000</v>
      </c>
      <c r="L196" s="1">
        <v>6000</v>
      </c>
      <c r="M196" s="1">
        <v>2000</v>
      </c>
      <c r="N196" s="1">
        <v>6024.89</v>
      </c>
      <c r="O196">
        <v>-24.89</v>
      </c>
      <c r="P196" s="1">
        <v>6024.89</v>
      </c>
      <c r="Q196">
        <v>0</v>
      </c>
      <c r="R196" s="1">
        <v>6024.89</v>
      </c>
      <c r="S196">
        <v>0</v>
      </c>
    </row>
    <row r="197" spans="1:19" x14ac:dyDescent="0.25">
      <c r="A197" s="2">
        <v>1001</v>
      </c>
      <c r="B197" t="s">
        <v>21</v>
      </c>
      <c r="C197" s="2" t="str">
        <f t="shared" si="9"/>
        <v>04</v>
      </c>
      <c r="D197" t="s">
        <v>47</v>
      </c>
      <c r="E197" s="2" t="str">
        <f t="shared" si="11"/>
        <v>040100000</v>
      </c>
      <c r="F197" t="s">
        <v>100</v>
      </c>
      <c r="G197" t="s">
        <v>131</v>
      </c>
      <c r="H197" t="s">
        <v>132</v>
      </c>
      <c r="I197">
        <v>22000</v>
      </c>
      <c r="J197" t="s">
        <v>39</v>
      </c>
      <c r="K197" s="1">
        <v>6000</v>
      </c>
      <c r="L197" s="1">
        <v>6000</v>
      </c>
      <c r="M197">
        <v>0</v>
      </c>
      <c r="N197" s="1">
        <v>2976.42</v>
      </c>
      <c r="O197" s="1">
        <v>3023.58</v>
      </c>
      <c r="P197" s="1">
        <v>2976.42</v>
      </c>
      <c r="Q197">
        <v>0</v>
      </c>
      <c r="R197" s="1">
        <v>2976.42</v>
      </c>
      <c r="S197">
        <v>0</v>
      </c>
    </row>
    <row r="198" spans="1:19" x14ac:dyDescent="0.25">
      <c r="A198" s="2">
        <v>1001</v>
      </c>
      <c r="B198" t="s">
        <v>21</v>
      </c>
      <c r="C198" s="2" t="str">
        <f t="shared" si="9"/>
        <v>04</v>
      </c>
      <c r="D198" t="s">
        <v>47</v>
      </c>
      <c r="E198" s="2" t="str">
        <f t="shared" si="11"/>
        <v>040100000</v>
      </c>
      <c r="F198" t="s">
        <v>100</v>
      </c>
      <c r="G198" t="s">
        <v>131</v>
      </c>
      <c r="H198" t="s">
        <v>132</v>
      </c>
      <c r="I198">
        <v>22002</v>
      </c>
      <c r="J198" t="s">
        <v>40</v>
      </c>
      <c r="K198" s="1">
        <v>1300</v>
      </c>
      <c r="L198" s="1">
        <v>5300</v>
      </c>
      <c r="M198" s="1">
        <v>4000</v>
      </c>
      <c r="N198" s="1">
        <v>2371.58</v>
      </c>
      <c r="O198" s="1">
        <v>2928.42</v>
      </c>
      <c r="P198" s="1">
        <v>2371.58</v>
      </c>
      <c r="Q198">
        <v>0</v>
      </c>
      <c r="R198" s="1">
        <v>2371.58</v>
      </c>
      <c r="S198">
        <v>0</v>
      </c>
    </row>
    <row r="199" spans="1:19" x14ac:dyDescent="0.25">
      <c r="A199" s="2">
        <v>1001</v>
      </c>
      <c r="B199" t="s">
        <v>21</v>
      </c>
      <c r="C199" s="2" t="str">
        <f t="shared" si="9"/>
        <v>04</v>
      </c>
      <c r="D199" t="s">
        <v>47</v>
      </c>
      <c r="E199" s="2" t="str">
        <f t="shared" si="11"/>
        <v>040100000</v>
      </c>
      <c r="F199" t="s">
        <v>100</v>
      </c>
      <c r="G199" t="s">
        <v>131</v>
      </c>
      <c r="H199" t="s">
        <v>132</v>
      </c>
      <c r="I199">
        <v>22004</v>
      </c>
      <c r="J199" t="s">
        <v>72</v>
      </c>
      <c r="K199" s="1">
        <v>2000</v>
      </c>
      <c r="L199" s="1">
        <v>10000</v>
      </c>
      <c r="M199" s="1">
        <v>8000</v>
      </c>
      <c r="N199" s="1">
        <v>4624.25</v>
      </c>
      <c r="O199" s="1">
        <v>5375.75</v>
      </c>
      <c r="P199" s="1">
        <v>4624.25</v>
      </c>
      <c r="Q199">
        <v>0</v>
      </c>
      <c r="R199" s="1">
        <v>4624.25</v>
      </c>
      <c r="S199">
        <v>0</v>
      </c>
    </row>
    <row r="200" spans="1:19" x14ac:dyDescent="0.25">
      <c r="A200" s="2">
        <v>1001</v>
      </c>
      <c r="B200" t="s">
        <v>21</v>
      </c>
      <c r="C200" s="2" t="str">
        <f t="shared" si="9"/>
        <v>04</v>
      </c>
      <c r="D200" t="s">
        <v>47</v>
      </c>
      <c r="E200" s="2" t="str">
        <f t="shared" si="11"/>
        <v>040100000</v>
      </c>
      <c r="F200" t="s">
        <v>100</v>
      </c>
      <c r="G200" t="s">
        <v>131</v>
      </c>
      <c r="H200" t="s">
        <v>132</v>
      </c>
      <c r="I200">
        <v>22100</v>
      </c>
      <c r="J200" t="s">
        <v>73</v>
      </c>
      <c r="K200" s="1">
        <v>487341</v>
      </c>
      <c r="L200" s="1">
        <v>1038341</v>
      </c>
      <c r="M200" s="1">
        <v>551000</v>
      </c>
      <c r="N200" s="1">
        <v>649536.03</v>
      </c>
      <c r="O200" s="1">
        <v>388804.97</v>
      </c>
      <c r="P200" s="1">
        <v>649536.03</v>
      </c>
      <c r="Q200">
        <v>0</v>
      </c>
      <c r="R200" s="1">
        <v>649536.03</v>
      </c>
      <c r="S200">
        <v>0</v>
      </c>
    </row>
    <row r="201" spans="1:19" x14ac:dyDescent="0.25">
      <c r="A201" s="2">
        <v>1001</v>
      </c>
      <c r="B201" t="s">
        <v>21</v>
      </c>
      <c r="C201" s="2" t="str">
        <f t="shared" si="9"/>
        <v>04</v>
      </c>
      <c r="D201" t="s">
        <v>47</v>
      </c>
      <c r="E201" s="2" t="str">
        <f t="shared" si="11"/>
        <v>040100000</v>
      </c>
      <c r="F201" t="s">
        <v>100</v>
      </c>
      <c r="G201" t="s">
        <v>131</v>
      </c>
      <c r="H201" t="s">
        <v>132</v>
      </c>
      <c r="I201">
        <v>22101</v>
      </c>
      <c r="J201" t="s">
        <v>74</v>
      </c>
      <c r="K201" s="1">
        <v>37341</v>
      </c>
      <c r="L201" s="1">
        <v>37341</v>
      </c>
      <c r="M201">
        <v>0</v>
      </c>
      <c r="N201" s="1">
        <v>30890.62</v>
      </c>
      <c r="O201" s="1">
        <v>6450.38</v>
      </c>
      <c r="P201" s="1">
        <v>30890.62</v>
      </c>
      <c r="Q201">
        <v>0</v>
      </c>
      <c r="R201" s="1">
        <v>30890.62</v>
      </c>
      <c r="S201">
        <v>0</v>
      </c>
    </row>
    <row r="202" spans="1:19" x14ac:dyDescent="0.25">
      <c r="A202" s="2">
        <v>1001</v>
      </c>
      <c r="B202" t="s">
        <v>21</v>
      </c>
      <c r="C202" s="2" t="str">
        <f t="shared" si="9"/>
        <v>04</v>
      </c>
      <c r="D202" t="s">
        <v>47</v>
      </c>
      <c r="E202" s="2" t="str">
        <f t="shared" si="11"/>
        <v>040100000</v>
      </c>
      <c r="F202" t="s">
        <v>100</v>
      </c>
      <c r="G202" t="s">
        <v>131</v>
      </c>
      <c r="H202" t="s">
        <v>132</v>
      </c>
      <c r="I202">
        <v>22102</v>
      </c>
      <c r="J202" t="s">
        <v>75</v>
      </c>
      <c r="K202" s="1">
        <v>250000</v>
      </c>
      <c r="L202" s="1">
        <v>250000</v>
      </c>
      <c r="M202">
        <v>0</v>
      </c>
      <c r="N202" s="1">
        <v>153074.43</v>
      </c>
      <c r="O202" s="1">
        <v>96925.57</v>
      </c>
      <c r="P202" s="1">
        <v>153074.43</v>
      </c>
      <c r="Q202">
        <v>0</v>
      </c>
      <c r="R202" s="1">
        <v>153074.43</v>
      </c>
      <c r="S202">
        <v>0</v>
      </c>
    </row>
    <row r="203" spans="1:19" x14ac:dyDescent="0.25">
      <c r="A203" s="2">
        <v>1001</v>
      </c>
      <c r="B203" t="s">
        <v>21</v>
      </c>
      <c r="C203" s="2" t="str">
        <f t="shared" si="9"/>
        <v>04</v>
      </c>
      <c r="D203" t="s">
        <v>47</v>
      </c>
      <c r="E203" s="2" t="str">
        <f t="shared" si="11"/>
        <v>040100000</v>
      </c>
      <c r="F203" t="s">
        <v>100</v>
      </c>
      <c r="G203" t="s">
        <v>131</v>
      </c>
      <c r="H203" t="s">
        <v>132</v>
      </c>
      <c r="I203">
        <v>22103</v>
      </c>
      <c r="J203" t="s">
        <v>76</v>
      </c>
      <c r="K203" s="1">
        <v>200000</v>
      </c>
      <c r="L203" s="1">
        <v>118000</v>
      </c>
      <c r="M203" s="1">
        <v>-82000</v>
      </c>
      <c r="N203" s="1">
        <v>101710.71</v>
      </c>
      <c r="O203" s="1">
        <v>16289.29</v>
      </c>
      <c r="P203" s="1">
        <v>101710.71</v>
      </c>
      <c r="Q203">
        <v>0</v>
      </c>
      <c r="R203" s="1">
        <v>101710.71</v>
      </c>
      <c r="S203">
        <v>0</v>
      </c>
    </row>
    <row r="204" spans="1:19" x14ac:dyDescent="0.25">
      <c r="A204" s="2">
        <v>1001</v>
      </c>
      <c r="B204" t="s">
        <v>21</v>
      </c>
      <c r="C204" s="2" t="str">
        <f t="shared" si="9"/>
        <v>04</v>
      </c>
      <c r="D204" t="s">
        <v>47</v>
      </c>
      <c r="E204" s="2" t="str">
        <f t="shared" si="11"/>
        <v>040100000</v>
      </c>
      <c r="F204" t="s">
        <v>100</v>
      </c>
      <c r="G204" t="s">
        <v>131</v>
      </c>
      <c r="H204" t="s">
        <v>132</v>
      </c>
      <c r="I204">
        <v>22109</v>
      </c>
      <c r="J204" t="s">
        <v>78</v>
      </c>
      <c r="K204" s="1">
        <v>20000</v>
      </c>
      <c r="L204" s="1">
        <v>70000</v>
      </c>
      <c r="M204" s="1">
        <v>50000</v>
      </c>
      <c r="N204" s="1">
        <v>38132.86</v>
      </c>
      <c r="O204" s="1">
        <v>31867.14</v>
      </c>
      <c r="P204" s="1">
        <v>38132.86</v>
      </c>
      <c r="Q204">
        <v>0</v>
      </c>
      <c r="R204" s="1">
        <v>38132.86</v>
      </c>
      <c r="S204">
        <v>0</v>
      </c>
    </row>
    <row r="205" spans="1:19" x14ac:dyDescent="0.25">
      <c r="A205" s="2">
        <v>1001</v>
      </c>
      <c r="B205" t="s">
        <v>21</v>
      </c>
      <c r="C205" s="2" t="str">
        <f t="shared" si="9"/>
        <v>04</v>
      </c>
      <c r="D205" t="s">
        <v>47</v>
      </c>
      <c r="E205" s="2" t="str">
        <f t="shared" si="11"/>
        <v>040100000</v>
      </c>
      <c r="F205" t="s">
        <v>100</v>
      </c>
      <c r="G205" t="s">
        <v>131</v>
      </c>
      <c r="H205" t="s">
        <v>132</v>
      </c>
      <c r="I205">
        <v>22201</v>
      </c>
      <c r="J205" t="s">
        <v>42</v>
      </c>
      <c r="K205" s="1">
        <v>10000</v>
      </c>
      <c r="L205" s="1">
        <v>10000</v>
      </c>
      <c r="M205">
        <v>0</v>
      </c>
      <c r="N205" s="1">
        <v>3207.85</v>
      </c>
      <c r="O205" s="1">
        <v>6792.15</v>
      </c>
      <c r="P205" s="1">
        <v>3207.85</v>
      </c>
      <c r="Q205">
        <v>0</v>
      </c>
      <c r="R205" s="1">
        <v>3207.85</v>
      </c>
      <c r="S205">
        <v>0</v>
      </c>
    </row>
    <row r="206" spans="1:19" x14ac:dyDescent="0.25">
      <c r="A206" s="2">
        <v>1001</v>
      </c>
      <c r="B206" t="s">
        <v>21</v>
      </c>
      <c r="C206" s="2" t="str">
        <f t="shared" si="9"/>
        <v>04</v>
      </c>
      <c r="D206" t="s">
        <v>47</v>
      </c>
      <c r="E206" s="2" t="str">
        <f t="shared" si="11"/>
        <v>040100000</v>
      </c>
      <c r="F206" t="s">
        <v>100</v>
      </c>
      <c r="G206" t="s">
        <v>131</v>
      </c>
      <c r="H206" t="s">
        <v>132</v>
      </c>
      <c r="I206">
        <v>22209</v>
      </c>
      <c r="J206" t="s">
        <v>43</v>
      </c>
      <c r="K206" s="1">
        <v>10000</v>
      </c>
      <c r="L206" s="1">
        <v>10000</v>
      </c>
      <c r="M206">
        <v>0</v>
      </c>
      <c r="N206">
        <v>346.67</v>
      </c>
      <c r="O206" s="1">
        <v>9653.33</v>
      </c>
      <c r="P206">
        <v>346.67</v>
      </c>
      <c r="Q206">
        <v>0</v>
      </c>
      <c r="R206">
        <v>346.67</v>
      </c>
      <c r="S206">
        <v>0</v>
      </c>
    </row>
    <row r="207" spans="1:19" x14ac:dyDescent="0.25">
      <c r="A207" s="2">
        <v>1001</v>
      </c>
      <c r="B207" t="s">
        <v>21</v>
      </c>
      <c r="C207" s="2" t="str">
        <f t="shared" si="9"/>
        <v>04</v>
      </c>
      <c r="D207" t="s">
        <v>47</v>
      </c>
      <c r="E207" s="2" t="str">
        <f t="shared" si="11"/>
        <v>040100000</v>
      </c>
      <c r="F207" t="s">
        <v>100</v>
      </c>
      <c r="G207" t="s">
        <v>131</v>
      </c>
      <c r="H207" t="s">
        <v>132</v>
      </c>
      <c r="I207">
        <v>22400</v>
      </c>
      <c r="J207" t="s">
        <v>107</v>
      </c>
      <c r="K207" s="1">
        <v>20000</v>
      </c>
      <c r="L207" s="1">
        <v>30000</v>
      </c>
      <c r="M207" s="1">
        <v>10000</v>
      </c>
      <c r="N207" s="1">
        <v>26060.71</v>
      </c>
      <c r="O207" s="1">
        <v>3939.29</v>
      </c>
      <c r="P207" s="1">
        <v>26060.71</v>
      </c>
      <c r="Q207">
        <v>0</v>
      </c>
      <c r="R207" s="1">
        <v>26060.71</v>
      </c>
      <c r="S207">
        <v>0</v>
      </c>
    </row>
    <row r="208" spans="1:19" x14ac:dyDescent="0.25">
      <c r="A208" s="2">
        <v>1001</v>
      </c>
      <c r="B208" t="s">
        <v>21</v>
      </c>
      <c r="C208" s="2" t="str">
        <f t="shared" si="9"/>
        <v>04</v>
      </c>
      <c r="D208" t="s">
        <v>47</v>
      </c>
      <c r="E208" s="2" t="str">
        <f t="shared" si="11"/>
        <v>040100000</v>
      </c>
      <c r="F208" t="s">
        <v>100</v>
      </c>
      <c r="G208" t="s">
        <v>131</v>
      </c>
      <c r="H208" t="s">
        <v>132</v>
      </c>
      <c r="I208">
        <v>22409</v>
      </c>
      <c r="J208" t="s">
        <v>80</v>
      </c>
      <c r="K208" s="1">
        <v>10000</v>
      </c>
      <c r="L208" s="1">
        <v>20000</v>
      </c>
      <c r="M208" s="1">
        <v>10000</v>
      </c>
      <c r="N208" s="1">
        <v>11939.33</v>
      </c>
      <c r="O208" s="1">
        <v>8060.67</v>
      </c>
      <c r="P208" s="1">
        <v>11939.33</v>
      </c>
      <c r="Q208">
        <v>0</v>
      </c>
      <c r="R208" s="1">
        <v>11939.33</v>
      </c>
      <c r="S208">
        <v>0</v>
      </c>
    </row>
    <row r="209" spans="1:19" x14ac:dyDescent="0.25">
      <c r="A209" s="2">
        <v>1001</v>
      </c>
      <c r="B209" t="s">
        <v>21</v>
      </c>
      <c r="C209" s="2" t="str">
        <f t="shared" si="9"/>
        <v>04</v>
      </c>
      <c r="D209" t="s">
        <v>47</v>
      </c>
      <c r="E209" s="2" t="str">
        <f t="shared" si="11"/>
        <v>040100000</v>
      </c>
      <c r="F209" t="s">
        <v>100</v>
      </c>
      <c r="G209" t="s">
        <v>131</v>
      </c>
      <c r="H209" t="s">
        <v>132</v>
      </c>
      <c r="I209">
        <v>22609</v>
      </c>
      <c r="J209" t="s">
        <v>44</v>
      </c>
      <c r="K209" s="1">
        <v>15000</v>
      </c>
      <c r="L209" s="1">
        <v>40000</v>
      </c>
      <c r="M209" s="1">
        <v>25000</v>
      </c>
      <c r="N209" s="1">
        <v>7399.96</v>
      </c>
      <c r="O209" s="1">
        <v>32600.04</v>
      </c>
      <c r="P209" s="1">
        <v>7399.96</v>
      </c>
      <c r="Q209">
        <v>0</v>
      </c>
      <c r="R209" s="1">
        <v>7399.96</v>
      </c>
      <c r="S209">
        <v>0</v>
      </c>
    </row>
    <row r="210" spans="1:19" x14ac:dyDescent="0.25">
      <c r="A210" s="2">
        <v>1001</v>
      </c>
      <c r="B210" t="s">
        <v>21</v>
      </c>
      <c r="C210" s="2" t="str">
        <f t="shared" si="9"/>
        <v>04</v>
      </c>
      <c r="D210" t="s">
        <v>47</v>
      </c>
      <c r="E210" s="2" t="str">
        <f t="shared" si="11"/>
        <v>040100000</v>
      </c>
      <c r="F210" t="s">
        <v>100</v>
      </c>
      <c r="G210" t="s">
        <v>131</v>
      </c>
      <c r="H210" t="s">
        <v>132</v>
      </c>
      <c r="I210">
        <v>22700</v>
      </c>
      <c r="J210" t="s">
        <v>84</v>
      </c>
      <c r="K210" s="1">
        <v>190064</v>
      </c>
      <c r="L210" s="1">
        <v>333731.20000000001</v>
      </c>
      <c r="M210" s="1">
        <v>143667.20000000001</v>
      </c>
      <c r="N210" s="1">
        <v>312718.62</v>
      </c>
      <c r="O210" s="1">
        <v>21012.58</v>
      </c>
      <c r="P210" s="1">
        <v>312718.62</v>
      </c>
      <c r="Q210">
        <v>0</v>
      </c>
      <c r="R210" s="1">
        <v>308955.67</v>
      </c>
      <c r="S210" s="1">
        <v>3762.95</v>
      </c>
    </row>
    <row r="211" spans="1:19" x14ac:dyDescent="0.25">
      <c r="A211" s="2">
        <v>1001</v>
      </c>
      <c r="B211" t="s">
        <v>21</v>
      </c>
      <c r="C211" s="2" t="str">
        <f t="shared" si="9"/>
        <v>04</v>
      </c>
      <c r="D211" t="s">
        <v>47</v>
      </c>
      <c r="E211" s="2" t="str">
        <f t="shared" si="11"/>
        <v>040100000</v>
      </c>
      <c r="F211" t="s">
        <v>100</v>
      </c>
      <c r="G211" t="s">
        <v>131</v>
      </c>
      <c r="H211" t="s">
        <v>132</v>
      </c>
      <c r="I211">
        <v>22701</v>
      </c>
      <c r="J211" t="s">
        <v>85</v>
      </c>
      <c r="K211" s="1">
        <v>825000</v>
      </c>
      <c r="L211" s="1">
        <v>825000</v>
      </c>
      <c r="M211">
        <v>0</v>
      </c>
      <c r="N211" s="1">
        <v>806944.98</v>
      </c>
      <c r="O211" s="1">
        <v>18055.02</v>
      </c>
      <c r="P211" s="1">
        <v>806944.98</v>
      </c>
      <c r="Q211">
        <v>0</v>
      </c>
      <c r="R211" s="1">
        <v>806944.98</v>
      </c>
      <c r="S211">
        <v>0</v>
      </c>
    </row>
    <row r="212" spans="1:19" x14ac:dyDescent="0.25">
      <c r="A212" s="2">
        <v>1001</v>
      </c>
      <c r="B212" t="s">
        <v>21</v>
      </c>
      <c r="C212" s="2" t="str">
        <f t="shared" si="9"/>
        <v>04</v>
      </c>
      <c r="D212" t="s">
        <v>47</v>
      </c>
      <c r="E212" s="2" t="str">
        <f t="shared" si="11"/>
        <v>040100000</v>
      </c>
      <c r="F212" t="s">
        <v>100</v>
      </c>
      <c r="G212" t="s">
        <v>131</v>
      </c>
      <c r="H212" t="s">
        <v>132</v>
      </c>
      <c r="I212">
        <v>22704</v>
      </c>
      <c r="J212" t="s">
        <v>136</v>
      </c>
      <c r="K212" s="1">
        <v>10500000</v>
      </c>
      <c r="L212" s="1">
        <v>9163332.8000000007</v>
      </c>
      <c r="M212" s="1">
        <v>-1336667.2</v>
      </c>
      <c r="N212" s="1">
        <v>8963669.9299999997</v>
      </c>
      <c r="O212" s="1">
        <v>199662.87</v>
      </c>
      <c r="P212" s="1">
        <v>8963669.9299999997</v>
      </c>
      <c r="Q212">
        <v>0</v>
      </c>
      <c r="R212" s="1">
        <v>8963573.7300000004</v>
      </c>
      <c r="S212">
        <v>96.2</v>
      </c>
    </row>
    <row r="213" spans="1:19" x14ac:dyDescent="0.25">
      <c r="A213" s="2">
        <v>1001</v>
      </c>
      <c r="B213" t="s">
        <v>21</v>
      </c>
      <c r="C213" s="2" t="str">
        <f t="shared" si="9"/>
        <v>04</v>
      </c>
      <c r="D213" t="s">
        <v>47</v>
      </c>
      <c r="E213" s="2" t="str">
        <f t="shared" si="11"/>
        <v>040100000</v>
      </c>
      <c r="F213" t="s">
        <v>100</v>
      </c>
      <c r="G213" t="s">
        <v>131</v>
      </c>
      <c r="H213" t="s">
        <v>132</v>
      </c>
      <c r="I213">
        <v>22706</v>
      </c>
      <c r="J213" t="s">
        <v>86</v>
      </c>
      <c r="K213" s="1">
        <v>36180</v>
      </c>
      <c r="L213" s="1">
        <v>129850</v>
      </c>
      <c r="M213" s="1">
        <v>93670</v>
      </c>
      <c r="N213" s="1">
        <v>36136.65</v>
      </c>
      <c r="O213" s="1">
        <v>93713.35</v>
      </c>
      <c r="P213" s="1">
        <v>36136.65</v>
      </c>
      <c r="Q213">
        <v>0</v>
      </c>
      <c r="R213" s="1">
        <v>23474</v>
      </c>
      <c r="S213" s="1">
        <v>12662.65</v>
      </c>
    </row>
    <row r="214" spans="1:19" x14ac:dyDescent="0.25">
      <c r="A214" s="2">
        <v>1001</v>
      </c>
      <c r="B214" t="s">
        <v>21</v>
      </c>
      <c r="C214" s="2" t="str">
        <f t="shared" si="9"/>
        <v>04</v>
      </c>
      <c r="D214" t="s">
        <v>47</v>
      </c>
      <c r="E214" s="2" t="str">
        <f t="shared" si="11"/>
        <v>040100000</v>
      </c>
      <c r="F214" t="s">
        <v>100</v>
      </c>
      <c r="G214" t="s">
        <v>131</v>
      </c>
      <c r="H214" t="s">
        <v>132</v>
      </c>
      <c r="I214">
        <v>23001</v>
      </c>
      <c r="J214" t="s">
        <v>88</v>
      </c>
      <c r="K214" s="1">
        <v>25000</v>
      </c>
      <c r="L214" s="1">
        <v>25000</v>
      </c>
      <c r="M214">
        <v>0</v>
      </c>
      <c r="N214" s="1">
        <v>16090.83</v>
      </c>
      <c r="O214" s="1">
        <v>8909.17</v>
      </c>
      <c r="P214" s="1">
        <v>16090.83</v>
      </c>
      <c r="Q214">
        <v>0</v>
      </c>
      <c r="R214" s="1">
        <v>16090.83</v>
      </c>
      <c r="S214">
        <v>0</v>
      </c>
    </row>
    <row r="215" spans="1:19" x14ac:dyDescent="0.25">
      <c r="A215" s="2">
        <v>1001</v>
      </c>
      <c r="B215" t="s">
        <v>21</v>
      </c>
      <c r="C215" s="2" t="str">
        <f t="shared" si="9"/>
        <v>04</v>
      </c>
      <c r="D215" t="s">
        <v>47</v>
      </c>
      <c r="E215" s="2" t="str">
        <f t="shared" si="11"/>
        <v>040100000</v>
      </c>
      <c r="F215" t="s">
        <v>100</v>
      </c>
      <c r="G215" t="s">
        <v>131</v>
      </c>
      <c r="H215" t="s">
        <v>132</v>
      </c>
      <c r="I215">
        <v>23100</v>
      </c>
      <c r="J215" t="s">
        <v>89</v>
      </c>
      <c r="K215" s="1">
        <v>25000</v>
      </c>
      <c r="L215" s="1">
        <v>25000</v>
      </c>
      <c r="M215">
        <v>0</v>
      </c>
      <c r="N215" s="1">
        <v>16674.79</v>
      </c>
      <c r="O215" s="1">
        <v>8325.2099999999991</v>
      </c>
      <c r="P215" s="1">
        <v>16674.79</v>
      </c>
      <c r="Q215">
        <v>0</v>
      </c>
      <c r="R215" s="1">
        <v>16674.79</v>
      </c>
      <c r="S215">
        <v>0</v>
      </c>
    </row>
    <row r="216" spans="1:19" x14ac:dyDescent="0.25">
      <c r="A216" s="2">
        <v>1001</v>
      </c>
      <c r="B216" t="s">
        <v>21</v>
      </c>
      <c r="C216" s="2" t="str">
        <f t="shared" si="9"/>
        <v>04</v>
      </c>
      <c r="D216" t="s">
        <v>47</v>
      </c>
      <c r="E216" s="2" t="str">
        <f t="shared" si="11"/>
        <v>040100000</v>
      </c>
      <c r="F216" t="s">
        <v>100</v>
      </c>
      <c r="G216" t="s">
        <v>131</v>
      </c>
      <c r="H216" t="s">
        <v>132</v>
      </c>
      <c r="I216">
        <v>28000</v>
      </c>
      <c r="J216" t="s">
        <v>137</v>
      </c>
      <c r="K216" s="1">
        <v>9070000</v>
      </c>
      <c r="L216" s="1">
        <v>9984500</v>
      </c>
      <c r="M216" s="1">
        <v>914500</v>
      </c>
      <c r="N216" s="1">
        <v>9494308.1600000001</v>
      </c>
      <c r="O216" s="1">
        <v>490191.84</v>
      </c>
      <c r="P216" s="1">
        <v>9494308.1500000004</v>
      </c>
      <c r="Q216">
        <v>0.01</v>
      </c>
      <c r="R216" s="1">
        <v>9493704.4399999995</v>
      </c>
      <c r="S216">
        <v>603.71</v>
      </c>
    </row>
    <row r="217" spans="1:19" x14ac:dyDescent="0.25">
      <c r="A217" s="2">
        <v>1001</v>
      </c>
      <c r="B217" t="s">
        <v>21</v>
      </c>
      <c r="C217" s="2" t="str">
        <f t="shared" si="9"/>
        <v>04</v>
      </c>
      <c r="D217" t="s">
        <v>47</v>
      </c>
      <c r="E217" s="2" t="str">
        <f t="shared" si="11"/>
        <v>040100000</v>
      </c>
      <c r="F217" t="s">
        <v>100</v>
      </c>
      <c r="G217" t="s">
        <v>131</v>
      </c>
      <c r="H217" t="s">
        <v>132</v>
      </c>
      <c r="I217">
        <v>28002</v>
      </c>
      <c r="J217" t="s">
        <v>138</v>
      </c>
      <c r="K217" s="1">
        <v>330000</v>
      </c>
      <c r="L217" s="1">
        <v>330000</v>
      </c>
      <c r="M217">
        <v>0</v>
      </c>
      <c r="N217" s="1">
        <v>222335.99</v>
      </c>
      <c r="O217" s="1">
        <v>107664.01</v>
      </c>
      <c r="P217" s="1">
        <v>222335.99</v>
      </c>
      <c r="Q217">
        <v>0</v>
      </c>
      <c r="R217" s="1">
        <v>222335.98</v>
      </c>
      <c r="S217">
        <v>0.01</v>
      </c>
    </row>
    <row r="218" spans="1:19" x14ac:dyDescent="0.25">
      <c r="A218" s="2">
        <v>1001</v>
      </c>
      <c r="B218" t="s">
        <v>21</v>
      </c>
      <c r="C218" s="2" t="str">
        <f t="shared" si="9"/>
        <v>04</v>
      </c>
      <c r="D218" t="s">
        <v>47</v>
      </c>
      <c r="E218" s="2" t="str">
        <f t="shared" si="11"/>
        <v>040100000</v>
      </c>
      <c r="F218" t="s">
        <v>100</v>
      </c>
      <c r="G218" t="s">
        <v>131</v>
      </c>
      <c r="H218" t="s">
        <v>132</v>
      </c>
      <c r="I218">
        <v>34200</v>
      </c>
      <c r="J218" t="s">
        <v>139</v>
      </c>
      <c r="K218">
        <v>0</v>
      </c>
      <c r="L218" s="1">
        <v>5000</v>
      </c>
      <c r="M218" s="1">
        <v>5000</v>
      </c>
      <c r="N218">
        <v>238.46</v>
      </c>
      <c r="O218" s="1">
        <v>4761.54</v>
      </c>
      <c r="P218">
        <v>238.46</v>
      </c>
      <c r="Q218">
        <v>0</v>
      </c>
      <c r="R218">
        <v>238.46</v>
      </c>
      <c r="S218">
        <v>0</v>
      </c>
    </row>
    <row r="219" spans="1:19" x14ac:dyDescent="0.25">
      <c r="A219" s="2">
        <v>1001</v>
      </c>
      <c r="B219" t="s">
        <v>21</v>
      </c>
      <c r="C219" s="2" t="str">
        <f t="shared" si="9"/>
        <v>04</v>
      </c>
      <c r="D219" t="s">
        <v>47</v>
      </c>
      <c r="E219" s="2" t="str">
        <f t="shared" si="11"/>
        <v>040100000</v>
      </c>
      <c r="F219" t="s">
        <v>100</v>
      </c>
      <c r="G219" t="s">
        <v>131</v>
      </c>
      <c r="H219" t="s">
        <v>132</v>
      </c>
      <c r="I219">
        <v>44309</v>
      </c>
      <c r="J219" t="s">
        <v>140</v>
      </c>
      <c r="K219" s="1">
        <v>8733333</v>
      </c>
      <c r="L219" s="1">
        <v>8733333</v>
      </c>
      <c r="M219">
        <v>0</v>
      </c>
      <c r="N219" s="1">
        <v>8733333</v>
      </c>
      <c r="O219">
        <v>0</v>
      </c>
      <c r="P219" s="1">
        <v>8733333</v>
      </c>
      <c r="Q219">
        <v>0</v>
      </c>
      <c r="R219" s="1">
        <v>8733333</v>
      </c>
      <c r="S219">
        <v>0</v>
      </c>
    </row>
    <row r="220" spans="1:19" x14ac:dyDescent="0.25">
      <c r="A220" s="2">
        <v>1001</v>
      </c>
      <c r="B220" t="s">
        <v>21</v>
      </c>
      <c r="C220" s="2" t="str">
        <f t="shared" ref="C220:C283" si="12">"04"</f>
        <v>04</v>
      </c>
      <c r="D220" t="s">
        <v>47</v>
      </c>
      <c r="E220" s="2" t="str">
        <f t="shared" si="11"/>
        <v>040100000</v>
      </c>
      <c r="F220" t="s">
        <v>100</v>
      </c>
      <c r="G220" t="s">
        <v>131</v>
      </c>
      <c r="H220" t="s">
        <v>132</v>
      </c>
      <c r="I220">
        <v>44520</v>
      </c>
      <c r="J220" t="s">
        <v>141</v>
      </c>
      <c r="K220" s="1">
        <v>50000</v>
      </c>
      <c r="L220" s="1">
        <v>50000</v>
      </c>
      <c r="M220">
        <v>0</v>
      </c>
      <c r="N220" s="1">
        <v>50000</v>
      </c>
      <c r="O220">
        <v>0</v>
      </c>
      <c r="P220" s="1">
        <v>50000</v>
      </c>
      <c r="Q220">
        <v>0</v>
      </c>
      <c r="R220" s="1">
        <v>50000</v>
      </c>
      <c r="S220">
        <v>0</v>
      </c>
    </row>
    <row r="221" spans="1:19" x14ac:dyDescent="0.25">
      <c r="A221" s="2">
        <v>1001</v>
      </c>
      <c r="B221" t="s">
        <v>21</v>
      </c>
      <c r="C221" s="2" t="str">
        <f t="shared" si="12"/>
        <v>04</v>
      </c>
      <c r="D221" t="s">
        <v>47</v>
      </c>
      <c r="E221" s="2" t="str">
        <f t="shared" si="11"/>
        <v>040100000</v>
      </c>
      <c r="F221" t="s">
        <v>100</v>
      </c>
      <c r="G221" t="s">
        <v>131</v>
      </c>
      <c r="H221" t="s">
        <v>132</v>
      </c>
      <c r="I221">
        <v>44521</v>
      </c>
      <c r="J221" t="s">
        <v>142</v>
      </c>
      <c r="K221" s="1">
        <v>60000</v>
      </c>
      <c r="L221" s="1">
        <v>60000</v>
      </c>
      <c r="M221">
        <v>0</v>
      </c>
      <c r="N221" s="1">
        <v>60000</v>
      </c>
      <c r="O221">
        <v>0</v>
      </c>
      <c r="P221" s="1">
        <v>60000</v>
      </c>
      <c r="Q221">
        <v>0</v>
      </c>
      <c r="R221" s="1">
        <v>60000</v>
      </c>
      <c r="S221">
        <v>0</v>
      </c>
    </row>
    <row r="222" spans="1:19" x14ac:dyDescent="0.25">
      <c r="A222" s="2">
        <v>1001</v>
      </c>
      <c r="B222" t="s">
        <v>21</v>
      </c>
      <c r="C222" s="2" t="str">
        <f t="shared" si="12"/>
        <v>04</v>
      </c>
      <c r="D222" t="s">
        <v>47</v>
      </c>
      <c r="E222" s="2" t="str">
        <f t="shared" si="11"/>
        <v>040100000</v>
      </c>
      <c r="F222" t="s">
        <v>100</v>
      </c>
      <c r="G222" t="s">
        <v>131</v>
      </c>
      <c r="H222" t="s">
        <v>132</v>
      </c>
      <c r="I222">
        <v>44522</v>
      </c>
      <c r="J222" t="s">
        <v>143</v>
      </c>
      <c r="K222" s="1">
        <v>40000</v>
      </c>
      <c r="L222" s="1">
        <v>40000</v>
      </c>
      <c r="M222">
        <v>0</v>
      </c>
      <c r="N222" s="1">
        <v>40000</v>
      </c>
      <c r="O222">
        <v>0</v>
      </c>
      <c r="P222" s="1">
        <v>40000</v>
      </c>
      <c r="Q222">
        <v>0</v>
      </c>
      <c r="R222" s="1">
        <v>40000</v>
      </c>
      <c r="S222">
        <v>0</v>
      </c>
    </row>
    <row r="223" spans="1:19" x14ac:dyDescent="0.25">
      <c r="A223" s="2">
        <v>1001</v>
      </c>
      <c r="B223" t="s">
        <v>21</v>
      </c>
      <c r="C223" s="2" t="str">
        <f t="shared" si="12"/>
        <v>04</v>
      </c>
      <c r="D223" t="s">
        <v>47</v>
      </c>
      <c r="E223" s="2" t="str">
        <f t="shared" si="11"/>
        <v>040100000</v>
      </c>
      <c r="F223" t="s">
        <v>100</v>
      </c>
      <c r="G223" t="s">
        <v>131</v>
      </c>
      <c r="H223" t="s">
        <v>132</v>
      </c>
      <c r="I223">
        <v>46309</v>
      </c>
      <c r="J223" t="s">
        <v>144</v>
      </c>
      <c r="K223" s="1">
        <v>600001</v>
      </c>
      <c r="L223" s="1">
        <v>600001</v>
      </c>
      <c r="M223">
        <v>0</v>
      </c>
      <c r="N223" s="1">
        <v>600000</v>
      </c>
      <c r="O223">
        <v>1</v>
      </c>
      <c r="P223" s="1">
        <v>591015.06999999995</v>
      </c>
      <c r="Q223" s="1">
        <v>8984.93</v>
      </c>
      <c r="R223" s="1">
        <v>552755.06999999995</v>
      </c>
      <c r="S223" s="1">
        <v>38260</v>
      </c>
    </row>
    <row r="224" spans="1:19" x14ac:dyDescent="0.25">
      <c r="A224" s="2">
        <v>1001</v>
      </c>
      <c r="B224" t="s">
        <v>21</v>
      </c>
      <c r="C224" s="2" t="str">
        <f t="shared" si="12"/>
        <v>04</v>
      </c>
      <c r="D224" t="s">
        <v>47</v>
      </c>
      <c r="E224" s="2" t="str">
        <f t="shared" si="11"/>
        <v>040100000</v>
      </c>
      <c r="F224" t="s">
        <v>100</v>
      </c>
      <c r="G224" t="s">
        <v>131</v>
      </c>
      <c r="H224" t="s">
        <v>132</v>
      </c>
      <c r="I224">
        <v>46352</v>
      </c>
      <c r="J224" t="s">
        <v>145</v>
      </c>
      <c r="K224" s="1">
        <v>55000</v>
      </c>
      <c r="L224" s="1">
        <v>55000</v>
      </c>
      <c r="M224">
        <v>0</v>
      </c>
      <c r="N224" s="1">
        <v>55000</v>
      </c>
      <c r="O224">
        <v>0</v>
      </c>
      <c r="P224" s="1">
        <v>55000</v>
      </c>
      <c r="Q224">
        <v>0</v>
      </c>
      <c r="R224" s="1">
        <v>55000</v>
      </c>
      <c r="S224">
        <v>0</v>
      </c>
    </row>
    <row r="225" spans="1:19" x14ac:dyDescent="0.25">
      <c r="A225" s="2">
        <v>1001</v>
      </c>
      <c r="B225" t="s">
        <v>21</v>
      </c>
      <c r="C225" s="2" t="str">
        <f t="shared" si="12"/>
        <v>04</v>
      </c>
      <c r="D225" t="s">
        <v>47</v>
      </c>
      <c r="E225" s="2" t="str">
        <f t="shared" si="11"/>
        <v>040100000</v>
      </c>
      <c r="F225" t="s">
        <v>100</v>
      </c>
      <c r="G225" t="s">
        <v>131</v>
      </c>
      <c r="H225" t="s">
        <v>132</v>
      </c>
      <c r="I225">
        <v>47399</v>
      </c>
      <c r="J225" t="s">
        <v>146</v>
      </c>
      <c r="K225" s="1">
        <v>6024370</v>
      </c>
      <c r="L225" s="1">
        <v>6396870</v>
      </c>
      <c r="M225" s="1">
        <v>372500</v>
      </c>
      <c r="N225" s="1">
        <v>6319369.5</v>
      </c>
      <c r="O225" s="1">
        <v>77500.5</v>
      </c>
      <c r="P225" s="1">
        <v>5857112.0300000003</v>
      </c>
      <c r="Q225" s="1">
        <v>462257.47</v>
      </c>
      <c r="R225" s="1">
        <v>5127777.3099999996</v>
      </c>
      <c r="S225" s="1">
        <v>729334.72</v>
      </c>
    </row>
    <row r="226" spans="1:19" x14ac:dyDescent="0.25">
      <c r="A226" s="2">
        <v>1001</v>
      </c>
      <c r="B226" t="s">
        <v>21</v>
      </c>
      <c r="C226" s="2" t="str">
        <f t="shared" si="12"/>
        <v>04</v>
      </c>
      <c r="D226" t="s">
        <v>47</v>
      </c>
      <c r="E226" s="2" t="str">
        <f t="shared" ref="E226:E253" si="13">"040100000"</f>
        <v>040100000</v>
      </c>
      <c r="F226" t="s">
        <v>100</v>
      </c>
      <c r="G226" t="s">
        <v>131</v>
      </c>
      <c r="H226" t="s">
        <v>132</v>
      </c>
      <c r="I226">
        <v>48014</v>
      </c>
      <c r="J226" t="s">
        <v>147</v>
      </c>
      <c r="K226" s="1">
        <v>100000</v>
      </c>
      <c r="L226" s="1">
        <v>100000</v>
      </c>
      <c r="M226">
        <v>0</v>
      </c>
      <c r="N226" s="1">
        <v>100000</v>
      </c>
      <c r="O226">
        <v>0</v>
      </c>
      <c r="P226" s="1">
        <v>100000</v>
      </c>
      <c r="Q226">
        <v>0</v>
      </c>
      <c r="R226" s="1">
        <v>100000</v>
      </c>
      <c r="S226">
        <v>0</v>
      </c>
    </row>
    <row r="227" spans="1:19" x14ac:dyDescent="0.25">
      <c r="A227" s="2">
        <v>1001</v>
      </c>
      <c r="B227" t="s">
        <v>21</v>
      </c>
      <c r="C227" s="2" t="str">
        <f t="shared" si="12"/>
        <v>04</v>
      </c>
      <c r="D227" t="s">
        <v>47</v>
      </c>
      <c r="E227" s="2" t="str">
        <f t="shared" si="13"/>
        <v>040100000</v>
      </c>
      <c r="F227" t="s">
        <v>100</v>
      </c>
      <c r="G227" t="s">
        <v>131</v>
      </c>
      <c r="H227" t="s">
        <v>132</v>
      </c>
      <c r="I227">
        <v>48015</v>
      </c>
      <c r="J227" t="s">
        <v>148</v>
      </c>
      <c r="K227" s="1">
        <v>35000</v>
      </c>
      <c r="L227" s="1">
        <v>35000</v>
      </c>
      <c r="M227">
        <v>0</v>
      </c>
      <c r="N227" s="1">
        <v>35000</v>
      </c>
      <c r="O227">
        <v>0</v>
      </c>
      <c r="P227" s="1">
        <v>35000</v>
      </c>
      <c r="Q227">
        <v>0</v>
      </c>
      <c r="R227" s="1">
        <v>35000</v>
      </c>
      <c r="S227">
        <v>0</v>
      </c>
    </row>
    <row r="228" spans="1:19" x14ac:dyDescent="0.25">
      <c r="A228" s="2">
        <v>1001</v>
      </c>
      <c r="B228" t="s">
        <v>21</v>
      </c>
      <c r="C228" s="2" t="str">
        <f t="shared" si="12"/>
        <v>04</v>
      </c>
      <c r="D228" t="s">
        <v>47</v>
      </c>
      <c r="E228" s="2" t="str">
        <f t="shared" si="13"/>
        <v>040100000</v>
      </c>
      <c r="F228" t="s">
        <v>100</v>
      </c>
      <c r="G228" t="s">
        <v>131</v>
      </c>
      <c r="H228" t="s">
        <v>132</v>
      </c>
      <c r="I228">
        <v>48018</v>
      </c>
      <c r="J228" t="s">
        <v>149</v>
      </c>
      <c r="K228" s="1">
        <v>250000</v>
      </c>
      <c r="L228" s="1">
        <v>250000</v>
      </c>
      <c r="M228">
        <v>0</v>
      </c>
      <c r="N228" s="1">
        <v>250000</v>
      </c>
      <c r="O228">
        <v>0</v>
      </c>
      <c r="P228" s="1">
        <v>250000</v>
      </c>
      <c r="Q228">
        <v>0</v>
      </c>
      <c r="R228" s="1">
        <v>250000</v>
      </c>
      <c r="S228">
        <v>0</v>
      </c>
    </row>
    <row r="229" spans="1:19" x14ac:dyDescent="0.25">
      <c r="A229" s="2">
        <v>1001</v>
      </c>
      <c r="B229" t="s">
        <v>21</v>
      </c>
      <c r="C229" s="2" t="str">
        <f t="shared" si="12"/>
        <v>04</v>
      </c>
      <c r="D229" t="s">
        <v>47</v>
      </c>
      <c r="E229" s="2" t="str">
        <f t="shared" si="13"/>
        <v>040100000</v>
      </c>
      <c r="F229" t="s">
        <v>100</v>
      </c>
      <c r="G229" t="s">
        <v>131</v>
      </c>
      <c r="H229" t="s">
        <v>132</v>
      </c>
      <c r="I229">
        <v>48055</v>
      </c>
      <c r="J229" t="s">
        <v>150</v>
      </c>
      <c r="K229" s="1">
        <v>30000</v>
      </c>
      <c r="L229" s="1">
        <v>30000</v>
      </c>
      <c r="M229">
        <v>0</v>
      </c>
      <c r="N229" s="1">
        <v>30000</v>
      </c>
      <c r="O229">
        <v>0</v>
      </c>
      <c r="P229" s="1">
        <v>30000</v>
      </c>
      <c r="Q229">
        <v>0</v>
      </c>
      <c r="R229" s="1">
        <v>30000</v>
      </c>
      <c r="S229">
        <v>0</v>
      </c>
    </row>
    <row r="230" spans="1:19" x14ac:dyDescent="0.25">
      <c r="A230" s="2">
        <v>1001</v>
      </c>
      <c r="B230" t="s">
        <v>21</v>
      </c>
      <c r="C230" s="2" t="str">
        <f t="shared" si="12"/>
        <v>04</v>
      </c>
      <c r="D230" t="s">
        <v>47</v>
      </c>
      <c r="E230" s="2" t="str">
        <f t="shared" si="13"/>
        <v>040100000</v>
      </c>
      <c r="F230" t="s">
        <v>100</v>
      </c>
      <c r="G230" t="s">
        <v>131</v>
      </c>
      <c r="H230" t="s">
        <v>132</v>
      </c>
      <c r="I230">
        <v>48099</v>
      </c>
      <c r="J230" t="s">
        <v>118</v>
      </c>
      <c r="K230" s="1">
        <v>550000</v>
      </c>
      <c r="L230" s="1">
        <v>450341</v>
      </c>
      <c r="M230" s="1">
        <v>-99659</v>
      </c>
      <c r="N230" s="1">
        <v>450340.96</v>
      </c>
      <c r="O230">
        <v>0.04</v>
      </c>
      <c r="P230" s="1">
        <v>449340.96</v>
      </c>
      <c r="Q230" s="1">
        <v>1000</v>
      </c>
      <c r="R230" s="1">
        <v>435340.96</v>
      </c>
      <c r="S230" s="1">
        <v>14000</v>
      </c>
    </row>
    <row r="231" spans="1:19" x14ac:dyDescent="0.25">
      <c r="A231" s="2">
        <v>1001</v>
      </c>
      <c r="B231" t="s">
        <v>21</v>
      </c>
      <c r="C231" s="2" t="str">
        <f t="shared" si="12"/>
        <v>04</v>
      </c>
      <c r="D231" t="s">
        <v>47</v>
      </c>
      <c r="E231" s="2" t="str">
        <f t="shared" si="13"/>
        <v>040100000</v>
      </c>
      <c r="F231" t="s">
        <v>100</v>
      </c>
      <c r="G231" t="s">
        <v>131</v>
      </c>
      <c r="H231" t="s">
        <v>132</v>
      </c>
      <c r="I231">
        <v>48100</v>
      </c>
      <c r="J231" t="s">
        <v>151</v>
      </c>
      <c r="K231">
        <v>0</v>
      </c>
      <c r="L231" s="1">
        <v>600000</v>
      </c>
      <c r="M231" s="1">
        <v>600000</v>
      </c>
      <c r="N231" s="1">
        <v>597695.81000000006</v>
      </c>
      <c r="O231" s="1">
        <v>2304.19</v>
      </c>
      <c r="P231" s="1">
        <v>597695.81000000006</v>
      </c>
      <c r="Q231">
        <v>0</v>
      </c>
      <c r="R231" s="1">
        <v>597695.81000000006</v>
      </c>
      <c r="S231">
        <v>0</v>
      </c>
    </row>
    <row r="232" spans="1:19" x14ac:dyDescent="0.25">
      <c r="A232" s="2">
        <v>1001</v>
      </c>
      <c r="B232" t="s">
        <v>21</v>
      </c>
      <c r="C232" s="2" t="str">
        <f t="shared" si="12"/>
        <v>04</v>
      </c>
      <c r="D232" t="s">
        <v>47</v>
      </c>
      <c r="E232" s="2" t="str">
        <f t="shared" si="13"/>
        <v>040100000</v>
      </c>
      <c r="F232" t="s">
        <v>100</v>
      </c>
      <c r="G232" t="s">
        <v>131</v>
      </c>
      <c r="H232" t="s">
        <v>132</v>
      </c>
      <c r="I232">
        <v>48120</v>
      </c>
      <c r="J232" t="s">
        <v>152</v>
      </c>
      <c r="K232" s="1">
        <v>1750000</v>
      </c>
      <c r="L232" s="1">
        <v>1750000</v>
      </c>
      <c r="M232">
        <v>0</v>
      </c>
      <c r="N232" s="1">
        <v>1750000</v>
      </c>
      <c r="O232">
        <v>0</v>
      </c>
      <c r="P232" s="1">
        <v>1750000</v>
      </c>
      <c r="Q232">
        <v>0</v>
      </c>
      <c r="R232" s="1">
        <v>1750000</v>
      </c>
      <c r="S232">
        <v>0</v>
      </c>
    </row>
    <row r="233" spans="1:19" x14ac:dyDescent="0.25">
      <c r="A233" s="2">
        <v>1001</v>
      </c>
      <c r="B233" t="s">
        <v>21</v>
      </c>
      <c r="C233" s="2" t="str">
        <f t="shared" si="12"/>
        <v>04</v>
      </c>
      <c r="D233" t="s">
        <v>47</v>
      </c>
      <c r="E233" s="2" t="str">
        <f t="shared" si="13"/>
        <v>040100000</v>
      </c>
      <c r="F233" t="s">
        <v>100</v>
      </c>
      <c r="G233" t="s">
        <v>131</v>
      </c>
      <c r="H233" t="s">
        <v>132</v>
      </c>
      <c r="I233">
        <v>48121</v>
      </c>
      <c r="J233" t="s">
        <v>153</v>
      </c>
      <c r="K233" s="1">
        <v>1750000</v>
      </c>
      <c r="L233" s="1">
        <v>1750000</v>
      </c>
      <c r="M233">
        <v>0</v>
      </c>
      <c r="N233" s="1">
        <v>1750000</v>
      </c>
      <c r="O233">
        <v>0</v>
      </c>
      <c r="P233" s="1">
        <v>1750000</v>
      </c>
      <c r="Q233">
        <v>0</v>
      </c>
      <c r="R233" s="1">
        <v>1750000</v>
      </c>
      <c r="S233">
        <v>0</v>
      </c>
    </row>
    <row r="234" spans="1:19" x14ac:dyDescent="0.25">
      <c r="A234" s="2">
        <v>1001</v>
      </c>
      <c r="B234" t="s">
        <v>21</v>
      </c>
      <c r="C234" s="2" t="str">
        <f t="shared" si="12"/>
        <v>04</v>
      </c>
      <c r="D234" t="s">
        <v>47</v>
      </c>
      <c r="E234" s="2" t="str">
        <f t="shared" si="13"/>
        <v>040100000</v>
      </c>
      <c r="F234" t="s">
        <v>100</v>
      </c>
      <c r="G234" t="s">
        <v>131</v>
      </c>
      <c r="H234" t="s">
        <v>132</v>
      </c>
      <c r="I234">
        <v>48124</v>
      </c>
      <c r="J234" t="s">
        <v>154</v>
      </c>
      <c r="K234" s="1">
        <v>3720000</v>
      </c>
      <c r="L234" s="1">
        <v>4720000</v>
      </c>
      <c r="M234" s="1">
        <v>1000000</v>
      </c>
      <c r="N234" s="1">
        <v>4720000</v>
      </c>
      <c r="O234">
        <v>0</v>
      </c>
      <c r="P234" s="1">
        <v>4720000</v>
      </c>
      <c r="Q234">
        <v>0</v>
      </c>
      <c r="R234" s="1">
        <v>4720000</v>
      </c>
      <c r="S234">
        <v>0</v>
      </c>
    </row>
    <row r="235" spans="1:19" x14ac:dyDescent="0.25">
      <c r="A235" s="2">
        <v>1001</v>
      </c>
      <c r="B235" t="s">
        <v>21</v>
      </c>
      <c r="C235" s="2" t="str">
        <f t="shared" si="12"/>
        <v>04</v>
      </c>
      <c r="D235" t="s">
        <v>47</v>
      </c>
      <c r="E235" s="2" t="str">
        <f t="shared" si="13"/>
        <v>040100000</v>
      </c>
      <c r="F235" t="s">
        <v>100</v>
      </c>
      <c r="G235" t="s">
        <v>131</v>
      </c>
      <c r="H235" t="s">
        <v>132</v>
      </c>
      <c r="I235">
        <v>48128</v>
      </c>
      <c r="J235" t="s">
        <v>155</v>
      </c>
      <c r="K235" s="1">
        <v>3800000</v>
      </c>
      <c r="L235" s="1">
        <v>3800000</v>
      </c>
      <c r="M235">
        <v>0</v>
      </c>
      <c r="N235" s="1">
        <v>3800000</v>
      </c>
      <c r="O235">
        <v>0</v>
      </c>
      <c r="P235" s="1">
        <v>3800000</v>
      </c>
      <c r="Q235">
        <v>0</v>
      </c>
      <c r="R235" s="1">
        <v>3800000</v>
      </c>
      <c r="S235">
        <v>0</v>
      </c>
    </row>
    <row r="236" spans="1:19" x14ac:dyDescent="0.25">
      <c r="A236" s="2">
        <v>1001</v>
      </c>
      <c r="B236" t="s">
        <v>21</v>
      </c>
      <c r="C236" s="2" t="str">
        <f t="shared" si="12"/>
        <v>04</v>
      </c>
      <c r="D236" t="s">
        <v>47</v>
      </c>
      <c r="E236" s="2" t="str">
        <f t="shared" si="13"/>
        <v>040100000</v>
      </c>
      <c r="F236" t="s">
        <v>100</v>
      </c>
      <c r="G236" t="s">
        <v>131</v>
      </c>
      <c r="H236" t="s">
        <v>132</v>
      </c>
      <c r="I236">
        <v>48152</v>
      </c>
      <c r="J236" t="s">
        <v>156</v>
      </c>
      <c r="K236" s="1">
        <v>30000</v>
      </c>
      <c r="L236" s="1">
        <v>30000</v>
      </c>
      <c r="M236">
        <v>0</v>
      </c>
      <c r="N236" s="1">
        <v>30000</v>
      </c>
      <c r="O236">
        <v>0</v>
      </c>
      <c r="P236" s="1">
        <v>30000</v>
      </c>
      <c r="Q236">
        <v>0</v>
      </c>
      <c r="R236" s="1">
        <v>30000</v>
      </c>
      <c r="S236">
        <v>0</v>
      </c>
    </row>
    <row r="237" spans="1:19" x14ac:dyDescent="0.25">
      <c r="A237" s="2">
        <v>1001</v>
      </c>
      <c r="B237" t="s">
        <v>21</v>
      </c>
      <c r="C237" s="2" t="str">
        <f t="shared" si="12"/>
        <v>04</v>
      </c>
      <c r="D237" t="s">
        <v>47</v>
      </c>
      <c r="E237" s="2" t="str">
        <f t="shared" si="13"/>
        <v>040100000</v>
      </c>
      <c r="F237" t="s">
        <v>100</v>
      </c>
      <c r="G237" t="s">
        <v>131</v>
      </c>
      <c r="H237" t="s">
        <v>132</v>
      </c>
      <c r="I237">
        <v>48399</v>
      </c>
      <c r="J237" t="s">
        <v>121</v>
      </c>
      <c r="K237" s="1">
        <v>476000</v>
      </c>
      <c r="L237">
        <v>0</v>
      </c>
      <c r="M237" s="1">
        <v>-476000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</row>
    <row r="238" spans="1:19" x14ac:dyDescent="0.25">
      <c r="A238" s="2">
        <v>1001</v>
      </c>
      <c r="B238" t="s">
        <v>21</v>
      </c>
      <c r="C238" s="2" t="str">
        <f t="shared" si="12"/>
        <v>04</v>
      </c>
      <c r="D238" t="s">
        <v>47</v>
      </c>
      <c r="E238" s="2" t="str">
        <f t="shared" si="13"/>
        <v>040100000</v>
      </c>
      <c r="F238" t="s">
        <v>100</v>
      </c>
      <c r="G238" t="s">
        <v>131</v>
      </c>
      <c r="H238" t="s">
        <v>132</v>
      </c>
      <c r="I238">
        <v>62301</v>
      </c>
      <c r="J238" t="s">
        <v>157</v>
      </c>
      <c r="K238" s="1">
        <v>15000</v>
      </c>
      <c r="L238" s="1">
        <v>15000</v>
      </c>
      <c r="M238">
        <v>0</v>
      </c>
      <c r="N238">
        <v>0</v>
      </c>
      <c r="O238" s="1">
        <v>15000</v>
      </c>
      <c r="P238">
        <v>0</v>
      </c>
      <c r="Q238">
        <v>0</v>
      </c>
      <c r="R238">
        <v>0</v>
      </c>
      <c r="S238">
        <v>0</v>
      </c>
    </row>
    <row r="239" spans="1:19" x14ac:dyDescent="0.25">
      <c r="A239" s="2">
        <v>1001</v>
      </c>
      <c r="B239" t="s">
        <v>21</v>
      </c>
      <c r="C239" s="2" t="str">
        <f t="shared" si="12"/>
        <v>04</v>
      </c>
      <c r="D239" t="s">
        <v>47</v>
      </c>
      <c r="E239" s="2" t="str">
        <f t="shared" si="13"/>
        <v>040100000</v>
      </c>
      <c r="F239" t="s">
        <v>100</v>
      </c>
      <c r="G239" t="s">
        <v>131</v>
      </c>
      <c r="H239" t="s">
        <v>132</v>
      </c>
      <c r="I239">
        <v>62500</v>
      </c>
      <c r="J239" t="s">
        <v>93</v>
      </c>
      <c r="K239" s="1">
        <v>5000</v>
      </c>
      <c r="L239" s="1">
        <v>17800</v>
      </c>
      <c r="M239" s="1">
        <v>12800</v>
      </c>
      <c r="N239" s="1">
        <v>17637.439999999999</v>
      </c>
      <c r="O239">
        <v>162.56</v>
      </c>
      <c r="P239" s="1">
        <v>17637.439999999999</v>
      </c>
      <c r="Q239">
        <v>0</v>
      </c>
      <c r="R239" s="1">
        <v>17637.439999999999</v>
      </c>
      <c r="S239">
        <v>0</v>
      </c>
    </row>
    <row r="240" spans="1:19" x14ac:dyDescent="0.25">
      <c r="A240" s="2">
        <v>1001</v>
      </c>
      <c r="B240" t="s">
        <v>21</v>
      </c>
      <c r="C240" s="2" t="str">
        <f t="shared" si="12"/>
        <v>04</v>
      </c>
      <c r="D240" t="s">
        <v>47</v>
      </c>
      <c r="E240" s="2" t="str">
        <f t="shared" si="13"/>
        <v>040100000</v>
      </c>
      <c r="F240" t="s">
        <v>100</v>
      </c>
      <c r="G240" t="s">
        <v>131</v>
      </c>
      <c r="H240" t="s">
        <v>132</v>
      </c>
      <c r="I240">
        <v>62502</v>
      </c>
      <c r="J240" t="s">
        <v>94</v>
      </c>
      <c r="K240" s="1">
        <v>20000</v>
      </c>
      <c r="L240" s="1">
        <v>30800</v>
      </c>
      <c r="M240" s="1">
        <v>10800</v>
      </c>
      <c r="N240" s="1">
        <v>18053.2</v>
      </c>
      <c r="O240" s="1">
        <v>12746.8</v>
      </c>
      <c r="P240" s="1">
        <v>18053.2</v>
      </c>
      <c r="Q240">
        <v>0</v>
      </c>
      <c r="R240" s="1">
        <v>18053.2</v>
      </c>
      <c r="S240">
        <v>0</v>
      </c>
    </row>
    <row r="241" spans="1:19" x14ac:dyDescent="0.25">
      <c r="A241" s="2">
        <v>1001</v>
      </c>
      <c r="B241" t="s">
        <v>21</v>
      </c>
      <c r="C241" s="2" t="str">
        <f t="shared" si="12"/>
        <v>04</v>
      </c>
      <c r="D241" t="s">
        <v>47</v>
      </c>
      <c r="E241" s="2" t="str">
        <f t="shared" si="13"/>
        <v>040100000</v>
      </c>
      <c r="F241" t="s">
        <v>100</v>
      </c>
      <c r="G241" t="s">
        <v>131</v>
      </c>
      <c r="H241" t="s">
        <v>132</v>
      </c>
      <c r="I241">
        <v>62509</v>
      </c>
      <c r="J241" t="s">
        <v>127</v>
      </c>
      <c r="K241">
        <v>0</v>
      </c>
      <c r="L241" s="1">
        <v>7300</v>
      </c>
      <c r="M241" s="1">
        <v>7300</v>
      </c>
      <c r="N241" s="1">
        <v>7283.33</v>
      </c>
      <c r="O241">
        <v>16.670000000000002</v>
      </c>
      <c r="P241" s="1">
        <v>7283.33</v>
      </c>
      <c r="Q241">
        <v>0</v>
      </c>
      <c r="R241" s="1">
        <v>7283.33</v>
      </c>
      <c r="S241">
        <v>0</v>
      </c>
    </row>
    <row r="242" spans="1:19" x14ac:dyDescent="0.25">
      <c r="A242" s="2">
        <v>1001</v>
      </c>
      <c r="B242" t="s">
        <v>21</v>
      </c>
      <c r="C242" s="2" t="str">
        <f t="shared" si="12"/>
        <v>04</v>
      </c>
      <c r="D242" t="s">
        <v>47</v>
      </c>
      <c r="E242" s="2" t="str">
        <f t="shared" si="13"/>
        <v>040100000</v>
      </c>
      <c r="F242" t="s">
        <v>100</v>
      </c>
      <c r="G242" t="s">
        <v>131</v>
      </c>
      <c r="H242" t="s">
        <v>132</v>
      </c>
      <c r="I242">
        <v>62801</v>
      </c>
      <c r="J242" t="s">
        <v>128</v>
      </c>
      <c r="K242" s="1">
        <v>60000</v>
      </c>
      <c r="L242" s="1">
        <v>5100</v>
      </c>
      <c r="M242" s="1">
        <v>-54900</v>
      </c>
      <c r="N242" s="1">
        <v>4927.8500000000004</v>
      </c>
      <c r="O242">
        <v>172.15</v>
      </c>
      <c r="P242" s="1">
        <v>4927.8500000000004</v>
      </c>
      <c r="Q242">
        <v>0</v>
      </c>
      <c r="R242" s="1">
        <v>4927.8500000000004</v>
      </c>
      <c r="S242">
        <v>0</v>
      </c>
    </row>
    <row r="243" spans="1:19" x14ac:dyDescent="0.25">
      <c r="A243" s="2">
        <v>1001</v>
      </c>
      <c r="B243" t="s">
        <v>21</v>
      </c>
      <c r="C243" s="2" t="str">
        <f t="shared" si="12"/>
        <v>04</v>
      </c>
      <c r="D243" t="s">
        <v>47</v>
      </c>
      <c r="E243" s="2" t="str">
        <f t="shared" si="13"/>
        <v>040100000</v>
      </c>
      <c r="F243" t="s">
        <v>100</v>
      </c>
      <c r="G243" t="s">
        <v>131</v>
      </c>
      <c r="H243" t="s">
        <v>132</v>
      </c>
      <c r="I243">
        <v>63100</v>
      </c>
      <c r="J243" t="s">
        <v>97</v>
      </c>
      <c r="K243" s="1">
        <v>500000</v>
      </c>
      <c r="L243" s="1">
        <v>137748.35999999999</v>
      </c>
      <c r="M243" s="1">
        <v>-362251.64</v>
      </c>
      <c r="N243" s="1">
        <v>83132.100000000006</v>
      </c>
      <c r="O243" s="1">
        <v>54616.26</v>
      </c>
      <c r="P243" s="1">
        <v>83132.100000000006</v>
      </c>
      <c r="Q243">
        <v>0</v>
      </c>
      <c r="R243" s="1">
        <v>83132.100000000006</v>
      </c>
      <c r="S243">
        <v>0</v>
      </c>
    </row>
    <row r="244" spans="1:19" x14ac:dyDescent="0.25">
      <c r="A244" s="2">
        <v>1001</v>
      </c>
      <c r="B244" t="s">
        <v>21</v>
      </c>
      <c r="C244" s="2" t="str">
        <f t="shared" si="12"/>
        <v>04</v>
      </c>
      <c r="D244" t="s">
        <v>47</v>
      </c>
      <c r="E244" s="2" t="str">
        <f t="shared" si="13"/>
        <v>040100000</v>
      </c>
      <c r="F244" t="s">
        <v>100</v>
      </c>
      <c r="G244" t="s">
        <v>131</v>
      </c>
      <c r="H244" t="s">
        <v>132</v>
      </c>
      <c r="I244">
        <v>63300</v>
      </c>
      <c r="J244" t="s">
        <v>158</v>
      </c>
      <c r="K244">
        <v>0</v>
      </c>
      <c r="L244" s="1">
        <v>18000</v>
      </c>
      <c r="M244" s="1">
        <v>18000</v>
      </c>
      <c r="N244">
        <v>0</v>
      </c>
      <c r="O244" s="1">
        <v>18000</v>
      </c>
      <c r="P244">
        <v>0</v>
      </c>
      <c r="Q244">
        <v>0</v>
      </c>
      <c r="R244">
        <v>0</v>
      </c>
      <c r="S244">
        <v>0</v>
      </c>
    </row>
    <row r="245" spans="1:19" x14ac:dyDescent="0.25">
      <c r="A245" s="2">
        <v>1001</v>
      </c>
      <c r="B245" t="s">
        <v>21</v>
      </c>
      <c r="C245" s="2" t="str">
        <f t="shared" si="12"/>
        <v>04</v>
      </c>
      <c r="D245" t="s">
        <v>47</v>
      </c>
      <c r="E245" s="2" t="str">
        <f t="shared" si="13"/>
        <v>040100000</v>
      </c>
      <c r="F245" t="s">
        <v>100</v>
      </c>
      <c r="G245" t="s">
        <v>131</v>
      </c>
      <c r="H245" t="s">
        <v>132</v>
      </c>
      <c r="I245">
        <v>63301</v>
      </c>
      <c r="J245" t="s">
        <v>129</v>
      </c>
      <c r="K245">
        <v>0</v>
      </c>
      <c r="L245" s="1">
        <v>20600</v>
      </c>
      <c r="M245" s="1">
        <v>20600</v>
      </c>
      <c r="N245" s="1">
        <v>19951.03</v>
      </c>
      <c r="O245">
        <v>648.97</v>
      </c>
      <c r="P245" s="1">
        <v>19951.03</v>
      </c>
      <c r="Q245">
        <v>0</v>
      </c>
      <c r="R245" s="1">
        <v>19951.03</v>
      </c>
      <c r="S245">
        <v>0</v>
      </c>
    </row>
    <row r="246" spans="1:19" x14ac:dyDescent="0.25">
      <c r="A246" s="2">
        <v>1001</v>
      </c>
      <c r="B246" t="s">
        <v>21</v>
      </c>
      <c r="C246" s="2" t="str">
        <f t="shared" si="12"/>
        <v>04</v>
      </c>
      <c r="D246" t="s">
        <v>47</v>
      </c>
      <c r="E246" s="2" t="str">
        <f t="shared" si="13"/>
        <v>040100000</v>
      </c>
      <c r="F246" t="s">
        <v>100</v>
      </c>
      <c r="G246" t="s">
        <v>131</v>
      </c>
      <c r="H246" t="s">
        <v>132</v>
      </c>
      <c r="I246">
        <v>63302</v>
      </c>
      <c r="J246" t="s">
        <v>130</v>
      </c>
      <c r="K246">
        <v>0</v>
      </c>
      <c r="L246" s="1">
        <v>64800</v>
      </c>
      <c r="M246" s="1">
        <v>64800</v>
      </c>
      <c r="N246" s="1">
        <v>70994.789999999994</v>
      </c>
      <c r="O246" s="1">
        <v>-6194.79</v>
      </c>
      <c r="P246" s="1">
        <v>70994.789999999994</v>
      </c>
      <c r="Q246">
        <v>0</v>
      </c>
      <c r="R246" s="1">
        <v>70994.789999999994</v>
      </c>
      <c r="S246">
        <v>0</v>
      </c>
    </row>
    <row r="247" spans="1:19" x14ac:dyDescent="0.25">
      <c r="A247" s="2">
        <v>1001</v>
      </c>
      <c r="B247" t="s">
        <v>21</v>
      </c>
      <c r="C247" s="2" t="str">
        <f t="shared" si="12"/>
        <v>04</v>
      </c>
      <c r="D247" t="s">
        <v>47</v>
      </c>
      <c r="E247" s="2" t="str">
        <f t="shared" si="13"/>
        <v>040100000</v>
      </c>
      <c r="F247" t="s">
        <v>100</v>
      </c>
      <c r="G247" t="s">
        <v>131</v>
      </c>
      <c r="H247" t="s">
        <v>132</v>
      </c>
      <c r="I247">
        <v>63309</v>
      </c>
      <c r="J247" t="s">
        <v>159</v>
      </c>
      <c r="K247">
        <v>0</v>
      </c>
      <c r="L247" s="1">
        <v>4700</v>
      </c>
      <c r="M247" s="1">
        <v>4700</v>
      </c>
      <c r="N247" s="1">
        <v>4609.1499999999996</v>
      </c>
      <c r="O247">
        <v>90.85</v>
      </c>
      <c r="P247" s="1">
        <v>4609.1499999999996</v>
      </c>
      <c r="Q247">
        <v>0</v>
      </c>
      <c r="R247" s="1">
        <v>4609.1499999999996</v>
      </c>
      <c r="S247">
        <v>0</v>
      </c>
    </row>
    <row r="248" spans="1:19" x14ac:dyDescent="0.25">
      <c r="A248" s="2">
        <v>1001</v>
      </c>
      <c r="B248" t="s">
        <v>21</v>
      </c>
      <c r="C248" s="2" t="str">
        <f t="shared" si="12"/>
        <v>04</v>
      </c>
      <c r="D248" t="s">
        <v>47</v>
      </c>
      <c r="E248" s="2" t="str">
        <f t="shared" si="13"/>
        <v>040100000</v>
      </c>
      <c r="F248" t="s">
        <v>100</v>
      </c>
      <c r="G248" t="s">
        <v>131</v>
      </c>
      <c r="H248" t="s">
        <v>132</v>
      </c>
      <c r="I248">
        <v>63899</v>
      </c>
      <c r="J248" t="s">
        <v>160</v>
      </c>
      <c r="K248">
        <v>0</v>
      </c>
      <c r="L248" s="1">
        <v>11000</v>
      </c>
      <c r="M248" s="1">
        <v>11000</v>
      </c>
      <c r="N248" s="1">
        <v>6012.49</v>
      </c>
      <c r="O248" s="1">
        <v>4987.51</v>
      </c>
      <c r="P248" s="1">
        <v>6012.49</v>
      </c>
      <c r="Q248">
        <v>0</v>
      </c>
      <c r="R248" s="1">
        <v>6012.49</v>
      </c>
      <c r="S248">
        <v>0</v>
      </c>
    </row>
    <row r="249" spans="1:19" x14ac:dyDescent="0.25">
      <c r="A249" s="2">
        <v>1001</v>
      </c>
      <c r="B249" t="s">
        <v>21</v>
      </c>
      <c r="C249" s="2" t="str">
        <f t="shared" si="12"/>
        <v>04</v>
      </c>
      <c r="D249" t="s">
        <v>47</v>
      </c>
      <c r="E249" s="2" t="str">
        <f t="shared" si="13"/>
        <v>040100000</v>
      </c>
      <c r="F249" t="s">
        <v>100</v>
      </c>
      <c r="G249" t="s">
        <v>131</v>
      </c>
      <c r="H249" t="s">
        <v>132</v>
      </c>
      <c r="I249">
        <v>64010</v>
      </c>
      <c r="J249" t="s">
        <v>99</v>
      </c>
      <c r="K249">
        <v>0</v>
      </c>
      <c r="L249" s="1">
        <v>7000</v>
      </c>
      <c r="M249" s="1">
        <v>7000</v>
      </c>
      <c r="N249" s="1">
        <v>6151.64</v>
      </c>
      <c r="O249">
        <v>848.36</v>
      </c>
      <c r="P249" s="1">
        <v>6151.64</v>
      </c>
      <c r="Q249">
        <v>0</v>
      </c>
      <c r="R249" s="1">
        <v>6151.64</v>
      </c>
      <c r="S249">
        <v>0</v>
      </c>
    </row>
    <row r="250" spans="1:19" x14ac:dyDescent="0.25">
      <c r="A250" s="2">
        <v>1001</v>
      </c>
      <c r="B250" t="s">
        <v>21</v>
      </c>
      <c r="C250" s="2" t="str">
        <f t="shared" si="12"/>
        <v>04</v>
      </c>
      <c r="D250" t="s">
        <v>47</v>
      </c>
      <c r="E250" s="2" t="str">
        <f t="shared" si="13"/>
        <v>040100000</v>
      </c>
      <c r="F250" t="s">
        <v>100</v>
      </c>
      <c r="G250" t="s">
        <v>131</v>
      </c>
      <c r="H250" t="s">
        <v>132</v>
      </c>
      <c r="I250">
        <v>74511</v>
      </c>
      <c r="J250" t="s">
        <v>161</v>
      </c>
      <c r="K250" s="1">
        <v>125000</v>
      </c>
      <c r="L250" s="1">
        <v>125000</v>
      </c>
      <c r="M250">
        <v>0</v>
      </c>
      <c r="N250" s="1">
        <v>125000</v>
      </c>
      <c r="O250">
        <v>0</v>
      </c>
      <c r="P250" s="1">
        <v>125000</v>
      </c>
      <c r="Q250">
        <v>0</v>
      </c>
      <c r="R250" s="1">
        <v>125000</v>
      </c>
      <c r="S250">
        <v>0</v>
      </c>
    </row>
    <row r="251" spans="1:19" x14ac:dyDescent="0.25">
      <c r="A251" s="2">
        <v>1001</v>
      </c>
      <c r="B251" t="s">
        <v>21</v>
      </c>
      <c r="C251" s="2" t="str">
        <f t="shared" si="12"/>
        <v>04</v>
      </c>
      <c r="D251" t="s">
        <v>47</v>
      </c>
      <c r="E251" s="2" t="str">
        <f t="shared" si="13"/>
        <v>040100000</v>
      </c>
      <c r="F251" t="s">
        <v>100</v>
      </c>
      <c r="G251" t="s">
        <v>131</v>
      </c>
      <c r="H251" t="s">
        <v>132</v>
      </c>
      <c r="I251">
        <v>76309</v>
      </c>
      <c r="J251" t="s">
        <v>144</v>
      </c>
      <c r="K251" s="1">
        <v>808895</v>
      </c>
      <c r="L251" s="1">
        <v>2389930.56</v>
      </c>
      <c r="M251" s="1">
        <v>1581035.56</v>
      </c>
      <c r="N251" s="1">
        <v>2380629.2799999998</v>
      </c>
      <c r="O251" s="1">
        <v>9301.2800000000007</v>
      </c>
      <c r="P251" s="1">
        <v>2353479.91</v>
      </c>
      <c r="Q251" s="1">
        <v>27149.37</v>
      </c>
      <c r="R251" s="1">
        <v>768437.09</v>
      </c>
      <c r="S251" s="1">
        <v>1585042.82</v>
      </c>
    </row>
    <row r="252" spans="1:19" x14ac:dyDescent="0.25">
      <c r="A252" s="2">
        <v>1001</v>
      </c>
      <c r="B252" t="s">
        <v>21</v>
      </c>
      <c r="C252" s="2" t="str">
        <f t="shared" si="12"/>
        <v>04</v>
      </c>
      <c r="D252" t="s">
        <v>47</v>
      </c>
      <c r="E252" s="2" t="str">
        <f t="shared" si="13"/>
        <v>040100000</v>
      </c>
      <c r="F252" t="s">
        <v>100</v>
      </c>
      <c r="G252" t="s">
        <v>131</v>
      </c>
      <c r="H252" t="s">
        <v>132</v>
      </c>
      <c r="I252">
        <v>77309</v>
      </c>
      <c r="J252" t="s">
        <v>162</v>
      </c>
      <c r="K252" s="1">
        <v>6792852</v>
      </c>
      <c r="L252" s="1">
        <v>9201482.4499999993</v>
      </c>
      <c r="M252" s="1">
        <v>2408630.4500000002</v>
      </c>
      <c r="N252" s="1">
        <v>8871555.4900000002</v>
      </c>
      <c r="O252" s="1">
        <v>329926.96000000002</v>
      </c>
      <c r="P252" s="1">
        <v>8814125.0700000003</v>
      </c>
      <c r="Q252" s="1">
        <v>57430.42</v>
      </c>
      <c r="R252" s="1">
        <v>2495929.4900000002</v>
      </c>
      <c r="S252" s="1">
        <v>6318195.5800000001</v>
      </c>
    </row>
    <row r="253" spans="1:19" x14ac:dyDescent="0.25">
      <c r="A253" s="2">
        <v>1001</v>
      </c>
      <c r="B253" t="s">
        <v>21</v>
      </c>
      <c r="C253" s="2" t="str">
        <f t="shared" si="12"/>
        <v>04</v>
      </c>
      <c r="D253" t="s">
        <v>47</v>
      </c>
      <c r="E253" s="2" t="str">
        <f t="shared" si="13"/>
        <v>040100000</v>
      </c>
      <c r="F253" t="s">
        <v>100</v>
      </c>
      <c r="G253" t="s">
        <v>131</v>
      </c>
      <c r="H253" t="s">
        <v>132</v>
      </c>
      <c r="I253">
        <v>89299</v>
      </c>
      <c r="J253" t="s">
        <v>163</v>
      </c>
      <c r="K253">
        <v>0</v>
      </c>
      <c r="L253" s="1">
        <v>30000</v>
      </c>
      <c r="M253" s="1">
        <v>30000</v>
      </c>
      <c r="N253">
        <v>0</v>
      </c>
      <c r="O253" s="1">
        <v>30000</v>
      </c>
      <c r="P253">
        <v>0</v>
      </c>
      <c r="Q253">
        <v>0</v>
      </c>
      <c r="R253">
        <v>0</v>
      </c>
      <c r="S253">
        <v>0</v>
      </c>
    </row>
    <row r="254" spans="1:19" x14ac:dyDescent="0.25">
      <c r="A254" s="2">
        <v>1001</v>
      </c>
      <c r="B254" t="s">
        <v>21</v>
      </c>
      <c r="C254" s="2" t="str">
        <f t="shared" si="12"/>
        <v>04</v>
      </c>
      <c r="D254" t="s">
        <v>47</v>
      </c>
      <c r="E254" s="2" t="str">
        <f t="shared" ref="E254:E285" si="14">"040110000"</f>
        <v>040110000</v>
      </c>
      <c r="F254" t="s">
        <v>164</v>
      </c>
      <c r="G254" t="s">
        <v>165</v>
      </c>
      <c r="H254" t="s">
        <v>166</v>
      </c>
      <c r="I254">
        <v>12000</v>
      </c>
      <c r="J254" t="s">
        <v>28</v>
      </c>
      <c r="K254" s="1">
        <v>750192</v>
      </c>
      <c r="L254" s="1">
        <v>616339</v>
      </c>
      <c r="M254" s="1">
        <v>-133853</v>
      </c>
      <c r="N254" s="1">
        <v>616338.84</v>
      </c>
      <c r="O254">
        <v>0.16</v>
      </c>
      <c r="P254" s="1">
        <v>616338.84</v>
      </c>
      <c r="Q254">
        <v>0</v>
      </c>
      <c r="R254" s="1">
        <v>616338.84</v>
      </c>
      <c r="S254">
        <v>0</v>
      </c>
    </row>
    <row r="255" spans="1:19" x14ac:dyDescent="0.25">
      <c r="A255" s="2">
        <v>1001</v>
      </c>
      <c r="B255" t="s">
        <v>21</v>
      </c>
      <c r="C255" s="2" t="str">
        <f t="shared" si="12"/>
        <v>04</v>
      </c>
      <c r="D255" t="s">
        <v>47</v>
      </c>
      <c r="E255" s="2" t="str">
        <f t="shared" si="14"/>
        <v>040110000</v>
      </c>
      <c r="F255" t="s">
        <v>164</v>
      </c>
      <c r="G255" t="s">
        <v>165</v>
      </c>
      <c r="H255" t="s">
        <v>166</v>
      </c>
      <c r="I255">
        <v>12001</v>
      </c>
      <c r="J255" t="s">
        <v>51</v>
      </c>
      <c r="K255" s="1">
        <v>209898</v>
      </c>
      <c r="L255" s="1">
        <v>163059</v>
      </c>
      <c r="M255" s="1">
        <v>-46839</v>
      </c>
      <c r="N255" s="1">
        <v>163058.82999999999</v>
      </c>
      <c r="O255">
        <v>0.17</v>
      </c>
      <c r="P255" s="1">
        <v>163058.82999999999</v>
      </c>
      <c r="Q255">
        <v>0</v>
      </c>
      <c r="R255" s="1">
        <v>163058.82999999999</v>
      </c>
      <c r="S255">
        <v>0</v>
      </c>
    </row>
    <row r="256" spans="1:19" x14ac:dyDescent="0.25">
      <c r="A256" s="2">
        <v>1001</v>
      </c>
      <c r="B256" t="s">
        <v>21</v>
      </c>
      <c r="C256" s="2" t="str">
        <f t="shared" si="12"/>
        <v>04</v>
      </c>
      <c r="D256" t="s">
        <v>47</v>
      </c>
      <c r="E256" s="2" t="str">
        <f t="shared" si="14"/>
        <v>040110000</v>
      </c>
      <c r="F256" t="s">
        <v>164</v>
      </c>
      <c r="G256" t="s">
        <v>165</v>
      </c>
      <c r="H256" t="s">
        <v>166</v>
      </c>
      <c r="I256">
        <v>12002</v>
      </c>
      <c r="J256" t="s">
        <v>29</v>
      </c>
      <c r="K256" s="1">
        <v>68897</v>
      </c>
      <c r="L256" s="1">
        <v>33198</v>
      </c>
      <c r="M256" s="1">
        <v>-35699</v>
      </c>
      <c r="N256" s="1">
        <v>33197.699999999997</v>
      </c>
      <c r="O256">
        <v>0.3</v>
      </c>
      <c r="P256" s="1">
        <v>33197.699999999997</v>
      </c>
      <c r="Q256">
        <v>0</v>
      </c>
      <c r="R256" s="1">
        <v>33197.699999999997</v>
      </c>
      <c r="S256">
        <v>0</v>
      </c>
    </row>
    <row r="257" spans="1:19" x14ac:dyDescent="0.25">
      <c r="A257" s="2">
        <v>1001</v>
      </c>
      <c r="B257" t="s">
        <v>21</v>
      </c>
      <c r="C257" s="2" t="str">
        <f t="shared" si="12"/>
        <v>04</v>
      </c>
      <c r="D257" t="s">
        <v>47</v>
      </c>
      <c r="E257" s="2" t="str">
        <f t="shared" si="14"/>
        <v>040110000</v>
      </c>
      <c r="F257" t="s">
        <v>164</v>
      </c>
      <c r="G257" t="s">
        <v>165</v>
      </c>
      <c r="H257" t="s">
        <v>166</v>
      </c>
      <c r="I257">
        <v>12003</v>
      </c>
      <c r="J257" t="s">
        <v>30</v>
      </c>
      <c r="K257" s="1">
        <v>38932</v>
      </c>
      <c r="L257" s="1">
        <v>38315</v>
      </c>
      <c r="M257">
        <v>-617</v>
      </c>
      <c r="N257" s="1">
        <v>38314.04</v>
      </c>
      <c r="O257">
        <v>0.96</v>
      </c>
      <c r="P257" s="1">
        <v>38314.04</v>
      </c>
      <c r="Q257">
        <v>0</v>
      </c>
      <c r="R257" s="1">
        <v>38314.04</v>
      </c>
      <c r="S257">
        <v>0</v>
      </c>
    </row>
    <row r="258" spans="1:19" x14ac:dyDescent="0.25">
      <c r="A258" s="2">
        <v>1001</v>
      </c>
      <c r="B258" t="s">
        <v>21</v>
      </c>
      <c r="C258" s="2" t="str">
        <f t="shared" si="12"/>
        <v>04</v>
      </c>
      <c r="D258" t="s">
        <v>47</v>
      </c>
      <c r="E258" s="2" t="str">
        <f t="shared" si="14"/>
        <v>040110000</v>
      </c>
      <c r="F258" t="s">
        <v>164</v>
      </c>
      <c r="G258" t="s">
        <v>165</v>
      </c>
      <c r="H258" t="s">
        <v>166</v>
      </c>
      <c r="I258">
        <v>12005</v>
      </c>
      <c r="J258" t="s">
        <v>31</v>
      </c>
      <c r="K258" s="1">
        <v>168869</v>
      </c>
      <c r="L258" s="1">
        <v>185957.63</v>
      </c>
      <c r="M258" s="1">
        <v>17088.63</v>
      </c>
      <c r="N258" s="1">
        <v>185957.39</v>
      </c>
      <c r="O258">
        <v>0.24</v>
      </c>
      <c r="P258" s="1">
        <v>185957.39</v>
      </c>
      <c r="Q258">
        <v>0</v>
      </c>
      <c r="R258" s="1">
        <v>185957.39</v>
      </c>
      <c r="S258">
        <v>0</v>
      </c>
    </row>
    <row r="259" spans="1:19" x14ac:dyDescent="0.25">
      <c r="A259" s="2">
        <v>1001</v>
      </c>
      <c r="B259" t="s">
        <v>21</v>
      </c>
      <c r="C259" s="2" t="str">
        <f t="shared" si="12"/>
        <v>04</v>
      </c>
      <c r="D259" t="s">
        <v>47</v>
      </c>
      <c r="E259" s="2" t="str">
        <f t="shared" si="14"/>
        <v>040110000</v>
      </c>
      <c r="F259" t="s">
        <v>164</v>
      </c>
      <c r="G259" t="s">
        <v>165</v>
      </c>
      <c r="H259" t="s">
        <v>166</v>
      </c>
      <c r="I259">
        <v>12100</v>
      </c>
      <c r="J259" t="s">
        <v>32</v>
      </c>
      <c r="K259" s="1">
        <v>631511</v>
      </c>
      <c r="L259" s="1">
        <v>526752.05000000005</v>
      </c>
      <c r="M259" s="1">
        <v>-104758.95</v>
      </c>
      <c r="N259" s="1">
        <v>526751.19999999995</v>
      </c>
      <c r="O259">
        <v>0.85</v>
      </c>
      <c r="P259" s="1">
        <v>526751.19999999995</v>
      </c>
      <c r="Q259">
        <v>0</v>
      </c>
      <c r="R259" s="1">
        <v>526751.19999999995</v>
      </c>
      <c r="S259">
        <v>0</v>
      </c>
    </row>
    <row r="260" spans="1:19" x14ac:dyDescent="0.25">
      <c r="A260" s="2">
        <v>1001</v>
      </c>
      <c r="B260" t="s">
        <v>21</v>
      </c>
      <c r="C260" s="2" t="str">
        <f t="shared" si="12"/>
        <v>04</v>
      </c>
      <c r="D260" t="s">
        <v>47</v>
      </c>
      <c r="E260" s="2" t="str">
        <f t="shared" si="14"/>
        <v>040110000</v>
      </c>
      <c r="F260" t="s">
        <v>164</v>
      </c>
      <c r="G260" t="s">
        <v>165</v>
      </c>
      <c r="H260" t="s">
        <v>166</v>
      </c>
      <c r="I260">
        <v>12101</v>
      </c>
      <c r="J260" t="s">
        <v>33</v>
      </c>
      <c r="K260" s="1">
        <v>1012525</v>
      </c>
      <c r="L260" s="1">
        <v>910834.87</v>
      </c>
      <c r="M260" s="1">
        <v>-101690.13</v>
      </c>
      <c r="N260" s="1">
        <v>910834.59</v>
      </c>
      <c r="O260">
        <v>0.28000000000000003</v>
      </c>
      <c r="P260" s="1">
        <v>910834.59</v>
      </c>
      <c r="Q260">
        <v>0</v>
      </c>
      <c r="R260" s="1">
        <v>910834.59</v>
      </c>
      <c r="S260">
        <v>0</v>
      </c>
    </row>
    <row r="261" spans="1:19" x14ac:dyDescent="0.25">
      <c r="A261" s="2">
        <v>1001</v>
      </c>
      <c r="B261" t="s">
        <v>21</v>
      </c>
      <c r="C261" s="2" t="str">
        <f t="shared" si="12"/>
        <v>04</v>
      </c>
      <c r="D261" t="s">
        <v>47</v>
      </c>
      <c r="E261" s="2" t="str">
        <f t="shared" si="14"/>
        <v>040110000</v>
      </c>
      <c r="F261" t="s">
        <v>164</v>
      </c>
      <c r="G261" t="s">
        <v>165</v>
      </c>
      <c r="H261" t="s">
        <v>166</v>
      </c>
      <c r="I261">
        <v>12103</v>
      </c>
      <c r="J261" t="s">
        <v>52</v>
      </c>
      <c r="K261" s="1">
        <v>26972</v>
      </c>
      <c r="L261" s="1">
        <v>24712.35</v>
      </c>
      <c r="M261" s="1">
        <v>-2259.65</v>
      </c>
      <c r="N261" s="1">
        <v>24712.06</v>
      </c>
      <c r="O261">
        <v>0.28999999999999998</v>
      </c>
      <c r="P261" s="1">
        <v>24712.06</v>
      </c>
      <c r="Q261">
        <v>0</v>
      </c>
      <c r="R261" s="1">
        <v>24712.06</v>
      </c>
      <c r="S261">
        <v>0</v>
      </c>
    </row>
    <row r="262" spans="1:19" x14ac:dyDescent="0.25">
      <c r="A262" s="2">
        <v>1001</v>
      </c>
      <c r="B262" t="s">
        <v>21</v>
      </c>
      <c r="C262" s="2" t="str">
        <f t="shared" si="12"/>
        <v>04</v>
      </c>
      <c r="D262" t="s">
        <v>47</v>
      </c>
      <c r="E262" s="2" t="str">
        <f t="shared" si="14"/>
        <v>040110000</v>
      </c>
      <c r="F262" t="s">
        <v>164</v>
      </c>
      <c r="G262" t="s">
        <v>165</v>
      </c>
      <c r="H262" t="s">
        <v>166</v>
      </c>
      <c r="I262">
        <v>13000</v>
      </c>
      <c r="J262" t="s">
        <v>53</v>
      </c>
      <c r="K262" s="1">
        <v>413621</v>
      </c>
      <c r="L262" s="1">
        <v>344801</v>
      </c>
      <c r="M262" s="1">
        <v>-68820</v>
      </c>
      <c r="N262" s="1">
        <v>344800.31</v>
      </c>
      <c r="O262">
        <v>0.69</v>
      </c>
      <c r="P262" s="1">
        <v>344800.31</v>
      </c>
      <c r="Q262">
        <v>0</v>
      </c>
      <c r="R262" s="1">
        <v>344800.31</v>
      </c>
      <c r="S262">
        <v>0</v>
      </c>
    </row>
    <row r="263" spans="1:19" x14ac:dyDescent="0.25">
      <c r="A263" s="2">
        <v>1001</v>
      </c>
      <c r="B263" t="s">
        <v>21</v>
      </c>
      <c r="C263" s="2" t="str">
        <f t="shared" si="12"/>
        <v>04</v>
      </c>
      <c r="D263" t="s">
        <v>47</v>
      </c>
      <c r="E263" s="2" t="str">
        <f t="shared" si="14"/>
        <v>040110000</v>
      </c>
      <c r="F263" t="s">
        <v>164</v>
      </c>
      <c r="G263" t="s">
        <v>165</v>
      </c>
      <c r="H263" t="s">
        <v>166</v>
      </c>
      <c r="I263">
        <v>13005</v>
      </c>
      <c r="J263" t="s">
        <v>56</v>
      </c>
      <c r="K263" s="1">
        <v>73060</v>
      </c>
      <c r="L263" s="1">
        <v>47256</v>
      </c>
      <c r="M263" s="1">
        <v>-25804</v>
      </c>
      <c r="N263" s="1">
        <v>47255.42</v>
      </c>
      <c r="O263">
        <v>0.57999999999999996</v>
      </c>
      <c r="P263" s="1">
        <v>47255.42</v>
      </c>
      <c r="Q263">
        <v>0</v>
      </c>
      <c r="R263" s="1">
        <v>47255.42</v>
      </c>
      <c r="S263">
        <v>0</v>
      </c>
    </row>
    <row r="264" spans="1:19" x14ac:dyDescent="0.25">
      <c r="A264" s="2">
        <v>1001</v>
      </c>
      <c r="B264" t="s">
        <v>21</v>
      </c>
      <c r="C264" s="2" t="str">
        <f t="shared" si="12"/>
        <v>04</v>
      </c>
      <c r="D264" t="s">
        <v>47</v>
      </c>
      <c r="E264" s="2" t="str">
        <f t="shared" si="14"/>
        <v>040110000</v>
      </c>
      <c r="F264" t="s">
        <v>164</v>
      </c>
      <c r="G264" t="s">
        <v>165</v>
      </c>
      <c r="H264" t="s">
        <v>166</v>
      </c>
      <c r="I264">
        <v>16000</v>
      </c>
      <c r="J264" t="s">
        <v>35</v>
      </c>
      <c r="K264" s="1">
        <v>760359</v>
      </c>
      <c r="L264" s="1">
        <v>763792.67</v>
      </c>
      <c r="M264" s="1">
        <v>3433.67</v>
      </c>
      <c r="N264" s="1">
        <v>763792.67</v>
      </c>
      <c r="O264">
        <v>0</v>
      </c>
      <c r="P264" s="1">
        <v>763792.67</v>
      </c>
      <c r="Q264">
        <v>0</v>
      </c>
      <c r="R264" s="1">
        <v>763792.67</v>
      </c>
      <c r="S264">
        <v>0</v>
      </c>
    </row>
    <row r="265" spans="1:19" x14ac:dyDescent="0.25">
      <c r="A265" s="2">
        <v>1001</v>
      </c>
      <c r="B265" t="s">
        <v>21</v>
      </c>
      <c r="C265" s="2" t="str">
        <f t="shared" si="12"/>
        <v>04</v>
      </c>
      <c r="D265" t="s">
        <v>47</v>
      </c>
      <c r="E265" s="2" t="str">
        <f t="shared" si="14"/>
        <v>040110000</v>
      </c>
      <c r="F265" t="s">
        <v>164</v>
      </c>
      <c r="G265" t="s">
        <v>165</v>
      </c>
      <c r="H265" t="s">
        <v>166</v>
      </c>
      <c r="I265">
        <v>20400</v>
      </c>
      <c r="J265" t="s">
        <v>66</v>
      </c>
      <c r="K265" s="1">
        <v>7200</v>
      </c>
      <c r="L265">
        <v>0</v>
      </c>
      <c r="M265" s="1">
        <v>-7200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</row>
    <row r="266" spans="1:19" x14ac:dyDescent="0.25">
      <c r="A266" s="2">
        <v>1001</v>
      </c>
      <c r="B266" t="s">
        <v>21</v>
      </c>
      <c r="C266" s="2" t="str">
        <f t="shared" si="12"/>
        <v>04</v>
      </c>
      <c r="D266" t="s">
        <v>47</v>
      </c>
      <c r="E266" s="2" t="str">
        <f t="shared" si="14"/>
        <v>040110000</v>
      </c>
      <c r="F266" t="s">
        <v>164</v>
      </c>
      <c r="G266" t="s">
        <v>165</v>
      </c>
      <c r="H266" t="s">
        <v>166</v>
      </c>
      <c r="I266">
        <v>21000</v>
      </c>
      <c r="J266" t="s">
        <v>167</v>
      </c>
      <c r="K266" s="1">
        <v>15000</v>
      </c>
      <c r="L266" s="1">
        <v>15000</v>
      </c>
      <c r="M266">
        <v>0</v>
      </c>
      <c r="N266" s="1">
        <v>9685.7900000000009</v>
      </c>
      <c r="O266" s="1">
        <v>5314.21</v>
      </c>
      <c r="P266" s="1">
        <v>9685.7900000000009</v>
      </c>
      <c r="Q266">
        <v>0</v>
      </c>
      <c r="R266" s="1">
        <v>9685.7900000000009</v>
      </c>
      <c r="S266">
        <v>0</v>
      </c>
    </row>
    <row r="267" spans="1:19" x14ac:dyDescent="0.25">
      <c r="A267" s="2">
        <v>1001</v>
      </c>
      <c r="B267" t="s">
        <v>21</v>
      </c>
      <c r="C267" s="2" t="str">
        <f t="shared" si="12"/>
        <v>04</v>
      </c>
      <c r="D267" t="s">
        <v>47</v>
      </c>
      <c r="E267" s="2" t="str">
        <f t="shared" si="14"/>
        <v>040110000</v>
      </c>
      <c r="F267" t="s">
        <v>164</v>
      </c>
      <c r="G267" t="s">
        <v>165</v>
      </c>
      <c r="H267" t="s">
        <v>166</v>
      </c>
      <c r="I267">
        <v>21200</v>
      </c>
      <c r="J267" t="s">
        <v>68</v>
      </c>
      <c r="K267" s="1">
        <v>20127</v>
      </c>
      <c r="L267" s="1">
        <v>20127</v>
      </c>
      <c r="M267">
        <v>0</v>
      </c>
      <c r="N267" s="1">
        <v>29424.07</v>
      </c>
      <c r="O267" s="1">
        <v>-9297.07</v>
      </c>
      <c r="P267" s="1">
        <v>29424.07</v>
      </c>
      <c r="Q267">
        <v>0</v>
      </c>
      <c r="R267" s="1">
        <v>29424.07</v>
      </c>
      <c r="S267">
        <v>0</v>
      </c>
    </row>
    <row r="268" spans="1:19" x14ac:dyDescent="0.25">
      <c r="A268" s="2">
        <v>1001</v>
      </c>
      <c r="B268" t="s">
        <v>21</v>
      </c>
      <c r="C268" s="2" t="str">
        <f t="shared" si="12"/>
        <v>04</v>
      </c>
      <c r="D268" t="s">
        <v>47</v>
      </c>
      <c r="E268" s="2" t="str">
        <f t="shared" si="14"/>
        <v>040110000</v>
      </c>
      <c r="F268" t="s">
        <v>164</v>
      </c>
      <c r="G268" t="s">
        <v>165</v>
      </c>
      <c r="H268" t="s">
        <v>166</v>
      </c>
      <c r="I268">
        <v>21300</v>
      </c>
      <c r="J268" t="s">
        <v>69</v>
      </c>
      <c r="K268" s="1">
        <v>235681</v>
      </c>
      <c r="L268" s="1">
        <v>257881</v>
      </c>
      <c r="M268" s="1">
        <v>22200</v>
      </c>
      <c r="N268" s="1">
        <v>259504.07</v>
      </c>
      <c r="O268" s="1">
        <v>-1623.07</v>
      </c>
      <c r="P268" s="1">
        <v>259504.07</v>
      </c>
      <c r="Q268">
        <v>0</v>
      </c>
      <c r="R268" s="1">
        <v>259503.97</v>
      </c>
      <c r="S268">
        <v>0.1</v>
      </c>
    </row>
    <row r="269" spans="1:19" x14ac:dyDescent="0.25">
      <c r="A269" s="2">
        <v>1001</v>
      </c>
      <c r="B269" t="s">
        <v>21</v>
      </c>
      <c r="C269" s="2" t="str">
        <f t="shared" si="12"/>
        <v>04</v>
      </c>
      <c r="D269" t="s">
        <v>47</v>
      </c>
      <c r="E269" s="2" t="str">
        <f t="shared" si="14"/>
        <v>040110000</v>
      </c>
      <c r="F269" t="s">
        <v>164</v>
      </c>
      <c r="G269" t="s">
        <v>165</v>
      </c>
      <c r="H269" t="s">
        <v>166</v>
      </c>
      <c r="I269">
        <v>21500</v>
      </c>
      <c r="J269" t="s">
        <v>71</v>
      </c>
      <c r="K269" s="1">
        <v>20000</v>
      </c>
      <c r="L269" s="1">
        <v>20000</v>
      </c>
      <c r="M269">
        <v>0</v>
      </c>
      <c r="N269" s="1">
        <v>12342.2</v>
      </c>
      <c r="O269" s="1">
        <v>7657.8</v>
      </c>
      <c r="P269" s="1">
        <v>12342.2</v>
      </c>
      <c r="Q269">
        <v>0</v>
      </c>
      <c r="R269" s="1">
        <v>12342.2</v>
      </c>
      <c r="S269">
        <v>0</v>
      </c>
    </row>
    <row r="270" spans="1:19" x14ac:dyDescent="0.25">
      <c r="A270" s="2">
        <v>1001</v>
      </c>
      <c r="B270" t="s">
        <v>21</v>
      </c>
      <c r="C270" s="2" t="str">
        <f t="shared" si="12"/>
        <v>04</v>
      </c>
      <c r="D270" t="s">
        <v>47</v>
      </c>
      <c r="E270" s="2" t="str">
        <f t="shared" si="14"/>
        <v>040110000</v>
      </c>
      <c r="F270" t="s">
        <v>164</v>
      </c>
      <c r="G270" t="s">
        <v>165</v>
      </c>
      <c r="H270" t="s">
        <v>166</v>
      </c>
      <c r="I270">
        <v>22000</v>
      </c>
      <c r="J270" t="s">
        <v>39</v>
      </c>
      <c r="K270" s="1">
        <v>7948</v>
      </c>
      <c r="L270" s="1">
        <v>5000</v>
      </c>
      <c r="M270" s="1">
        <v>-2948</v>
      </c>
      <c r="N270" s="1">
        <v>4869.62</v>
      </c>
      <c r="O270">
        <v>130.38</v>
      </c>
      <c r="P270" s="1">
        <v>4869.62</v>
      </c>
      <c r="Q270">
        <v>0</v>
      </c>
      <c r="R270" s="1">
        <v>4869.62</v>
      </c>
      <c r="S270">
        <v>0</v>
      </c>
    </row>
    <row r="271" spans="1:19" x14ac:dyDescent="0.25">
      <c r="A271" s="2">
        <v>1001</v>
      </c>
      <c r="B271" t="s">
        <v>21</v>
      </c>
      <c r="C271" s="2" t="str">
        <f t="shared" si="12"/>
        <v>04</v>
      </c>
      <c r="D271" t="s">
        <v>47</v>
      </c>
      <c r="E271" s="2" t="str">
        <f t="shared" si="14"/>
        <v>040110000</v>
      </c>
      <c r="F271" t="s">
        <v>164</v>
      </c>
      <c r="G271" t="s">
        <v>165</v>
      </c>
      <c r="H271" t="s">
        <v>166</v>
      </c>
      <c r="I271">
        <v>22002</v>
      </c>
      <c r="J271" t="s">
        <v>40</v>
      </c>
      <c r="K271" s="1">
        <v>4633</v>
      </c>
      <c r="L271" s="1">
        <v>4633</v>
      </c>
      <c r="M271">
        <v>0</v>
      </c>
      <c r="N271" s="1">
        <v>3245.52</v>
      </c>
      <c r="O271" s="1">
        <v>1387.48</v>
      </c>
      <c r="P271" s="1">
        <v>3245.52</v>
      </c>
      <c r="Q271">
        <v>0</v>
      </c>
      <c r="R271" s="1">
        <v>3245.52</v>
      </c>
      <c r="S271">
        <v>0</v>
      </c>
    </row>
    <row r="272" spans="1:19" x14ac:dyDescent="0.25">
      <c r="A272" s="2">
        <v>1001</v>
      </c>
      <c r="B272" t="s">
        <v>21</v>
      </c>
      <c r="C272" s="2" t="str">
        <f t="shared" si="12"/>
        <v>04</v>
      </c>
      <c r="D272" t="s">
        <v>47</v>
      </c>
      <c r="E272" s="2" t="str">
        <f t="shared" si="14"/>
        <v>040110000</v>
      </c>
      <c r="F272" t="s">
        <v>164</v>
      </c>
      <c r="G272" t="s">
        <v>165</v>
      </c>
      <c r="H272" t="s">
        <v>166</v>
      </c>
      <c r="I272">
        <v>22003</v>
      </c>
      <c r="J272" t="s">
        <v>41</v>
      </c>
      <c r="K272" s="1">
        <v>2228</v>
      </c>
      <c r="L272" s="1">
        <v>1000</v>
      </c>
      <c r="M272" s="1">
        <v>-1228</v>
      </c>
      <c r="N272">
        <v>884.39</v>
      </c>
      <c r="O272">
        <v>115.61</v>
      </c>
      <c r="P272">
        <v>884.39</v>
      </c>
      <c r="Q272">
        <v>0</v>
      </c>
      <c r="R272">
        <v>884.39</v>
      </c>
      <c r="S272">
        <v>0</v>
      </c>
    </row>
    <row r="273" spans="1:19" x14ac:dyDescent="0.25">
      <c r="A273" s="2">
        <v>1001</v>
      </c>
      <c r="B273" t="s">
        <v>21</v>
      </c>
      <c r="C273" s="2" t="str">
        <f t="shared" si="12"/>
        <v>04</v>
      </c>
      <c r="D273" t="s">
        <v>47</v>
      </c>
      <c r="E273" s="2" t="str">
        <f t="shared" si="14"/>
        <v>040110000</v>
      </c>
      <c r="F273" t="s">
        <v>164</v>
      </c>
      <c r="G273" t="s">
        <v>165</v>
      </c>
      <c r="H273" t="s">
        <v>166</v>
      </c>
      <c r="I273">
        <v>22004</v>
      </c>
      <c r="J273" t="s">
        <v>72</v>
      </c>
      <c r="K273" s="1">
        <v>10007</v>
      </c>
      <c r="L273" s="1">
        <v>8007</v>
      </c>
      <c r="M273" s="1">
        <v>-2000</v>
      </c>
      <c r="N273" s="1">
        <v>7728.54</v>
      </c>
      <c r="O273">
        <v>278.45999999999998</v>
      </c>
      <c r="P273" s="1">
        <v>7728.54</v>
      </c>
      <c r="Q273">
        <v>0</v>
      </c>
      <c r="R273" s="1">
        <v>7728.54</v>
      </c>
      <c r="S273">
        <v>0</v>
      </c>
    </row>
    <row r="274" spans="1:19" x14ac:dyDescent="0.25">
      <c r="A274" s="2">
        <v>1001</v>
      </c>
      <c r="B274" t="s">
        <v>21</v>
      </c>
      <c r="C274" s="2" t="str">
        <f t="shared" si="12"/>
        <v>04</v>
      </c>
      <c r="D274" t="s">
        <v>47</v>
      </c>
      <c r="E274" s="2" t="str">
        <f t="shared" si="14"/>
        <v>040110000</v>
      </c>
      <c r="F274" t="s">
        <v>164</v>
      </c>
      <c r="G274" t="s">
        <v>165</v>
      </c>
      <c r="H274" t="s">
        <v>166</v>
      </c>
      <c r="I274">
        <v>22100</v>
      </c>
      <c r="J274" t="s">
        <v>73</v>
      </c>
      <c r="K274" s="1">
        <v>236897</v>
      </c>
      <c r="L274" s="1">
        <v>302897</v>
      </c>
      <c r="M274" s="1">
        <v>66000</v>
      </c>
      <c r="N274" s="1">
        <v>255916.29</v>
      </c>
      <c r="O274" s="1">
        <v>46980.71</v>
      </c>
      <c r="P274" s="1">
        <v>255916.29</v>
      </c>
      <c r="Q274">
        <v>0</v>
      </c>
      <c r="R274" s="1">
        <v>255916.29</v>
      </c>
      <c r="S274">
        <v>0</v>
      </c>
    </row>
    <row r="275" spans="1:19" x14ac:dyDescent="0.25">
      <c r="A275" s="2">
        <v>1001</v>
      </c>
      <c r="B275" t="s">
        <v>21</v>
      </c>
      <c r="C275" s="2" t="str">
        <f t="shared" si="12"/>
        <v>04</v>
      </c>
      <c r="D275" t="s">
        <v>47</v>
      </c>
      <c r="E275" s="2" t="str">
        <f t="shared" si="14"/>
        <v>040110000</v>
      </c>
      <c r="F275" t="s">
        <v>164</v>
      </c>
      <c r="G275" t="s">
        <v>165</v>
      </c>
      <c r="H275" t="s">
        <v>166</v>
      </c>
      <c r="I275">
        <v>22101</v>
      </c>
      <c r="J275" t="s">
        <v>74</v>
      </c>
      <c r="K275" s="1">
        <v>7969</v>
      </c>
      <c r="L275" s="1">
        <v>7969</v>
      </c>
      <c r="M275">
        <v>0</v>
      </c>
      <c r="N275" s="1">
        <v>9270.77</v>
      </c>
      <c r="O275" s="1">
        <v>-1301.77</v>
      </c>
      <c r="P275" s="1">
        <v>9270.77</v>
      </c>
      <c r="Q275">
        <v>0</v>
      </c>
      <c r="R275" s="1">
        <v>9270.77</v>
      </c>
      <c r="S275">
        <v>0</v>
      </c>
    </row>
    <row r="276" spans="1:19" x14ac:dyDescent="0.25">
      <c r="A276" s="2">
        <v>1001</v>
      </c>
      <c r="B276" t="s">
        <v>21</v>
      </c>
      <c r="C276" s="2" t="str">
        <f t="shared" si="12"/>
        <v>04</v>
      </c>
      <c r="D276" t="s">
        <v>47</v>
      </c>
      <c r="E276" s="2" t="str">
        <f t="shared" si="14"/>
        <v>040110000</v>
      </c>
      <c r="F276" t="s">
        <v>164</v>
      </c>
      <c r="G276" t="s">
        <v>165</v>
      </c>
      <c r="H276" t="s">
        <v>166</v>
      </c>
      <c r="I276">
        <v>22102</v>
      </c>
      <c r="J276" t="s">
        <v>75</v>
      </c>
      <c r="K276" s="1">
        <v>89300</v>
      </c>
      <c r="L276" s="1">
        <v>199755.3</v>
      </c>
      <c r="M276" s="1">
        <v>110455.3</v>
      </c>
      <c r="N276" s="1">
        <v>191618.78</v>
      </c>
      <c r="O276" s="1">
        <v>8136.52</v>
      </c>
      <c r="P276" s="1">
        <v>191618.78</v>
      </c>
      <c r="Q276">
        <v>0</v>
      </c>
      <c r="R276" s="1">
        <v>191618.78</v>
      </c>
      <c r="S276">
        <v>0</v>
      </c>
    </row>
    <row r="277" spans="1:19" x14ac:dyDescent="0.25">
      <c r="A277" s="2">
        <v>1001</v>
      </c>
      <c r="B277" t="s">
        <v>21</v>
      </c>
      <c r="C277" s="2" t="str">
        <f t="shared" si="12"/>
        <v>04</v>
      </c>
      <c r="D277" t="s">
        <v>47</v>
      </c>
      <c r="E277" s="2" t="str">
        <f t="shared" si="14"/>
        <v>040110000</v>
      </c>
      <c r="F277" t="s">
        <v>164</v>
      </c>
      <c r="G277" t="s">
        <v>165</v>
      </c>
      <c r="H277" t="s">
        <v>166</v>
      </c>
      <c r="I277">
        <v>22103</v>
      </c>
      <c r="J277" t="s">
        <v>76</v>
      </c>
      <c r="K277" s="1">
        <v>1200</v>
      </c>
      <c r="L277">
        <v>0</v>
      </c>
      <c r="M277" s="1">
        <v>-1200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</row>
    <row r="278" spans="1:19" x14ac:dyDescent="0.25">
      <c r="A278" s="2">
        <v>1001</v>
      </c>
      <c r="B278" t="s">
        <v>21</v>
      </c>
      <c r="C278" s="2" t="str">
        <f t="shared" si="12"/>
        <v>04</v>
      </c>
      <c r="D278" t="s">
        <v>47</v>
      </c>
      <c r="E278" s="2" t="str">
        <f t="shared" si="14"/>
        <v>040110000</v>
      </c>
      <c r="F278" t="s">
        <v>164</v>
      </c>
      <c r="G278" t="s">
        <v>165</v>
      </c>
      <c r="H278" t="s">
        <v>166</v>
      </c>
      <c r="I278">
        <v>22104</v>
      </c>
      <c r="J278" t="s">
        <v>77</v>
      </c>
      <c r="K278" s="1">
        <v>4178</v>
      </c>
      <c r="L278" s="1">
        <v>4178</v>
      </c>
      <c r="M278">
        <v>0</v>
      </c>
      <c r="N278" s="1">
        <v>4304.3500000000004</v>
      </c>
      <c r="O278">
        <v>-126.35</v>
      </c>
      <c r="P278" s="1">
        <v>4304.3500000000004</v>
      </c>
      <c r="Q278">
        <v>0</v>
      </c>
      <c r="R278" s="1">
        <v>4304.34</v>
      </c>
      <c r="S278">
        <v>0.01</v>
      </c>
    </row>
    <row r="279" spans="1:19" x14ac:dyDescent="0.25">
      <c r="A279" s="2">
        <v>1001</v>
      </c>
      <c r="B279" t="s">
        <v>21</v>
      </c>
      <c r="C279" s="2" t="str">
        <f t="shared" si="12"/>
        <v>04</v>
      </c>
      <c r="D279" t="s">
        <v>47</v>
      </c>
      <c r="E279" s="2" t="str">
        <f t="shared" si="14"/>
        <v>040110000</v>
      </c>
      <c r="F279" t="s">
        <v>164</v>
      </c>
      <c r="G279" t="s">
        <v>165</v>
      </c>
      <c r="H279" t="s">
        <v>166</v>
      </c>
      <c r="I279">
        <v>22107</v>
      </c>
      <c r="J279" t="s">
        <v>106</v>
      </c>
      <c r="K279" s="1">
        <v>25003</v>
      </c>
      <c r="L279" s="1">
        <v>18503</v>
      </c>
      <c r="M279" s="1">
        <v>-6500</v>
      </c>
      <c r="N279" s="1">
        <v>20205.72</v>
      </c>
      <c r="O279" s="1">
        <v>-1702.72</v>
      </c>
      <c r="P279" s="1">
        <v>20205.72</v>
      </c>
      <c r="Q279">
        <v>0</v>
      </c>
      <c r="R279" s="1">
        <v>20205.72</v>
      </c>
      <c r="S279">
        <v>0</v>
      </c>
    </row>
    <row r="280" spans="1:19" x14ac:dyDescent="0.25">
      <c r="A280" s="2">
        <v>1001</v>
      </c>
      <c r="B280" t="s">
        <v>21</v>
      </c>
      <c r="C280" s="2" t="str">
        <f t="shared" si="12"/>
        <v>04</v>
      </c>
      <c r="D280" t="s">
        <v>47</v>
      </c>
      <c r="E280" s="2" t="str">
        <f t="shared" si="14"/>
        <v>040110000</v>
      </c>
      <c r="F280" t="s">
        <v>164</v>
      </c>
      <c r="G280" t="s">
        <v>165</v>
      </c>
      <c r="H280" t="s">
        <v>166</v>
      </c>
      <c r="I280">
        <v>22109</v>
      </c>
      <c r="J280" t="s">
        <v>78</v>
      </c>
      <c r="K280" s="1">
        <v>10692</v>
      </c>
      <c r="L280" s="1">
        <v>10692</v>
      </c>
      <c r="M280">
        <v>0</v>
      </c>
      <c r="N280" s="1">
        <v>13059.9</v>
      </c>
      <c r="O280" s="1">
        <v>-2367.9</v>
      </c>
      <c r="P280" s="1">
        <v>13059.9</v>
      </c>
      <c r="Q280">
        <v>0</v>
      </c>
      <c r="R280" s="1">
        <v>13059.9</v>
      </c>
      <c r="S280">
        <v>0</v>
      </c>
    </row>
    <row r="281" spans="1:19" x14ac:dyDescent="0.25">
      <c r="A281" s="2">
        <v>1001</v>
      </c>
      <c r="B281" t="s">
        <v>21</v>
      </c>
      <c r="C281" s="2" t="str">
        <f t="shared" si="12"/>
        <v>04</v>
      </c>
      <c r="D281" t="s">
        <v>47</v>
      </c>
      <c r="E281" s="2" t="str">
        <f t="shared" si="14"/>
        <v>040110000</v>
      </c>
      <c r="F281" t="s">
        <v>164</v>
      </c>
      <c r="G281" t="s">
        <v>165</v>
      </c>
      <c r="H281" t="s">
        <v>166</v>
      </c>
      <c r="I281">
        <v>22201</v>
      </c>
      <c r="J281" t="s">
        <v>42</v>
      </c>
      <c r="K281" s="1">
        <v>3142</v>
      </c>
      <c r="L281" s="1">
        <v>1000</v>
      </c>
      <c r="M281" s="1">
        <v>-2142</v>
      </c>
      <c r="N281" s="1">
        <v>1008.25</v>
      </c>
      <c r="O281">
        <v>-8.25</v>
      </c>
      <c r="P281" s="1">
        <v>1008.25</v>
      </c>
      <c r="Q281">
        <v>0</v>
      </c>
      <c r="R281" s="1">
        <v>1008.25</v>
      </c>
      <c r="S281">
        <v>0</v>
      </c>
    </row>
    <row r="282" spans="1:19" x14ac:dyDescent="0.25">
      <c r="A282" s="2">
        <v>1001</v>
      </c>
      <c r="B282" t="s">
        <v>21</v>
      </c>
      <c r="C282" s="2" t="str">
        <f t="shared" si="12"/>
        <v>04</v>
      </c>
      <c r="D282" t="s">
        <v>47</v>
      </c>
      <c r="E282" s="2" t="str">
        <f t="shared" si="14"/>
        <v>040110000</v>
      </c>
      <c r="F282" t="s">
        <v>164</v>
      </c>
      <c r="G282" t="s">
        <v>165</v>
      </c>
      <c r="H282" t="s">
        <v>166</v>
      </c>
      <c r="I282">
        <v>22300</v>
      </c>
      <c r="J282" t="s">
        <v>79</v>
      </c>
      <c r="K282" s="1">
        <v>1064</v>
      </c>
      <c r="L282" s="1">
        <v>1064</v>
      </c>
      <c r="M282">
        <v>0</v>
      </c>
      <c r="N282" s="1">
        <v>1948.1</v>
      </c>
      <c r="O282">
        <v>-884.1</v>
      </c>
      <c r="P282" s="1">
        <v>1948.1</v>
      </c>
      <c r="Q282">
        <v>0</v>
      </c>
      <c r="R282" s="1">
        <v>1948.1</v>
      </c>
      <c r="S282">
        <v>0</v>
      </c>
    </row>
    <row r="283" spans="1:19" x14ac:dyDescent="0.25">
      <c r="A283" s="2">
        <v>1001</v>
      </c>
      <c r="B283" t="s">
        <v>21</v>
      </c>
      <c r="C283" s="2" t="str">
        <f t="shared" si="12"/>
        <v>04</v>
      </c>
      <c r="D283" t="s">
        <v>47</v>
      </c>
      <c r="E283" s="2" t="str">
        <f t="shared" si="14"/>
        <v>040110000</v>
      </c>
      <c r="F283" t="s">
        <v>164</v>
      </c>
      <c r="G283" t="s">
        <v>165</v>
      </c>
      <c r="H283" t="s">
        <v>166</v>
      </c>
      <c r="I283">
        <v>22400</v>
      </c>
      <c r="J283" t="s">
        <v>107</v>
      </c>
      <c r="K283" s="1">
        <v>25142</v>
      </c>
      <c r="L283" s="1">
        <v>19845</v>
      </c>
      <c r="M283" s="1">
        <v>-5297</v>
      </c>
      <c r="N283" s="1">
        <v>19325.7</v>
      </c>
      <c r="O283">
        <v>519.29999999999995</v>
      </c>
      <c r="P283" s="1">
        <v>19325.7</v>
      </c>
      <c r="Q283">
        <v>0</v>
      </c>
      <c r="R283" s="1">
        <v>19325.7</v>
      </c>
      <c r="S283">
        <v>0</v>
      </c>
    </row>
    <row r="284" spans="1:19" x14ac:dyDescent="0.25">
      <c r="A284" s="2">
        <v>1001</v>
      </c>
      <c r="B284" t="s">
        <v>21</v>
      </c>
      <c r="C284" s="2" t="str">
        <f t="shared" ref="C284:C347" si="15">"04"</f>
        <v>04</v>
      </c>
      <c r="D284" t="s">
        <v>47</v>
      </c>
      <c r="E284" s="2" t="str">
        <f t="shared" si="14"/>
        <v>040110000</v>
      </c>
      <c r="F284" t="s">
        <v>164</v>
      </c>
      <c r="G284" t="s">
        <v>165</v>
      </c>
      <c r="H284" t="s">
        <v>166</v>
      </c>
      <c r="I284">
        <v>22602</v>
      </c>
      <c r="J284" t="s">
        <v>108</v>
      </c>
      <c r="K284" s="1">
        <v>5000</v>
      </c>
      <c r="L284" s="1">
        <v>5000</v>
      </c>
      <c r="M284">
        <v>0</v>
      </c>
      <c r="N284" s="1">
        <v>3720.27</v>
      </c>
      <c r="O284" s="1">
        <v>1279.73</v>
      </c>
      <c r="P284" s="1">
        <v>3720.27</v>
      </c>
      <c r="Q284">
        <v>0</v>
      </c>
      <c r="R284" s="1">
        <v>3720.27</v>
      </c>
      <c r="S284">
        <v>0</v>
      </c>
    </row>
    <row r="285" spans="1:19" x14ac:dyDescent="0.25">
      <c r="A285" s="2">
        <v>1001</v>
      </c>
      <c r="B285" t="s">
        <v>21</v>
      </c>
      <c r="C285" s="2" t="str">
        <f t="shared" si="15"/>
        <v>04</v>
      </c>
      <c r="D285" t="s">
        <v>47</v>
      </c>
      <c r="E285" s="2" t="str">
        <f t="shared" si="14"/>
        <v>040110000</v>
      </c>
      <c r="F285" t="s">
        <v>164</v>
      </c>
      <c r="G285" t="s">
        <v>165</v>
      </c>
      <c r="H285" t="s">
        <v>166</v>
      </c>
      <c r="I285">
        <v>22609</v>
      </c>
      <c r="J285" t="s">
        <v>44</v>
      </c>
      <c r="K285" s="1">
        <v>5533</v>
      </c>
      <c r="L285" s="1">
        <v>1000</v>
      </c>
      <c r="M285" s="1">
        <v>-4533</v>
      </c>
      <c r="N285">
        <v>748.38</v>
      </c>
      <c r="O285">
        <v>251.62</v>
      </c>
      <c r="P285">
        <v>748.38</v>
      </c>
      <c r="Q285">
        <v>0</v>
      </c>
      <c r="R285">
        <v>748.38</v>
      </c>
      <c r="S285">
        <v>0</v>
      </c>
    </row>
    <row r="286" spans="1:19" x14ac:dyDescent="0.25">
      <c r="A286" s="2">
        <v>1001</v>
      </c>
      <c r="B286" t="s">
        <v>21</v>
      </c>
      <c r="C286" s="2" t="str">
        <f t="shared" si="15"/>
        <v>04</v>
      </c>
      <c r="D286" t="s">
        <v>47</v>
      </c>
      <c r="E286" s="2" t="str">
        <f t="shared" ref="E286:E317" si="16">"040110000"</f>
        <v>040110000</v>
      </c>
      <c r="F286" t="s">
        <v>164</v>
      </c>
      <c r="G286" t="s">
        <v>165</v>
      </c>
      <c r="H286" t="s">
        <v>166</v>
      </c>
      <c r="I286">
        <v>22700</v>
      </c>
      <c r="J286" t="s">
        <v>84</v>
      </c>
      <c r="K286">
        <v>0</v>
      </c>
      <c r="L286" s="1">
        <v>1650</v>
      </c>
      <c r="M286" s="1">
        <v>1650</v>
      </c>
      <c r="N286" s="1">
        <v>1506.27</v>
      </c>
      <c r="O286">
        <v>143.72999999999999</v>
      </c>
      <c r="P286" s="1">
        <v>1506.27</v>
      </c>
      <c r="Q286">
        <v>0</v>
      </c>
      <c r="R286" s="1">
        <v>1506.27</v>
      </c>
      <c r="S286">
        <v>0</v>
      </c>
    </row>
    <row r="287" spans="1:19" x14ac:dyDescent="0.25">
      <c r="A287" s="2">
        <v>1001</v>
      </c>
      <c r="B287" t="s">
        <v>21</v>
      </c>
      <c r="C287" s="2" t="str">
        <f t="shared" si="15"/>
        <v>04</v>
      </c>
      <c r="D287" t="s">
        <v>47</v>
      </c>
      <c r="E287" s="2" t="str">
        <f t="shared" si="16"/>
        <v>040110000</v>
      </c>
      <c r="F287" t="s">
        <v>164</v>
      </c>
      <c r="G287" t="s">
        <v>165</v>
      </c>
      <c r="H287" t="s">
        <v>166</v>
      </c>
      <c r="I287">
        <v>22701</v>
      </c>
      <c r="J287" t="s">
        <v>85</v>
      </c>
      <c r="K287">
        <v>0</v>
      </c>
      <c r="L287">
        <v>500</v>
      </c>
      <c r="M287">
        <v>500</v>
      </c>
      <c r="N287">
        <v>539.98</v>
      </c>
      <c r="O287">
        <v>-39.979999999999997</v>
      </c>
      <c r="P287">
        <v>539.98</v>
      </c>
      <c r="Q287">
        <v>0</v>
      </c>
      <c r="R287">
        <v>539.98</v>
      </c>
      <c r="S287">
        <v>0</v>
      </c>
    </row>
    <row r="288" spans="1:19" x14ac:dyDescent="0.25">
      <c r="A288" s="2">
        <v>1001</v>
      </c>
      <c r="B288" t="s">
        <v>21</v>
      </c>
      <c r="C288" s="2" t="str">
        <f t="shared" si="15"/>
        <v>04</v>
      </c>
      <c r="D288" t="s">
        <v>47</v>
      </c>
      <c r="E288" s="2" t="str">
        <f t="shared" si="16"/>
        <v>040110000</v>
      </c>
      <c r="F288" t="s">
        <v>164</v>
      </c>
      <c r="G288" t="s">
        <v>165</v>
      </c>
      <c r="H288" t="s">
        <v>166</v>
      </c>
      <c r="I288">
        <v>22703</v>
      </c>
      <c r="J288" t="s">
        <v>168</v>
      </c>
      <c r="K288" s="1">
        <v>17000</v>
      </c>
      <c r="L288">
        <v>0</v>
      </c>
      <c r="M288" s="1">
        <v>-17000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</row>
    <row r="289" spans="1:19" x14ac:dyDescent="0.25">
      <c r="A289" s="2">
        <v>1001</v>
      </c>
      <c r="B289" t="s">
        <v>21</v>
      </c>
      <c r="C289" s="2" t="str">
        <f t="shared" si="15"/>
        <v>04</v>
      </c>
      <c r="D289" t="s">
        <v>47</v>
      </c>
      <c r="E289" s="2" t="str">
        <f t="shared" si="16"/>
        <v>040110000</v>
      </c>
      <c r="F289" t="s">
        <v>164</v>
      </c>
      <c r="G289" t="s">
        <v>165</v>
      </c>
      <c r="H289" t="s">
        <v>166</v>
      </c>
      <c r="I289">
        <v>22706</v>
      </c>
      <c r="J289" t="s">
        <v>86</v>
      </c>
      <c r="K289">
        <v>0</v>
      </c>
      <c r="L289" s="1">
        <v>21273</v>
      </c>
      <c r="M289" s="1">
        <v>21273</v>
      </c>
      <c r="N289" s="1">
        <v>21271.8</v>
      </c>
      <c r="O289">
        <v>1.2</v>
      </c>
      <c r="P289" s="1">
        <v>21271.8</v>
      </c>
      <c r="Q289">
        <v>0</v>
      </c>
      <c r="R289" s="1">
        <v>21271.8</v>
      </c>
      <c r="S289">
        <v>0</v>
      </c>
    </row>
    <row r="290" spans="1:19" x14ac:dyDescent="0.25">
      <c r="A290" s="2">
        <v>1001</v>
      </c>
      <c r="B290" t="s">
        <v>21</v>
      </c>
      <c r="C290" s="2" t="str">
        <f t="shared" si="15"/>
        <v>04</v>
      </c>
      <c r="D290" t="s">
        <v>47</v>
      </c>
      <c r="E290" s="2" t="str">
        <f t="shared" si="16"/>
        <v>040110000</v>
      </c>
      <c r="F290" t="s">
        <v>164</v>
      </c>
      <c r="G290" t="s">
        <v>165</v>
      </c>
      <c r="H290" t="s">
        <v>166</v>
      </c>
      <c r="I290">
        <v>22709</v>
      </c>
      <c r="J290" t="s">
        <v>87</v>
      </c>
      <c r="K290" s="1">
        <v>971596</v>
      </c>
      <c r="L290" s="1">
        <v>1031695</v>
      </c>
      <c r="M290" s="1">
        <v>60099</v>
      </c>
      <c r="N290" s="1">
        <v>964084.38</v>
      </c>
      <c r="O290" s="1">
        <v>67610.62</v>
      </c>
      <c r="P290" s="1">
        <v>964084.38</v>
      </c>
      <c r="Q290">
        <v>0</v>
      </c>
      <c r="R290" s="1">
        <v>956445.86</v>
      </c>
      <c r="S290" s="1">
        <v>7638.52</v>
      </c>
    </row>
    <row r="291" spans="1:19" x14ac:dyDescent="0.25">
      <c r="A291" s="2">
        <v>1001</v>
      </c>
      <c r="B291" t="s">
        <v>21</v>
      </c>
      <c r="C291" s="2" t="str">
        <f t="shared" si="15"/>
        <v>04</v>
      </c>
      <c r="D291" t="s">
        <v>47</v>
      </c>
      <c r="E291" s="2" t="str">
        <f t="shared" si="16"/>
        <v>040110000</v>
      </c>
      <c r="F291" t="s">
        <v>164</v>
      </c>
      <c r="G291" t="s">
        <v>165</v>
      </c>
      <c r="H291" t="s">
        <v>166</v>
      </c>
      <c r="I291">
        <v>23001</v>
      </c>
      <c r="J291" t="s">
        <v>88</v>
      </c>
      <c r="K291" s="1">
        <v>1777</v>
      </c>
      <c r="L291" s="1">
        <v>1777</v>
      </c>
      <c r="M291">
        <v>0</v>
      </c>
      <c r="N291">
        <v>699.54</v>
      </c>
      <c r="O291" s="1">
        <v>1077.46</v>
      </c>
      <c r="P291">
        <v>699.54</v>
      </c>
      <c r="Q291">
        <v>0</v>
      </c>
      <c r="R291">
        <v>699.54</v>
      </c>
      <c r="S291">
        <v>0</v>
      </c>
    </row>
    <row r="292" spans="1:19" x14ac:dyDescent="0.25">
      <c r="A292" s="2">
        <v>1001</v>
      </c>
      <c r="B292" t="s">
        <v>21</v>
      </c>
      <c r="C292" s="2" t="str">
        <f t="shared" si="15"/>
        <v>04</v>
      </c>
      <c r="D292" t="s">
        <v>47</v>
      </c>
      <c r="E292" s="2" t="str">
        <f t="shared" si="16"/>
        <v>040110000</v>
      </c>
      <c r="F292" t="s">
        <v>164</v>
      </c>
      <c r="G292" t="s">
        <v>165</v>
      </c>
      <c r="H292" t="s">
        <v>166</v>
      </c>
      <c r="I292">
        <v>23100</v>
      </c>
      <c r="J292" t="s">
        <v>89</v>
      </c>
      <c r="K292" s="1">
        <v>2607</v>
      </c>
      <c r="L292" s="1">
        <v>2607</v>
      </c>
      <c r="M292">
        <v>0</v>
      </c>
      <c r="N292">
        <v>702.91</v>
      </c>
      <c r="O292" s="1">
        <v>1904.09</v>
      </c>
      <c r="P292">
        <v>702.91</v>
      </c>
      <c r="Q292">
        <v>0</v>
      </c>
      <c r="R292">
        <v>702.91</v>
      </c>
      <c r="S292">
        <v>0</v>
      </c>
    </row>
    <row r="293" spans="1:19" x14ac:dyDescent="0.25">
      <c r="A293" s="2">
        <v>1001</v>
      </c>
      <c r="B293" t="s">
        <v>21</v>
      </c>
      <c r="C293" s="2" t="str">
        <f t="shared" si="15"/>
        <v>04</v>
      </c>
      <c r="D293" t="s">
        <v>47</v>
      </c>
      <c r="E293" s="2" t="str">
        <f t="shared" si="16"/>
        <v>040110000</v>
      </c>
      <c r="F293" t="s">
        <v>164</v>
      </c>
      <c r="G293" t="s">
        <v>165</v>
      </c>
      <c r="H293" t="s">
        <v>166</v>
      </c>
      <c r="I293">
        <v>28001</v>
      </c>
      <c r="J293" t="s">
        <v>45</v>
      </c>
      <c r="K293" s="1">
        <v>150000</v>
      </c>
      <c r="L293" s="1">
        <v>179602</v>
      </c>
      <c r="M293" s="1">
        <v>29602</v>
      </c>
      <c r="N293" s="1">
        <v>174513</v>
      </c>
      <c r="O293" s="1">
        <v>5089</v>
      </c>
      <c r="P293" s="1">
        <v>174513</v>
      </c>
      <c r="Q293">
        <v>0</v>
      </c>
      <c r="R293" s="1">
        <v>174513</v>
      </c>
      <c r="S293">
        <v>0</v>
      </c>
    </row>
    <row r="294" spans="1:19" x14ac:dyDescent="0.25">
      <c r="A294" s="2">
        <v>1001</v>
      </c>
      <c r="B294" t="s">
        <v>21</v>
      </c>
      <c r="C294" s="2" t="str">
        <f t="shared" si="15"/>
        <v>04</v>
      </c>
      <c r="D294" t="s">
        <v>47</v>
      </c>
      <c r="E294" s="2" t="str">
        <f t="shared" si="16"/>
        <v>040110000</v>
      </c>
      <c r="F294" t="s">
        <v>164</v>
      </c>
      <c r="G294" t="s">
        <v>165</v>
      </c>
      <c r="H294" t="s">
        <v>166</v>
      </c>
      <c r="I294">
        <v>60200</v>
      </c>
      <c r="J294" t="s">
        <v>122</v>
      </c>
      <c r="K294" s="1">
        <v>10000</v>
      </c>
      <c r="L294" s="1">
        <v>18150</v>
      </c>
      <c r="M294" s="1">
        <v>8150</v>
      </c>
      <c r="N294" s="1">
        <v>18148.79</v>
      </c>
      <c r="O294">
        <v>1.21</v>
      </c>
      <c r="P294" s="1">
        <v>18148.79</v>
      </c>
      <c r="Q294">
        <v>0</v>
      </c>
      <c r="R294" s="1">
        <v>18148.79</v>
      </c>
      <c r="S294">
        <v>0</v>
      </c>
    </row>
    <row r="295" spans="1:19" x14ac:dyDescent="0.25">
      <c r="A295" s="2">
        <v>1001</v>
      </c>
      <c r="B295" t="s">
        <v>21</v>
      </c>
      <c r="C295" s="2" t="str">
        <f t="shared" si="15"/>
        <v>04</v>
      </c>
      <c r="D295" t="s">
        <v>47</v>
      </c>
      <c r="E295" s="2" t="str">
        <f t="shared" si="16"/>
        <v>040110000</v>
      </c>
      <c r="F295" t="s">
        <v>164</v>
      </c>
      <c r="G295" t="s">
        <v>165</v>
      </c>
      <c r="H295" t="s">
        <v>166</v>
      </c>
      <c r="I295">
        <v>61201</v>
      </c>
      <c r="J295" t="s">
        <v>124</v>
      </c>
      <c r="K295">
        <v>0</v>
      </c>
      <c r="L295" s="1">
        <v>41921</v>
      </c>
      <c r="M295" s="1">
        <v>41921</v>
      </c>
      <c r="N295" s="1">
        <v>41920.29</v>
      </c>
      <c r="O295">
        <v>0.71</v>
      </c>
      <c r="P295" s="1">
        <v>41920.29</v>
      </c>
      <c r="Q295">
        <v>0</v>
      </c>
      <c r="R295" s="1">
        <v>41920.29</v>
      </c>
      <c r="S295">
        <v>0</v>
      </c>
    </row>
    <row r="296" spans="1:19" x14ac:dyDescent="0.25">
      <c r="A296" s="2">
        <v>1001</v>
      </c>
      <c r="B296" t="s">
        <v>21</v>
      </c>
      <c r="C296" s="2" t="str">
        <f t="shared" si="15"/>
        <v>04</v>
      </c>
      <c r="D296" t="s">
        <v>47</v>
      </c>
      <c r="E296" s="2" t="str">
        <f t="shared" si="16"/>
        <v>040110000</v>
      </c>
      <c r="F296" t="s">
        <v>164</v>
      </c>
      <c r="G296" t="s">
        <v>165</v>
      </c>
      <c r="H296" t="s">
        <v>166</v>
      </c>
      <c r="I296">
        <v>62307</v>
      </c>
      <c r="J296" t="s">
        <v>169</v>
      </c>
      <c r="K296">
        <v>0</v>
      </c>
      <c r="L296" s="1">
        <v>2215</v>
      </c>
      <c r="M296" s="1">
        <v>2215</v>
      </c>
      <c r="N296" s="1">
        <v>2014.29</v>
      </c>
      <c r="O296">
        <v>200.71</v>
      </c>
      <c r="P296" s="1">
        <v>2014.29</v>
      </c>
      <c r="Q296">
        <v>0</v>
      </c>
      <c r="R296" s="1">
        <v>2014.29</v>
      </c>
      <c r="S296">
        <v>0</v>
      </c>
    </row>
    <row r="297" spans="1:19" x14ac:dyDescent="0.25">
      <c r="A297" s="2">
        <v>1001</v>
      </c>
      <c r="B297" t="s">
        <v>21</v>
      </c>
      <c r="C297" s="2" t="str">
        <f t="shared" si="15"/>
        <v>04</v>
      </c>
      <c r="D297" t="s">
        <v>47</v>
      </c>
      <c r="E297" s="2" t="str">
        <f t="shared" si="16"/>
        <v>040110000</v>
      </c>
      <c r="F297" t="s">
        <v>164</v>
      </c>
      <c r="G297" t="s">
        <v>165</v>
      </c>
      <c r="H297" t="s">
        <v>166</v>
      </c>
      <c r="I297">
        <v>62399</v>
      </c>
      <c r="J297" t="s">
        <v>92</v>
      </c>
      <c r="K297">
        <v>0</v>
      </c>
      <c r="L297" s="1">
        <v>27500.98</v>
      </c>
      <c r="M297" s="1">
        <v>27500.98</v>
      </c>
      <c r="N297" s="1">
        <v>27270.84</v>
      </c>
      <c r="O297">
        <v>230.14</v>
      </c>
      <c r="P297" s="1">
        <v>27270.84</v>
      </c>
      <c r="Q297">
        <v>0</v>
      </c>
      <c r="R297" s="1">
        <v>27270.84</v>
      </c>
      <c r="S297">
        <v>0</v>
      </c>
    </row>
    <row r="298" spans="1:19" x14ac:dyDescent="0.25">
      <c r="A298" s="2">
        <v>1001</v>
      </c>
      <c r="B298" t="s">
        <v>21</v>
      </c>
      <c r="C298" s="2" t="str">
        <f t="shared" si="15"/>
        <v>04</v>
      </c>
      <c r="D298" t="s">
        <v>47</v>
      </c>
      <c r="E298" s="2" t="str">
        <f t="shared" si="16"/>
        <v>040110000</v>
      </c>
      <c r="F298" t="s">
        <v>164</v>
      </c>
      <c r="G298" t="s">
        <v>165</v>
      </c>
      <c r="H298" t="s">
        <v>166</v>
      </c>
      <c r="I298">
        <v>62500</v>
      </c>
      <c r="J298" t="s">
        <v>93</v>
      </c>
      <c r="K298">
        <v>0</v>
      </c>
      <c r="L298" s="1">
        <v>1000</v>
      </c>
      <c r="M298" s="1">
        <v>1000</v>
      </c>
      <c r="N298" s="1">
        <v>6587.02</v>
      </c>
      <c r="O298" s="1">
        <v>-5587.02</v>
      </c>
      <c r="P298" s="1">
        <v>6587.02</v>
      </c>
      <c r="Q298">
        <v>0</v>
      </c>
      <c r="R298" s="1">
        <v>6587.02</v>
      </c>
      <c r="S298">
        <v>0</v>
      </c>
    </row>
    <row r="299" spans="1:19" x14ac:dyDescent="0.25">
      <c r="A299" s="2">
        <v>1001</v>
      </c>
      <c r="B299" t="s">
        <v>21</v>
      </c>
      <c r="C299" s="2" t="str">
        <f t="shared" si="15"/>
        <v>04</v>
      </c>
      <c r="D299" t="s">
        <v>47</v>
      </c>
      <c r="E299" s="2" t="str">
        <f t="shared" si="16"/>
        <v>040110000</v>
      </c>
      <c r="F299" t="s">
        <v>164</v>
      </c>
      <c r="G299" t="s">
        <v>165</v>
      </c>
      <c r="H299" t="s">
        <v>166</v>
      </c>
      <c r="I299">
        <v>62502</v>
      </c>
      <c r="J299" t="s">
        <v>94</v>
      </c>
      <c r="K299">
        <v>0</v>
      </c>
      <c r="L299" s="1">
        <v>32979.019999999997</v>
      </c>
      <c r="M299" s="1">
        <v>32979.019999999997</v>
      </c>
      <c r="N299" s="1">
        <v>27822.59</v>
      </c>
      <c r="O299" s="1">
        <v>5156.43</v>
      </c>
      <c r="P299" s="1">
        <v>27822.59</v>
      </c>
      <c r="Q299">
        <v>0</v>
      </c>
      <c r="R299" s="1">
        <v>27822.59</v>
      </c>
      <c r="S299">
        <v>0</v>
      </c>
    </row>
    <row r="300" spans="1:19" x14ac:dyDescent="0.25">
      <c r="A300" s="2">
        <v>1001</v>
      </c>
      <c r="B300" t="s">
        <v>21</v>
      </c>
      <c r="C300" s="2" t="str">
        <f t="shared" si="15"/>
        <v>04</v>
      </c>
      <c r="D300" t="s">
        <v>47</v>
      </c>
      <c r="E300" s="2" t="str">
        <f t="shared" si="16"/>
        <v>040110000</v>
      </c>
      <c r="F300" t="s">
        <v>164</v>
      </c>
      <c r="G300" t="s">
        <v>165</v>
      </c>
      <c r="H300" t="s">
        <v>166</v>
      </c>
      <c r="I300">
        <v>62600</v>
      </c>
      <c r="J300" t="s">
        <v>170</v>
      </c>
      <c r="K300">
        <v>0</v>
      </c>
      <c r="L300">
        <v>720</v>
      </c>
      <c r="M300">
        <v>720</v>
      </c>
      <c r="N300">
        <v>719.39</v>
      </c>
      <c r="O300">
        <v>0.61</v>
      </c>
      <c r="P300">
        <v>719.39</v>
      </c>
      <c r="Q300">
        <v>0</v>
      </c>
      <c r="R300">
        <v>719.39</v>
      </c>
      <c r="S300">
        <v>0</v>
      </c>
    </row>
    <row r="301" spans="1:19" x14ac:dyDescent="0.25">
      <c r="A301" s="2">
        <v>1001</v>
      </c>
      <c r="B301" t="s">
        <v>21</v>
      </c>
      <c r="C301" s="2" t="str">
        <f t="shared" si="15"/>
        <v>04</v>
      </c>
      <c r="D301" t="s">
        <v>47</v>
      </c>
      <c r="E301" s="2" t="str">
        <f t="shared" si="16"/>
        <v>040110000</v>
      </c>
      <c r="F301" t="s">
        <v>164</v>
      </c>
      <c r="G301" t="s">
        <v>165</v>
      </c>
      <c r="H301" t="s">
        <v>166</v>
      </c>
      <c r="I301">
        <v>63300</v>
      </c>
      <c r="J301" t="s">
        <v>158</v>
      </c>
      <c r="K301" s="1">
        <v>90000</v>
      </c>
      <c r="L301" s="1">
        <v>17246.87</v>
      </c>
      <c r="M301" s="1">
        <v>-72753.13</v>
      </c>
      <c r="N301">
        <v>0</v>
      </c>
      <c r="O301" s="1">
        <v>17246.87</v>
      </c>
      <c r="P301">
        <v>0</v>
      </c>
      <c r="Q301">
        <v>0</v>
      </c>
      <c r="R301">
        <v>0</v>
      </c>
      <c r="S301">
        <v>0</v>
      </c>
    </row>
    <row r="302" spans="1:19" x14ac:dyDescent="0.25">
      <c r="A302" s="2">
        <v>1001</v>
      </c>
      <c r="B302" t="s">
        <v>21</v>
      </c>
      <c r="C302" s="2" t="str">
        <f t="shared" si="15"/>
        <v>04</v>
      </c>
      <c r="D302" t="s">
        <v>47</v>
      </c>
      <c r="E302" s="2" t="str">
        <f t="shared" si="16"/>
        <v>040110000</v>
      </c>
      <c r="F302" t="s">
        <v>164</v>
      </c>
      <c r="G302" t="s">
        <v>165</v>
      </c>
      <c r="H302" t="s">
        <v>166</v>
      </c>
      <c r="I302">
        <v>63301</v>
      </c>
      <c r="J302" t="s">
        <v>129</v>
      </c>
      <c r="K302">
        <v>0</v>
      </c>
      <c r="L302" s="1">
        <v>7368</v>
      </c>
      <c r="M302" s="1">
        <v>7368</v>
      </c>
      <c r="N302" s="1">
        <v>7367.48</v>
      </c>
      <c r="O302">
        <v>0.52</v>
      </c>
      <c r="P302" s="1">
        <v>7367.48</v>
      </c>
      <c r="Q302">
        <v>0</v>
      </c>
      <c r="R302" s="1">
        <v>7367.48</v>
      </c>
      <c r="S302">
        <v>0</v>
      </c>
    </row>
    <row r="303" spans="1:19" x14ac:dyDescent="0.25">
      <c r="A303" s="2">
        <v>1001</v>
      </c>
      <c r="B303" t="s">
        <v>21</v>
      </c>
      <c r="C303" s="2" t="str">
        <f t="shared" si="15"/>
        <v>04</v>
      </c>
      <c r="D303" t="s">
        <v>47</v>
      </c>
      <c r="E303" s="2" t="str">
        <f t="shared" si="16"/>
        <v>040110000</v>
      </c>
      <c r="F303" t="s">
        <v>164</v>
      </c>
      <c r="G303" t="s">
        <v>165</v>
      </c>
      <c r="H303" t="s">
        <v>166</v>
      </c>
      <c r="I303">
        <v>63303</v>
      </c>
      <c r="J303" t="s">
        <v>98</v>
      </c>
      <c r="K303" s="1">
        <v>80000</v>
      </c>
      <c r="L303" s="1">
        <v>80000</v>
      </c>
      <c r="M303">
        <v>0</v>
      </c>
      <c r="N303" s="1">
        <v>103275.22</v>
      </c>
      <c r="O303" s="1">
        <v>-23275.22</v>
      </c>
      <c r="P303" s="1">
        <v>103275.22</v>
      </c>
      <c r="Q303">
        <v>0</v>
      </c>
      <c r="R303" s="1">
        <v>103275.22</v>
      </c>
      <c r="S303">
        <v>0</v>
      </c>
    </row>
    <row r="304" spans="1:19" x14ac:dyDescent="0.25">
      <c r="A304" s="2">
        <v>1001</v>
      </c>
      <c r="B304" t="s">
        <v>21</v>
      </c>
      <c r="C304" s="2" t="str">
        <f t="shared" si="15"/>
        <v>04</v>
      </c>
      <c r="D304" t="s">
        <v>47</v>
      </c>
      <c r="E304" s="2" t="str">
        <f t="shared" si="16"/>
        <v>040110000</v>
      </c>
      <c r="F304" t="s">
        <v>164</v>
      </c>
      <c r="G304" t="s">
        <v>165</v>
      </c>
      <c r="H304" t="s">
        <v>166</v>
      </c>
      <c r="I304">
        <v>63308</v>
      </c>
      <c r="J304" t="s">
        <v>171</v>
      </c>
      <c r="K304">
        <v>0</v>
      </c>
      <c r="L304" s="1">
        <v>6027.82</v>
      </c>
      <c r="M304" s="1">
        <v>6027.82</v>
      </c>
      <c r="N304">
        <v>0</v>
      </c>
      <c r="O304" s="1">
        <v>6027.82</v>
      </c>
      <c r="P304">
        <v>0</v>
      </c>
      <c r="Q304">
        <v>0</v>
      </c>
      <c r="R304">
        <v>0</v>
      </c>
      <c r="S304">
        <v>0</v>
      </c>
    </row>
    <row r="305" spans="1:19" x14ac:dyDescent="0.25">
      <c r="A305" s="2">
        <v>1001</v>
      </c>
      <c r="B305" t="s">
        <v>21</v>
      </c>
      <c r="C305" s="2" t="str">
        <f t="shared" si="15"/>
        <v>04</v>
      </c>
      <c r="D305" t="s">
        <v>47</v>
      </c>
      <c r="E305" s="2" t="str">
        <f t="shared" si="16"/>
        <v>040110000</v>
      </c>
      <c r="F305" t="s">
        <v>164</v>
      </c>
      <c r="G305" t="s">
        <v>165</v>
      </c>
      <c r="H305" t="s">
        <v>166</v>
      </c>
      <c r="I305">
        <v>63899</v>
      </c>
      <c r="J305" t="s">
        <v>160</v>
      </c>
      <c r="K305" s="1">
        <v>170701</v>
      </c>
      <c r="L305" s="1">
        <v>170701</v>
      </c>
      <c r="M305">
        <v>0</v>
      </c>
      <c r="N305" s="1">
        <v>170700.75</v>
      </c>
      <c r="O305">
        <v>0.25</v>
      </c>
      <c r="P305" s="1">
        <v>170700.75</v>
      </c>
      <c r="Q305">
        <v>0</v>
      </c>
      <c r="R305" s="1">
        <v>170700.75</v>
      </c>
      <c r="S305">
        <v>0</v>
      </c>
    </row>
    <row r="306" spans="1:19" x14ac:dyDescent="0.25">
      <c r="A306" s="2">
        <v>1001</v>
      </c>
      <c r="B306" t="s">
        <v>21</v>
      </c>
      <c r="C306" s="2" t="str">
        <f t="shared" si="15"/>
        <v>04</v>
      </c>
      <c r="D306" t="s">
        <v>47</v>
      </c>
      <c r="E306" s="2" t="str">
        <f t="shared" si="16"/>
        <v>040110000</v>
      </c>
      <c r="F306" t="s">
        <v>164</v>
      </c>
      <c r="G306" t="s">
        <v>165</v>
      </c>
      <c r="H306" t="s">
        <v>166</v>
      </c>
      <c r="I306">
        <v>64099</v>
      </c>
      <c r="J306" t="s">
        <v>172</v>
      </c>
      <c r="K306" s="1">
        <v>440963</v>
      </c>
      <c r="L306" s="1">
        <v>46423</v>
      </c>
      <c r="M306" s="1">
        <v>-394540</v>
      </c>
      <c r="N306" s="1">
        <v>46422.73</v>
      </c>
      <c r="O306">
        <v>0.27</v>
      </c>
      <c r="P306" s="1">
        <v>46422.73</v>
      </c>
      <c r="Q306">
        <v>0</v>
      </c>
      <c r="R306" s="1">
        <v>46422.720000000001</v>
      </c>
      <c r="S306">
        <v>0.01</v>
      </c>
    </row>
    <row r="307" spans="1:19" x14ac:dyDescent="0.25">
      <c r="A307" s="2">
        <v>1001</v>
      </c>
      <c r="B307" t="s">
        <v>21</v>
      </c>
      <c r="C307" s="2" t="str">
        <f t="shared" si="15"/>
        <v>04</v>
      </c>
      <c r="D307" t="s">
        <v>47</v>
      </c>
      <c r="E307" s="2" t="str">
        <f t="shared" si="16"/>
        <v>040110000</v>
      </c>
      <c r="F307" t="s">
        <v>164</v>
      </c>
      <c r="G307" t="s">
        <v>165</v>
      </c>
      <c r="H307" t="s">
        <v>166</v>
      </c>
      <c r="I307">
        <v>76309</v>
      </c>
      <c r="J307" t="s">
        <v>144</v>
      </c>
      <c r="K307" s="1">
        <v>150000</v>
      </c>
      <c r="L307" s="1">
        <v>127268.01</v>
      </c>
      <c r="M307" s="1">
        <v>-22731.99</v>
      </c>
      <c r="N307" s="1">
        <v>112476.9</v>
      </c>
      <c r="O307" s="1">
        <v>14791.11</v>
      </c>
      <c r="P307" s="1">
        <v>112476.9</v>
      </c>
      <c r="Q307">
        <v>0</v>
      </c>
      <c r="R307" s="1">
        <v>112476.9</v>
      </c>
      <c r="S307">
        <v>0</v>
      </c>
    </row>
    <row r="308" spans="1:19" x14ac:dyDescent="0.25">
      <c r="A308" s="2">
        <v>1001</v>
      </c>
      <c r="B308" t="s">
        <v>21</v>
      </c>
      <c r="C308" s="2" t="str">
        <f t="shared" si="15"/>
        <v>04</v>
      </c>
      <c r="D308" t="s">
        <v>47</v>
      </c>
      <c r="E308" s="2" t="str">
        <f t="shared" si="16"/>
        <v>040110000</v>
      </c>
      <c r="F308" t="s">
        <v>164</v>
      </c>
      <c r="G308" t="s">
        <v>165</v>
      </c>
      <c r="H308" t="s">
        <v>166</v>
      </c>
      <c r="I308">
        <v>78099</v>
      </c>
      <c r="J308" t="s">
        <v>118</v>
      </c>
      <c r="K308" s="1">
        <v>103831</v>
      </c>
      <c r="L308" s="1">
        <v>103561</v>
      </c>
      <c r="M308">
        <v>-270</v>
      </c>
      <c r="N308" s="1">
        <v>102068.72</v>
      </c>
      <c r="O308" s="1">
        <v>1492.28</v>
      </c>
      <c r="P308" s="1">
        <v>102068.72</v>
      </c>
      <c r="Q308">
        <v>0</v>
      </c>
      <c r="R308" s="1">
        <v>102068.72</v>
      </c>
      <c r="S308">
        <v>0</v>
      </c>
    </row>
    <row r="309" spans="1:19" x14ac:dyDescent="0.25">
      <c r="A309" s="2">
        <v>1001</v>
      </c>
      <c r="B309" t="s">
        <v>21</v>
      </c>
      <c r="C309" s="2" t="str">
        <f t="shared" si="15"/>
        <v>04</v>
      </c>
      <c r="D309" t="s">
        <v>47</v>
      </c>
      <c r="E309" s="2" t="str">
        <f t="shared" si="16"/>
        <v>040110000</v>
      </c>
      <c r="F309" t="s">
        <v>164</v>
      </c>
      <c r="G309" t="s">
        <v>173</v>
      </c>
      <c r="H309" t="s">
        <v>174</v>
      </c>
      <c r="I309">
        <v>12000</v>
      </c>
      <c r="J309" t="s">
        <v>28</v>
      </c>
      <c r="K309" s="1">
        <v>1295786</v>
      </c>
      <c r="L309" s="1">
        <v>949402.68</v>
      </c>
      <c r="M309" s="1">
        <v>-346383.32</v>
      </c>
      <c r="N309" s="1">
        <v>949402.06</v>
      </c>
      <c r="O309">
        <v>0.62</v>
      </c>
      <c r="P309" s="1">
        <v>949402.06</v>
      </c>
      <c r="Q309">
        <v>0</v>
      </c>
      <c r="R309" s="1">
        <v>949402.06</v>
      </c>
      <c r="S309">
        <v>0</v>
      </c>
    </row>
    <row r="310" spans="1:19" x14ac:dyDescent="0.25">
      <c r="A310" s="2">
        <v>1001</v>
      </c>
      <c r="B310" t="s">
        <v>21</v>
      </c>
      <c r="C310" s="2" t="str">
        <f t="shared" si="15"/>
        <v>04</v>
      </c>
      <c r="D310" t="s">
        <v>47</v>
      </c>
      <c r="E310" s="2" t="str">
        <f t="shared" si="16"/>
        <v>040110000</v>
      </c>
      <c r="F310" t="s">
        <v>164</v>
      </c>
      <c r="G310" t="s">
        <v>173</v>
      </c>
      <c r="H310" t="s">
        <v>174</v>
      </c>
      <c r="I310">
        <v>12001</v>
      </c>
      <c r="J310" t="s">
        <v>51</v>
      </c>
      <c r="K310" s="1">
        <v>1619209</v>
      </c>
      <c r="L310" s="1">
        <v>1133588.96</v>
      </c>
      <c r="M310" s="1">
        <v>-485620.04</v>
      </c>
      <c r="N310" s="1">
        <v>1133588.06</v>
      </c>
      <c r="O310">
        <v>0.9</v>
      </c>
      <c r="P310" s="1">
        <v>1133588.06</v>
      </c>
      <c r="Q310">
        <v>0</v>
      </c>
      <c r="R310" s="1">
        <v>1133588.06</v>
      </c>
      <c r="S310">
        <v>0</v>
      </c>
    </row>
    <row r="311" spans="1:19" x14ac:dyDescent="0.25">
      <c r="A311" s="2">
        <v>1001</v>
      </c>
      <c r="B311" t="s">
        <v>21</v>
      </c>
      <c r="C311" s="2" t="str">
        <f t="shared" si="15"/>
        <v>04</v>
      </c>
      <c r="D311" t="s">
        <v>47</v>
      </c>
      <c r="E311" s="2" t="str">
        <f t="shared" si="16"/>
        <v>040110000</v>
      </c>
      <c r="F311" t="s">
        <v>164</v>
      </c>
      <c r="G311" t="s">
        <v>173</v>
      </c>
      <c r="H311" t="s">
        <v>174</v>
      </c>
      <c r="I311">
        <v>12002</v>
      </c>
      <c r="J311" t="s">
        <v>29</v>
      </c>
      <c r="K311" s="1">
        <v>1630562</v>
      </c>
      <c r="L311" s="1">
        <v>1301925.82</v>
      </c>
      <c r="M311" s="1">
        <v>-328636.18</v>
      </c>
      <c r="N311" s="1">
        <v>1301925.67</v>
      </c>
      <c r="O311">
        <v>0.15</v>
      </c>
      <c r="P311" s="1">
        <v>1301925.67</v>
      </c>
      <c r="Q311">
        <v>0</v>
      </c>
      <c r="R311" s="1">
        <v>1301925.67</v>
      </c>
      <c r="S311">
        <v>0</v>
      </c>
    </row>
    <row r="312" spans="1:19" x14ac:dyDescent="0.25">
      <c r="A312" s="2">
        <v>1001</v>
      </c>
      <c r="B312" t="s">
        <v>21</v>
      </c>
      <c r="C312" s="2" t="str">
        <f t="shared" si="15"/>
        <v>04</v>
      </c>
      <c r="D312" t="s">
        <v>47</v>
      </c>
      <c r="E312" s="2" t="str">
        <f t="shared" si="16"/>
        <v>040110000</v>
      </c>
      <c r="F312" t="s">
        <v>164</v>
      </c>
      <c r="G312" t="s">
        <v>173</v>
      </c>
      <c r="H312" t="s">
        <v>174</v>
      </c>
      <c r="I312">
        <v>12003</v>
      </c>
      <c r="J312" t="s">
        <v>30</v>
      </c>
      <c r="K312" s="1">
        <v>1070630</v>
      </c>
      <c r="L312" s="1">
        <v>837128.8</v>
      </c>
      <c r="M312" s="1">
        <v>-233501.2</v>
      </c>
      <c r="N312" s="1">
        <v>837128.8</v>
      </c>
      <c r="O312">
        <v>0</v>
      </c>
      <c r="P312" s="1">
        <v>837128.8</v>
      </c>
      <c r="Q312">
        <v>0</v>
      </c>
      <c r="R312" s="1">
        <v>837128.8</v>
      </c>
      <c r="S312">
        <v>0</v>
      </c>
    </row>
    <row r="313" spans="1:19" x14ac:dyDescent="0.25">
      <c r="A313" s="2">
        <v>1001</v>
      </c>
      <c r="B313" t="s">
        <v>21</v>
      </c>
      <c r="C313" s="2" t="str">
        <f t="shared" si="15"/>
        <v>04</v>
      </c>
      <c r="D313" t="s">
        <v>47</v>
      </c>
      <c r="E313" s="2" t="str">
        <f t="shared" si="16"/>
        <v>040110000</v>
      </c>
      <c r="F313" t="s">
        <v>164</v>
      </c>
      <c r="G313" t="s">
        <v>173</v>
      </c>
      <c r="H313" t="s">
        <v>174</v>
      </c>
      <c r="I313">
        <v>12005</v>
      </c>
      <c r="J313" t="s">
        <v>31</v>
      </c>
      <c r="K313" s="1">
        <v>621250</v>
      </c>
      <c r="L313" s="1">
        <v>694527</v>
      </c>
      <c r="M313" s="1">
        <v>73277</v>
      </c>
      <c r="N313" s="1">
        <v>694699.73</v>
      </c>
      <c r="O313">
        <v>-172.73</v>
      </c>
      <c r="P313" s="1">
        <v>694699.73</v>
      </c>
      <c r="Q313">
        <v>0</v>
      </c>
      <c r="R313" s="1">
        <v>694699.73</v>
      </c>
      <c r="S313">
        <v>0</v>
      </c>
    </row>
    <row r="314" spans="1:19" x14ac:dyDescent="0.25">
      <c r="A314" s="2">
        <v>1001</v>
      </c>
      <c r="B314" t="s">
        <v>21</v>
      </c>
      <c r="C314" s="2" t="str">
        <f t="shared" si="15"/>
        <v>04</v>
      </c>
      <c r="D314" t="s">
        <v>47</v>
      </c>
      <c r="E314" s="2" t="str">
        <f t="shared" si="16"/>
        <v>040110000</v>
      </c>
      <c r="F314" t="s">
        <v>164</v>
      </c>
      <c r="G314" t="s">
        <v>173</v>
      </c>
      <c r="H314" t="s">
        <v>174</v>
      </c>
      <c r="I314">
        <v>12100</v>
      </c>
      <c r="J314" t="s">
        <v>32</v>
      </c>
      <c r="K314" s="1">
        <v>2973449</v>
      </c>
      <c r="L314" s="1">
        <v>2336797.42</v>
      </c>
      <c r="M314" s="1">
        <v>-636651.57999999996</v>
      </c>
      <c r="N314" s="1">
        <v>2336796.86</v>
      </c>
      <c r="O314">
        <v>0.56000000000000005</v>
      </c>
      <c r="P314" s="1">
        <v>2336796.86</v>
      </c>
      <c r="Q314">
        <v>0</v>
      </c>
      <c r="R314" s="1">
        <v>2336796.86</v>
      </c>
      <c r="S314">
        <v>0</v>
      </c>
    </row>
    <row r="315" spans="1:19" x14ac:dyDescent="0.25">
      <c r="A315" s="2">
        <v>1001</v>
      </c>
      <c r="B315" t="s">
        <v>21</v>
      </c>
      <c r="C315" s="2" t="str">
        <f t="shared" si="15"/>
        <v>04</v>
      </c>
      <c r="D315" t="s">
        <v>47</v>
      </c>
      <c r="E315" s="2" t="str">
        <f t="shared" si="16"/>
        <v>040110000</v>
      </c>
      <c r="F315" t="s">
        <v>164</v>
      </c>
      <c r="G315" t="s">
        <v>173</v>
      </c>
      <c r="H315" t="s">
        <v>174</v>
      </c>
      <c r="I315">
        <v>12101</v>
      </c>
      <c r="J315" t="s">
        <v>33</v>
      </c>
      <c r="K315" s="1">
        <v>4691012</v>
      </c>
      <c r="L315" s="1">
        <v>3866519.68</v>
      </c>
      <c r="M315" s="1">
        <v>-824492.32</v>
      </c>
      <c r="N315" s="1">
        <v>3866519.04</v>
      </c>
      <c r="O315">
        <v>0.64</v>
      </c>
      <c r="P315" s="1">
        <v>3866519.04</v>
      </c>
      <c r="Q315">
        <v>0</v>
      </c>
      <c r="R315" s="1">
        <v>3866519.04</v>
      </c>
      <c r="S315">
        <v>0</v>
      </c>
    </row>
    <row r="316" spans="1:19" x14ac:dyDescent="0.25">
      <c r="A316" s="2">
        <v>1001</v>
      </c>
      <c r="B316" t="s">
        <v>21</v>
      </c>
      <c r="C316" s="2" t="str">
        <f t="shared" si="15"/>
        <v>04</v>
      </c>
      <c r="D316" t="s">
        <v>47</v>
      </c>
      <c r="E316" s="2" t="str">
        <f t="shared" si="16"/>
        <v>040110000</v>
      </c>
      <c r="F316" t="s">
        <v>164</v>
      </c>
      <c r="G316" t="s">
        <v>173</v>
      </c>
      <c r="H316" t="s">
        <v>174</v>
      </c>
      <c r="I316">
        <v>12103</v>
      </c>
      <c r="J316" t="s">
        <v>52</v>
      </c>
      <c r="K316" s="1">
        <v>21483</v>
      </c>
      <c r="L316" s="1">
        <v>27616</v>
      </c>
      <c r="M316" s="1">
        <v>6133</v>
      </c>
      <c r="N316" s="1">
        <v>27443.68</v>
      </c>
      <c r="O316">
        <v>172.32</v>
      </c>
      <c r="P316" s="1">
        <v>27443.68</v>
      </c>
      <c r="Q316">
        <v>0</v>
      </c>
      <c r="R316" s="1">
        <v>27443.68</v>
      </c>
      <c r="S316">
        <v>0</v>
      </c>
    </row>
    <row r="317" spans="1:19" x14ac:dyDescent="0.25">
      <c r="A317" s="2">
        <v>1001</v>
      </c>
      <c r="B317" t="s">
        <v>21</v>
      </c>
      <c r="C317" s="2" t="str">
        <f t="shared" si="15"/>
        <v>04</v>
      </c>
      <c r="D317" t="s">
        <v>47</v>
      </c>
      <c r="E317" s="2" t="str">
        <f t="shared" si="16"/>
        <v>040110000</v>
      </c>
      <c r="F317" t="s">
        <v>164</v>
      </c>
      <c r="G317" t="s">
        <v>173</v>
      </c>
      <c r="H317" t="s">
        <v>174</v>
      </c>
      <c r="I317">
        <v>12502</v>
      </c>
      <c r="J317" t="s">
        <v>134</v>
      </c>
      <c r="K317">
        <v>0</v>
      </c>
      <c r="L317" s="1">
        <v>1500</v>
      </c>
      <c r="M317" s="1">
        <v>1500</v>
      </c>
      <c r="N317" s="1">
        <v>1499.01</v>
      </c>
      <c r="O317">
        <v>0.99</v>
      </c>
      <c r="P317" s="1">
        <v>1499.01</v>
      </c>
      <c r="Q317">
        <v>0</v>
      </c>
      <c r="R317" s="1">
        <v>1499.01</v>
      </c>
      <c r="S317">
        <v>0</v>
      </c>
    </row>
    <row r="318" spans="1:19" x14ac:dyDescent="0.25">
      <c r="A318" s="2">
        <v>1001</v>
      </c>
      <c r="B318" t="s">
        <v>21</v>
      </c>
      <c r="C318" s="2" t="str">
        <f t="shared" si="15"/>
        <v>04</v>
      </c>
      <c r="D318" t="s">
        <v>47</v>
      </c>
      <c r="E318" s="2" t="str">
        <f t="shared" ref="E318:E349" si="17">"040110000"</f>
        <v>040110000</v>
      </c>
      <c r="F318" t="s">
        <v>164</v>
      </c>
      <c r="G318" t="s">
        <v>173</v>
      </c>
      <c r="H318" t="s">
        <v>174</v>
      </c>
      <c r="I318">
        <v>13000</v>
      </c>
      <c r="J318" t="s">
        <v>53</v>
      </c>
      <c r="K318" s="1">
        <v>3715389</v>
      </c>
      <c r="L318" s="1">
        <v>2994711.42</v>
      </c>
      <c r="M318" s="1">
        <v>-720677.58</v>
      </c>
      <c r="N318" s="1">
        <v>2994710.66</v>
      </c>
      <c r="O318">
        <v>0.76</v>
      </c>
      <c r="P318" s="1">
        <v>2994710.66</v>
      </c>
      <c r="Q318">
        <v>0</v>
      </c>
      <c r="R318" s="1">
        <v>2994710.66</v>
      </c>
      <c r="S318">
        <v>0</v>
      </c>
    </row>
    <row r="319" spans="1:19" x14ac:dyDescent="0.25">
      <c r="A319" s="2">
        <v>1001</v>
      </c>
      <c r="B319" t="s">
        <v>21</v>
      </c>
      <c r="C319" s="2" t="str">
        <f t="shared" si="15"/>
        <v>04</v>
      </c>
      <c r="D319" t="s">
        <v>47</v>
      </c>
      <c r="E319" s="2" t="str">
        <f t="shared" si="17"/>
        <v>040110000</v>
      </c>
      <c r="F319" t="s">
        <v>164</v>
      </c>
      <c r="G319" t="s">
        <v>173</v>
      </c>
      <c r="H319" t="s">
        <v>174</v>
      </c>
      <c r="I319">
        <v>13001</v>
      </c>
      <c r="J319" t="s">
        <v>54</v>
      </c>
      <c r="K319" s="1">
        <v>5672</v>
      </c>
      <c r="L319" s="1">
        <v>36482</v>
      </c>
      <c r="M319" s="1">
        <v>30810</v>
      </c>
      <c r="N319" s="1">
        <v>36481.06</v>
      </c>
      <c r="O319">
        <v>0.94</v>
      </c>
      <c r="P319" s="1">
        <v>36481.06</v>
      </c>
      <c r="Q319">
        <v>0</v>
      </c>
      <c r="R319" s="1">
        <v>36481.06</v>
      </c>
      <c r="S319">
        <v>0</v>
      </c>
    </row>
    <row r="320" spans="1:19" x14ac:dyDescent="0.25">
      <c r="A320" s="2">
        <v>1001</v>
      </c>
      <c r="B320" t="s">
        <v>21</v>
      </c>
      <c r="C320" s="2" t="str">
        <f t="shared" si="15"/>
        <v>04</v>
      </c>
      <c r="D320" t="s">
        <v>47</v>
      </c>
      <c r="E320" s="2" t="str">
        <f t="shared" si="17"/>
        <v>040110000</v>
      </c>
      <c r="F320" t="s">
        <v>164</v>
      </c>
      <c r="G320" t="s">
        <v>173</v>
      </c>
      <c r="H320" t="s">
        <v>174</v>
      </c>
      <c r="I320">
        <v>13005</v>
      </c>
      <c r="J320" t="s">
        <v>56</v>
      </c>
      <c r="K320" s="1">
        <v>604661</v>
      </c>
      <c r="L320" s="1">
        <v>486330</v>
      </c>
      <c r="M320" s="1">
        <v>-118331</v>
      </c>
      <c r="N320" s="1">
        <v>486329.71</v>
      </c>
      <c r="O320">
        <v>0.28999999999999998</v>
      </c>
      <c r="P320" s="1">
        <v>486329.71</v>
      </c>
      <c r="Q320">
        <v>0</v>
      </c>
      <c r="R320" s="1">
        <v>486329.71</v>
      </c>
      <c r="S320">
        <v>0</v>
      </c>
    </row>
    <row r="321" spans="1:19" x14ac:dyDescent="0.25">
      <c r="A321" s="2">
        <v>1001</v>
      </c>
      <c r="B321" t="s">
        <v>21</v>
      </c>
      <c r="C321" s="2" t="str">
        <f t="shared" si="15"/>
        <v>04</v>
      </c>
      <c r="D321" t="s">
        <v>47</v>
      </c>
      <c r="E321" s="2" t="str">
        <f t="shared" si="17"/>
        <v>040110000</v>
      </c>
      <c r="F321" t="s">
        <v>164</v>
      </c>
      <c r="G321" t="s">
        <v>173</v>
      </c>
      <c r="H321" t="s">
        <v>174</v>
      </c>
      <c r="I321">
        <v>13102</v>
      </c>
      <c r="J321" t="s">
        <v>105</v>
      </c>
      <c r="K321">
        <v>0</v>
      </c>
      <c r="L321" s="1">
        <v>5481.78</v>
      </c>
      <c r="M321" s="1">
        <v>5481.78</v>
      </c>
      <c r="N321" s="1">
        <v>5481.78</v>
      </c>
      <c r="O321">
        <v>0</v>
      </c>
      <c r="P321" s="1">
        <v>5481.78</v>
      </c>
      <c r="Q321">
        <v>0</v>
      </c>
      <c r="R321" s="1">
        <v>5481.78</v>
      </c>
      <c r="S321">
        <v>0</v>
      </c>
    </row>
    <row r="322" spans="1:19" x14ac:dyDescent="0.25">
      <c r="A322" s="2">
        <v>1001</v>
      </c>
      <c r="B322" t="s">
        <v>21</v>
      </c>
      <c r="C322" s="2" t="str">
        <f t="shared" si="15"/>
        <v>04</v>
      </c>
      <c r="D322" t="s">
        <v>47</v>
      </c>
      <c r="E322" s="2" t="str">
        <f t="shared" si="17"/>
        <v>040110000</v>
      </c>
      <c r="F322" t="s">
        <v>164</v>
      </c>
      <c r="G322" t="s">
        <v>173</v>
      </c>
      <c r="H322" t="s">
        <v>174</v>
      </c>
      <c r="I322">
        <v>16000</v>
      </c>
      <c r="J322" t="s">
        <v>35</v>
      </c>
      <c r="K322" s="1">
        <v>4581129</v>
      </c>
      <c r="L322" s="1">
        <v>4562414.7300000004</v>
      </c>
      <c r="M322" s="1">
        <v>-18714.27</v>
      </c>
      <c r="N322" s="1">
        <v>4562413.8</v>
      </c>
      <c r="O322">
        <v>0.93</v>
      </c>
      <c r="P322" s="1">
        <v>4562413.8</v>
      </c>
      <c r="Q322">
        <v>0</v>
      </c>
      <c r="R322" s="1">
        <v>4562413.8</v>
      </c>
      <c r="S322">
        <v>0</v>
      </c>
    </row>
    <row r="323" spans="1:19" x14ac:dyDescent="0.25">
      <c r="A323" s="2">
        <v>1001</v>
      </c>
      <c r="B323" t="s">
        <v>21</v>
      </c>
      <c r="C323" s="2" t="str">
        <f t="shared" si="15"/>
        <v>04</v>
      </c>
      <c r="D323" t="s">
        <v>47</v>
      </c>
      <c r="E323" s="2" t="str">
        <f t="shared" si="17"/>
        <v>040110000</v>
      </c>
      <c r="F323" t="s">
        <v>164</v>
      </c>
      <c r="G323" t="s">
        <v>173</v>
      </c>
      <c r="H323" t="s">
        <v>174</v>
      </c>
      <c r="I323">
        <v>20200</v>
      </c>
      <c r="J323" t="s">
        <v>64</v>
      </c>
      <c r="K323" s="1">
        <v>226524</v>
      </c>
      <c r="L323" s="1">
        <v>226524</v>
      </c>
      <c r="M323">
        <v>0</v>
      </c>
      <c r="N323" s="1">
        <v>220087.33</v>
      </c>
      <c r="O323" s="1">
        <v>6436.67</v>
      </c>
      <c r="P323" s="1">
        <v>220087.33</v>
      </c>
      <c r="Q323">
        <v>0</v>
      </c>
      <c r="R323" s="1">
        <v>220087.33</v>
      </c>
      <c r="S323">
        <v>0</v>
      </c>
    </row>
    <row r="324" spans="1:19" x14ac:dyDescent="0.25">
      <c r="A324" s="2">
        <v>1001</v>
      </c>
      <c r="B324" t="s">
        <v>21</v>
      </c>
      <c r="C324" s="2" t="str">
        <f t="shared" si="15"/>
        <v>04</v>
      </c>
      <c r="D324" t="s">
        <v>47</v>
      </c>
      <c r="E324" s="2" t="str">
        <f t="shared" si="17"/>
        <v>040110000</v>
      </c>
      <c r="F324" t="s">
        <v>164</v>
      </c>
      <c r="G324" t="s">
        <v>173</v>
      </c>
      <c r="H324" t="s">
        <v>174</v>
      </c>
      <c r="I324">
        <v>20400</v>
      </c>
      <c r="J324" t="s">
        <v>66</v>
      </c>
      <c r="K324">
        <v>0</v>
      </c>
      <c r="L324" s="1">
        <v>24547</v>
      </c>
      <c r="M324" s="1">
        <v>24547</v>
      </c>
      <c r="N324" s="1">
        <v>24546.06</v>
      </c>
      <c r="O324">
        <v>0.94</v>
      </c>
      <c r="P324" s="1">
        <v>24546.06</v>
      </c>
      <c r="Q324">
        <v>0</v>
      </c>
      <c r="R324">
        <v>0</v>
      </c>
      <c r="S324" s="1">
        <v>24546.06</v>
      </c>
    </row>
    <row r="325" spans="1:19" x14ac:dyDescent="0.25">
      <c r="A325" s="2">
        <v>1001</v>
      </c>
      <c r="B325" t="s">
        <v>21</v>
      </c>
      <c r="C325" s="2" t="str">
        <f t="shared" si="15"/>
        <v>04</v>
      </c>
      <c r="D325" t="s">
        <v>47</v>
      </c>
      <c r="E325" s="2" t="str">
        <f t="shared" si="17"/>
        <v>040110000</v>
      </c>
      <c r="F325" t="s">
        <v>164</v>
      </c>
      <c r="G325" t="s">
        <v>173</v>
      </c>
      <c r="H325" t="s">
        <v>174</v>
      </c>
      <c r="I325">
        <v>20500</v>
      </c>
      <c r="J325" t="s">
        <v>67</v>
      </c>
      <c r="K325">
        <v>0</v>
      </c>
      <c r="L325" s="1">
        <v>4690</v>
      </c>
      <c r="M325" s="1">
        <v>4690</v>
      </c>
      <c r="N325" s="1">
        <v>4689.45</v>
      </c>
      <c r="O325">
        <v>0.55000000000000004</v>
      </c>
      <c r="P325" s="1">
        <v>4689.45</v>
      </c>
      <c r="Q325">
        <v>0</v>
      </c>
      <c r="R325" s="1">
        <v>4282.6499999999996</v>
      </c>
      <c r="S325">
        <v>406.8</v>
      </c>
    </row>
    <row r="326" spans="1:19" x14ac:dyDescent="0.25">
      <c r="A326" s="2">
        <v>1001</v>
      </c>
      <c r="B326" t="s">
        <v>21</v>
      </c>
      <c r="C326" s="2" t="str">
        <f t="shared" si="15"/>
        <v>04</v>
      </c>
      <c r="D326" t="s">
        <v>47</v>
      </c>
      <c r="E326" s="2" t="str">
        <f t="shared" si="17"/>
        <v>040110000</v>
      </c>
      <c r="F326" t="s">
        <v>164</v>
      </c>
      <c r="G326" t="s">
        <v>173</v>
      </c>
      <c r="H326" t="s">
        <v>174</v>
      </c>
      <c r="I326">
        <v>21200</v>
      </c>
      <c r="J326" t="s">
        <v>68</v>
      </c>
      <c r="K326" s="1">
        <v>240000</v>
      </c>
      <c r="L326" s="1">
        <v>240000</v>
      </c>
      <c r="M326">
        <v>0</v>
      </c>
      <c r="N326" s="1">
        <v>165805.04999999999</v>
      </c>
      <c r="O326" s="1">
        <v>74194.95</v>
      </c>
      <c r="P326" s="1">
        <v>165805.04999999999</v>
      </c>
      <c r="Q326">
        <v>0</v>
      </c>
      <c r="R326" s="1">
        <v>164232.59</v>
      </c>
      <c r="S326" s="1">
        <v>1572.46</v>
      </c>
    </row>
    <row r="327" spans="1:19" x14ac:dyDescent="0.25">
      <c r="A327" s="2">
        <v>1001</v>
      </c>
      <c r="B327" t="s">
        <v>21</v>
      </c>
      <c r="C327" s="2" t="str">
        <f t="shared" si="15"/>
        <v>04</v>
      </c>
      <c r="D327" t="s">
        <v>47</v>
      </c>
      <c r="E327" s="2" t="str">
        <f t="shared" si="17"/>
        <v>040110000</v>
      </c>
      <c r="F327" t="s">
        <v>164</v>
      </c>
      <c r="G327" t="s">
        <v>173</v>
      </c>
      <c r="H327" t="s">
        <v>174</v>
      </c>
      <c r="I327">
        <v>21300</v>
      </c>
      <c r="J327" t="s">
        <v>69</v>
      </c>
      <c r="K327" s="1">
        <v>600000</v>
      </c>
      <c r="L327" s="1">
        <v>600000</v>
      </c>
      <c r="M327">
        <v>0</v>
      </c>
      <c r="N327" s="1">
        <v>566822.74</v>
      </c>
      <c r="O327" s="1">
        <v>33177.26</v>
      </c>
      <c r="P327" s="1">
        <v>566822.74</v>
      </c>
      <c r="Q327">
        <v>0</v>
      </c>
      <c r="R327" s="1">
        <v>556972.72</v>
      </c>
      <c r="S327" s="1">
        <v>9850.02</v>
      </c>
    </row>
    <row r="328" spans="1:19" x14ac:dyDescent="0.25">
      <c r="A328" s="2">
        <v>1001</v>
      </c>
      <c r="B328" t="s">
        <v>21</v>
      </c>
      <c r="C328" s="2" t="str">
        <f t="shared" si="15"/>
        <v>04</v>
      </c>
      <c r="D328" t="s">
        <v>47</v>
      </c>
      <c r="E328" s="2" t="str">
        <f t="shared" si="17"/>
        <v>040110000</v>
      </c>
      <c r="F328" t="s">
        <v>164</v>
      </c>
      <c r="G328" t="s">
        <v>173</v>
      </c>
      <c r="H328" t="s">
        <v>174</v>
      </c>
      <c r="I328">
        <v>21400</v>
      </c>
      <c r="J328" t="s">
        <v>70</v>
      </c>
      <c r="K328" s="1">
        <v>120000</v>
      </c>
      <c r="L328" s="1">
        <v>120000</v>
      </c>
      <c r="M328">
        <v>0</v>
      </c>
      <c r="N328" s="1">
        <v>98556.05</v>
      </c>
      <c r="O328" s="1">
        <v>21443.95</v>
      </c>
      <c r="P328" s="1">
        <v>98556.05</v>
      </c>
      <c r="Q328">
        <v>0</v>
      </c>
      <c r="R328" s="1">
        <v>98556.05</v>
      </c>
      <c r="S328">
        <v>0</v>
      </c>
    </row>
    <row r="329" spans="1:19" x14ac:dyDescent="0.25">
      <c r="A329" s="2">
        <v>1001</v>
      </c>
      <c r="B329" t="s">
        <v>21</v>
      </c>
      <c r="C329" s="2" t="str">
        <f t="shared" si="15"/>
        <v>04</v>
      </c>
      <c r="D329" t="s">
        <v>47</v>
      </c>
      <c r="E329" s="2" t="str">
        <f t="shared" si="17"/>
        <v>040110000</v>
      </c>
      <c r="F329" t="s">
        <v>164</v>
      </c>
      <c r="G329" t="s">
        <v>173</v>
      </c>
      <c r="H329" t="s">
        <v>174</v>
      </c>
      <c r="I329">
        <v>21500</v>
      </c>
      <c r="J329" t="s">
        <v>71</v>
      </c>
      <c r="K329" s="1">
        <v>90000</v>
      </c>
      <c r="L329" s="1">
        <v>90000</v>
      </c>
      <c r="M329">
        <v>0</v>
      </c>
      <c r="N329" s="1">
        <v>71935.56</v>
      </c>
      <c r="O329" s="1">
        <v>18064.439999999999</v>
      </c>
      <c r="P329" s="1">
        <v>71935.56</v>
      </c>
      <c r="Q329">
        <v>0</v>
      </c>
      <c r="R329" s="1">
        <v>71935.56</v>
      </c>
      <c r="S329">
        <v>0</v>
      </c>
    </row>
    <row r="330" spans="1:19" x14ac:dyDescent="0.25">
      <c r="A330" s="2">
        <v>1001</v>
      </c>
      <c r="B330" t="s">
        <v>21</v>
      </c>
      <c r="C330" s="2" t="str">
        <f t="shared" si="15"/>
        <v>04</v>
      </c>
      <c r="D330" t="s">
        <v>47</v>
      </c>
      <c r="E330" s="2" t="str">
        <f t="shared" si="17"/>
        <v>040110000</v>
      </c>
      <c r="F330" t="s">
        <v>164</v>
      </c>
      <c r="G330" t="s">
        <v>173</v>
      </c>
      <c r="H330" t="s">
        <v>174</v>
      </c>
      <c r="I330">
        <v>22000</v>
      </c>
      <c r="J330" t="s">
        <v>39</v>
      </c>
      <c r="K330" s="1">
        <v>35000</v>
      </c>
      <c r="L330" s="1">
        <v>35000</v>
      </c>
      <c r="M330">
        <v>0</v>
      </c>
      <c r="N330" s="1">
        <v>29599.17</v>
      </c>
      <c r="O330" s="1">
        <v>5400.83</v>
      </c>
      <c r="P330" s="1">
        <v>29599.17</v>
      </c>
      <c r="Q330">
        <v>0</v>
      </c>
      <c r="R330" s="1">
        <v>29599.17</v>
      </c>
      <c r="S330">
        <v>0</v>
      </c>
    </row>
    <row r="331" spans="1:19" x14ac:dyDescent="0.25">
      <c r="A331" s="2">
        <v>1001</v>
      </c>
      <c r="B331" t="s">
        <v>21</v>
      </c>
      <c r="C331" s="2" t="str">
        <f t="shared" si="15"/>
        <v>04</v>
      </c>
      <c r="D331" t="s">
        <v>47</v>
      </c>
      <c r="E331" s="2" t="str">
        <f t="shared" si="17"/>
        <v>040110000</v>
      </c>
      <c r="F331" t="s">
        <v>164</v>
      </c>
      <c r="G331" t="s">
        <v>173</v>
      </c>
      <c r="H331" t="s">
        <v>174</v>
      </c>
      <c r="I331">
        <v>22002</v>
      </c>
      <c r="J331" t="s">
        <v>40</v>
      </c>
      <c r="K331" s="1">
        <v>80000</v>
      </c>
      <c r="L331" s="1">
        <v>100000</v>
      </c>
      <c r="M331" s="1">
        <v>20000</v>
      </c>
      <c r="N331" s="1">
        <v>97004.85</v>
      </c>
      <c r="O331" s="1">
        <v>2995.15</v>
      </c>
      <c r="P331" s="1">
        <v>97004.85</v>
      </c>
      <c r="Q331">
        <v>0</v>
      </c>
      <c r="R331" s="1">
        <v>97004.85</v>
      </c>
      <c r="S331">
        <v>0</v>
      </c>
    </row>
    <row r="332" spans="1:19" x14ac:dyDescent="0.25">
      <c r="A332" s="2">
        <v>1001</v>
      </c>
      <c r="B332" t="s">
        <v>21</v>
      </c>
      <c r="C332" s="2" t="str">
        <f t="shared" si="15"/>
        <v>04</v>
      </c>
      <c r="D332" t="s">
        <v>47</v>
      </c>
      <c r="E332" s="2" t="str">
        <f t="shared" si="17"/>
        <v>040110000</v>
      </c>
      <c r="F332" t="s">
        <v>164</v>
      </c>
      <c r="G332" t="s">
        <v>173</v>
      </c>
      <c r="H332" t="s">
        <v>174</v>
      </c>
      <c r="I332">
        <v>22003</v>
      </c>
      <c r="J332" t="s">
        <v>41</v>
      </c>
      <c r="K332" s="1">
        <v>469168</v>
      </c>
      <c r="L332" s="1">
        <v>463168</v>
      </c>
      <c r="M332" s="1">
        <v>-6000</v>
      </c>
      <c r="N332" s="1">
        <v>462386.1</v>
      </c>
      <c r="O332">
        <v>781.9</v>
      </c>
      <c r="P332" s="1">
        <v>462386.1</v>
      </c>
      <c r="Q332">
        <v>0</v>
      </c>
      <c r="R332" s="1">
        <v>462341.71</v>
      </c>
      <c r="S332">
        <v>44.39</v>
      </c>
    </row>
    <row r="333" spans="1:19" x14ac:dyDescent="0.25">
      <c r="A333" s="2">
        <v>1001</v>
      </c>
      <c r="B333" t="s">
        <v>21</v>
      </c>
      <c r="C333" s="2" t="str">
        <f t="shared" si="15"/>
        <v>04</v>
      </c>
      <c r="D333" t="s">
        <v>47</v>
      </c>
      <c r="E333" s="2" t="str">
        <f t="shared" si="17"/>
        <v>040110000</v>
      </c>
      <c r="F333" t="s">
        <v>164</v>
      </c>
      <c r="G333" t="s">
        <v>173</v>
      </c>
      <c r="H333" t="s">
        <v>174</v>
      </c>
      <c r="I333">
        <v>22004</v>
      </c>
      <c r="J333" t="s">
        <v>72</v>
      </c>
      <c r="K333" s="1">
        <v>40000</v>
      </c>
      <c r="L333" s="1">
        <v>40000</v>
      </c>
      <c r="M333">
        <v>0</v>
      </c>
      <c r="N333" s="1">
        <v>23287.54</v>
      </c>
      <c r="O333" s="1">
        <v>16712.46</v>
      </c>
      <c r="P333" s="1">
        <v>23287.54</v>
      </c>
      <c r="Q333">
        <v>0</v>
      </c>
      <c r="R333" s="1">
        <v>23287.54</v>
      </c>
      <c r="S333">
        <v>0</v>
      </c>
    </row>
    <row r="334" spans="1:19" x14ac:dyDescent="0.25">
      <c r="A334" s="2">
        <v>1001</v>
      </c>
      <c r="B334" t="s">
        <v>21</v>
      </c>
      <c r="C334" s="2" t="str">
        <f t="shared" si="15"/>
        <v>04</v>
      </c>
      <c r="D334" t="s">
        <v>47</v>
      </c>
      <c r="E334" s="2" t="str">
        <f t="shared" si="17"/>
        <v>040110000</v>
      </c>
      <c r="F334" t="s">
        <v>164</v>
      </c>
      <c r="G334" t="s">
        <v>173</v>
      </c>
      <c r="H334" t="s">
        <v>174</v>
      </c>
      <c r="I334">
        <v>22100</v>
      </c>
      <c r="J334" t="s">
        <v>73</v>
      </c>
      <c r="K334" s="1">
        <v>1000000</v>
      </c>
      <c r="L334" s="1">
        <v>1504000</v>
      </c>
      <c r="M334" s="1">
        <v>504000</v>
      </c>
      <c r="N334" s="1">
        <v>1155588.28</v>
      </c>
      <c r="O334" s="1">
        <v>348411.72</v>
      </c>
      <c r="P334" s="1">
        <v>1155588.28</v>
      </c>
      <c r="Q334">
        <v>0</v>
      </c>
      <c r="R334" s="1">
        <v>1155588.28</v>
      </c>
      <c r="S334">
        <v>0</v>
      </c>
    </row>
    <row r="335" spans="1:19" x14ac:dyDescent="0.25">
      <c r="A335" s="2">
        <v>1001</v>
      </c>
      <c r="B335" t="s">
        <v>21</v>
      </c>
      <c r="C335" s="2" t="str">
        <f t="shared" si="15"/>
        <v>04</v>
      </c>
      <c r="D335" t="s">
        <v>47</v>
      </c>
      <c r="E335" s="2" t="str">
        <f t="shared" si="17"/>
        <v>040110000</v>
      </c>
      <c r="F335" t="s">
        <v>164</v>
      </c>
      <c r="G335" t="s">
        <v>173</v>
      </c>
      <c r="H335" t="s">
        <v>174</v>
      </c>
      <c r="I335">
        <v>22101</v>
      </c>
      <c r="J335" t="s">
        <v>74</v>
      </c>
      <c r="K335" s="1">
        <v>62000</v>
      </c>
      <c r="L335" s="1">
        <v>62000</v>
      </c>
      <c r="M335">
        <v>0</v>
      </c>
      <c r="N335" s="1">
        <v>59208.28</v>
      </c>
      <c r="O335" s="1">
        <v>2791.72</v>
      </c>
      <c r="P335" s="1">
        <v>59208.28</v>
      </c>
      <c r="Q335">
        <v>0</v>
      </c>
      <c r="R335" s="1">
        <v>59208.28</v>
      </c>
      <c r="S335">
        <v>0</v>
      </c>
    </row>
    <row r="336" spans="1:19" x14ac:dyDescent="0.25">
      <c r="A336" s="2">
        <v>1001</v>
      </c>
      <c r="B336" t="s">
        <v>21</v>
      </c>
      <c r="C336" s="2" t="str">
        <f t="shared" si="15"/>
        <v>04</v>
      </c>
      <c r="D336" t="s">
        <v>47</v>
      </c>
      <c r="E336" s="2" t="str">
        <f t="shared" si="17"/>
        <v>040110000</v>
      </c>
      <c r="F336" t="s">
        <v>164</v>
      </c>
      <c r="G336" t="s">
        <v>173</v>
      </c>
      <c r="H336" t="s">
        <v>174</v>
      </c>
      <c r="I336">
        <v>22102</v>
      </c>
      <c r="J336" t="s">
        <v>75</v>
      </c>
      <c r="K336" s="1">
        <v>105000</v>
      </c>
      <c r="L336" s="1">
        <v>135000</v>
      </c>
      <c r="M336" s="1">
        <v>30000</v>
      </c>
      <c r="N336" s="1">
        <v>149428.43</v>
      </c>
      <c r="O336" s="1">
        <v>-14428.43</v>
      </c>
      <c r="P336" s="1">
        <v>149428.43</v>
      </c>
      <c r="Q336">
        <v>0</v>
      </c>
      <c r="R336" s="1">
        <v>149428.43</v>
      </c>
      <c r="S336">
        <v>0</v>
      </c>
    </row>
    <row r="337" spans="1:19" x14ac:dyDescent="0.25">
      <c r="A337" s="2">
        <v>1001</v>
      </c>
      <c r="B337" t="s">
        <v>21</v>
      </c>
      <c r="C337" s="2" t="str">
        <f t="shared" si="15"/>
        <v>04</v>
      </c>
      <c r="D337" t="s">
        <v>47</v>
      </c>
      <c r="E337" s="2" t="str">
        <f t="shared" si="17"/>
        <v>040110000</v>
      </c>
      <c r="F337" t="s">
        <v>164</v>
      </c>
      <c r="G337" t="s">
        <v>173</v>
      </c>
      <c r="H337" t="s">
        <v>174</v>
      </c>
      <c r="I337">
        <v>22103</v>
      </c>
      <c r="J337" t="s">
        <v>76</v>
      </c>
      <c r="K337" s="1">
        <v>85000</v>
      </c>
      <c r="L337" s="1">
        <v>79034</v>
      </c>
      <c r="M337" s="1">
        <v>-5966</v>
      </c>
      <c r="N337" s="1">
        <v>68939.81</v>
      </c>
      <c r="O337" s="1">
        <v>10094.19</v>
      </c>
      <c r="P337" s="1">
        <v>68939.81</v>
      </c>
      <c r="Q337">
        <v>0</v>
      </c>
      <c r="R337" s="1">
        <v>68939.81</v>
      </c>
      <c r="S337">
        <v>0</v>
      </c>
    </row>
    <row r="338" spans="1:19" x14ac:dyDescent="0.25">
      <c r="A338" s="2">
        <v>1001</v>
      </c>
      <c r="B338" t="s">
        <v>21</v>
      </c>
      <c r="C338" s="2" t="str">
        <f t="shared" si="15"/>
        <v>04</v>
      </c>
      <c r="D338" t="s">
        <v>47</v>
      </c>
      <c r="E338" s="2" t="str">
        <f t="shared" si="17"/>
        <v>040110000</v>
      </c>
      <c r="F338" t="s">
        <v>164</v>
      </c>
      <c r="G338" t="s">
        <v>173</v>
      </c>
      <c r="H338" t="s">
        <v>174</v>
      </c>
      <c r="I338">
        <v>22104</v>
      </c>
      <c r="J338" t="s">
        <v>77</v>
      </c>
      <c r="K338" s="1">
        <v>44000</v>
      </c>
      <c r="L338" s="1">
        <v>24444</v>
      </c>
      <c r="M338" s="1">
        <v>-19556</v>
      </c>
      <c r="N338" s="1">
        <v>24444.42</v>
      </c>
      <c r="O338">
        <v>-0.42</v>
      </c>
      <c r="P338" s="1">
        <v>24444.42</v>
      </c>
      <c r="Q338">
        <v>0</v>
      </c>
      <c r="R338" s="1">
        <v>24444.31</v>
      </c>
      <c r="S338">
        <v>0.11</v>
      </c>
    </row>
    <row r="339" spans="1:19" x14ac:dyDescent="0.25">
      <c r="A339" s="2">
        <v>1001</v>
      </c>
      <c r="B339" t="s">
        <v>21</v>
      </c>
      <c r="C339" s="2" t="str">
        <f t="shared" si="15"/>
        <v>04</v>
      </c>
      <c r="D339" t="s">
        <v>47</v>
      </c>
      <c r="E339" s="2" t="str">
        <f t="shared" si="17"/>
        <v>040110000</v>
      </c>
      <c r="F339" t="s">
        <v>164</v>
      </c>
      <c r="G339" t="s">
        <v>173</v>
      </c>
      <c r="H339" t="s">
        <v>174</v>
      </c>
      <c r="I339">
        <v>22107</v>
      </c>
      <c r="J339" t="s">
        <v>106</v>
      </c>
      <c r="K339" s="1">
        <v>100000</v>
      </c>
      <c r="L339" s="1">
        <v>106162</v>
      </c>
      <c r="M339" s="1">
        <v>6162</v>
      </c>
      <c r="N339" s="1">
        <v>95540.07</v>
      </c>
      <c r="O339" s="1">
        <v>10621.93</v>
      </c>
      <c r="P339" s="1">
        <v>95540.07</v>
      </c>
      <c r="Q339">
        <v>0</v>
      </c>
      <c r="R339" s="1">
        <v>95540.07</v>
      </c>
      <c r="S339">
        <v>0</v>
      </c>
    </row>
    <row r="340" spans="1:19" x14ac:dyDescent="0.25">
      <c r="A340" s="2">
        <v>1001</v>
      </c>
      <c r="B340" t="s">
        <v>21</v>
      </c>
      <c r="C340" s="2" t="str">
        <f t="shared" si="15"/>
        <v>04</v>
      </c>
      <c r="D340" t="s">
        <v>47</v>
      </c>
      <c r="E340" s="2" t="str">
        <f t="shared" si="17"/>
        <v>040110000</v>
      </c>
      <c r="F340" t="s">
        <v>164</v>
      </c>
      <c r="G340" t="s">
        <v>173</v>
      </c>
      <c r="H340" t="s">
        <v>174</v>
      </c>
      <c r="I340">
        <v>22109</v>
      </c>
      <c r="J340" t="s">
        <v>78</v>
      </c>
      <c r="K340" s="1">
        <v>100000</v>
      </c>
      <c r="L340" s="1">
        <v>99700</v>
      </c>
      <c r="M340">
        <v>-300</v>
      </c>
      <c r="N340" s="1">
        <v>88254.92</v>
      </c>
      <c r="O340" s="1">
        <v>11445.08</v>
      </c>
      <c r="P340" s="1">
        <v>88254.92</v>
      </c>
      <c r="Q340">
        <v>0</v>
      </c>
      <c r="R340" s="1">
        <v>88254.92</v>
      </c>
      <c r="S340">
        <v>0</v>
      </c>
    </row>
    <row r="341" spans="1:19" x14ac:dyDescent="0.25">
      <c r="A341" s="2">
        <v>1001</v>
      </c>
      <c r="B341" t="s">
        <v>21</v>
      </c>
      <c r="C341" s="2" t="str">
        <f t="shared" si="15"/>
        <v>04</v>
      </c>
      <c r="D341" t="s">
        <v>47</v>
      </c>
      <c r="E341" s="2" t="str">
        <f t="shared" si="17"/>
        <v>040110000</v>
      </c>
      <c r="F341" t="s">
        <v>164</v>
      </c>
      <c r="G341" t="s">
        <v>173</v>
      </c>
      <c r="H341" t="s">
        <v>174</v>
      </c>
      <c r="I341">
        <v>22201</v>
      </c>
      <c r="J341" t="s">
        <v>42</v>
      </c>
      <c r="K341" s="1">
        <v>3000</v>
      </c>
      <c r="L341" s="1">
        <v>6000</v>
      </c>
      <c r="M341" s="1">
        <v>3000</v>
      </c>
      <c r="N341" s="1">
        <v>5905.55</v>
      </c>
      <c r="O341">
        <v>94.45</v>
      </c>
      <c r="P341" s="1">
        <v>5905.55</v>
      </c>
      <c r="Q341">
        <v>0</v>
      </c>
      <c r="R341" s="1">
        <v>5905.55</v>
      </c>
      <c r="S341">
        <v>0</v>
      </c>
    </row>
    <row r="342" spans="1:19" x14ac:dyDescent="0.25">
      <c r="A342" s="2">
        <v>1001</v>
      </c>
      <c r="B342" t="s">
        <v>21</v>
      </c>
      <c r="C342" s="2" t="str">
        <f t="shared" si="15"/>
        <v>04</v>
      </c>
      <c r="D342" t="s">
        <v>47</v>
      </c>
      <c r="E342" s="2" t="str">
        <f t="shared" si="17"/>
        <v>040110000</v>
      </c>
      <c r="F342" t="s">
        <v>164</v>
      </c>
      <c r="G342" t="s">
        <v>173</v>
      </c>
      <c r="H342" t="s">
        <v>174</v>
      </c>
      <c r="I342">
        <v>22209</v>
      </c>
      <c r="J342" t="s">
        <v>43</v>
      </c>
      <c r="K342" s="1">
        <v>6000</v>
      </c>
      <c r="L342" s="1">
        <v>3000</v>
      </c>
      <c r="M342" s="1">
        <v>-3000</v>
      </c>
      <c r="N342">
        <v>254.93</v>
      </c>
      <c r="O342" s="1">
        <v>2745.07</v>
      </c>
      <c r="P342">
        <v>254.93</v>
      </c>
      <c r="Q342">
        <v>0</v>
      </c>
      <c r="R342">
        <v>254.93</v>
      </c>
      <c r="S342">
        <v>0</v>
      </c>
    </row>
    <row r="343" spans="1:19" x14ac:dyDescent="0.25">
      <c r="A343" s="2">
        <v>1001</v>
      </c>
      <c r="B343" t="s">
        <v>21</v>
      </c>
      <c r="C343" s="2" t="str">
        <f t="shared" si="15"/>
        <v>04</v>
      </c>
      <c r="D343" t="s">
        <v>47</v>
      </c>
      <c r="E343" s="2" t="str">
        <f t="shared" si="17"/>
        <v>040110000</v>
      </c>
      <c r="F343" t="s">
        <v>164</v>
      </c>
      <c r="G343" t="s">
        <v>173</v>
      </c>
      <c r="H343" t="s">
        <v>174</v>
      </c>
      <c r="I343">
        <v>22300</v>
      </c>
      <c r="J343" t="s">
        <v>79</v>
      </c>
      <c r="K343" s="1">
        <v>18000</v>
      </c>
      <c r="L343" s="1">
        <v>18000</v>
      </c>
      <c r="M343">
        <v>0</v>
      </c>
      <c r="N343" s="1">
        <v>14889.35</v>
      </c>
      <c r="O343" s="1">
        <v>3110.65</v>
      </c>
      <c r="P343" s="1">
        <v>14889.35</v>
      </c>
      <c r="Q343">
        <v>0</v>
      </c>
      <c r="R343" s="1">
        <v>14889.35</v>
      </c>
      <c r="S343">
        <v>0</v>
      </c>
    </row>
    <row r="344" spans="1:19" x14ac:dyDescent="0.25">
      <c r="A344" s="2">
        <v>1001</v>
      </c>
      <c r="B344" t="s">
        <v>21</v>
      </c>
      <c r="C344" s="2" t="str">
        <f t="shared" si="15"/>
        <v>04</v>
      </c>
      <c r="D344" t="s">
        <v>47</v>
      </c>
      <c r="E344" s="2" t="str">
        <f t="shared" si="17"/>
        <v>040110000</v>
      </c>
      <c r="F344" t="s">
        <v>164</v>
      </c>
      <c r="G344" t="s">
        <v>173</v>
      </c>
      <c r="H344" t="s">
        <v>174</v>
      </c>
      <c r="I344">
        <v>22400</v>
      </c>
      <c r="J344" t="s">
        <v>107</v>
      </c>
      <c r="K344" s="1">
        <v>50000</v>
      </c>
      <c r="L344" s="1">
        <v>50000</v>
      </c>
      <c r="M344">
        <v>0</v>
      </c>
      <c r="N344" s="1">
        <v>54534.04</v>
      </c>
      <c r="O344" s="1">
        <v>-4534.04</v>
      </c>
      <c r="P344" s="1">
        <v>54534.04</v>
      </c>
      <c r="Q344">
        <v>0</v>
      </c>
      <c r="R344" s="1">
        <v>54534.04</v>
      </c>
      <c r="S344">
        <v>0</v>
      </c>
    </row>
    <row r="345" spans="1:19" x14ac:dyDescent="0.25">
      <c r="A345" s="2">
        <v>1001</v>
      </c>
      <c r="B345" t="s">
        <v>21</v>
      </c>
      <c r="C345" s="2" t="str">
        <f t="shared" si="15"/>
        <v>04</v>
      </c>
      <c r="D345" t="s">
        <v>47</v>
      </c>
      <c r="E345" s="2" t="str">
        <f t="shared" si="17"/>
        <v>040110000</v>
      </c>
      <c r="F345" t="s">
        <v>164</v>
      </c>
      <c r="G345" t="s">
        <v>173</v>
      </c>
      <c r="H345" t="s">
        <v>174</v>
      </c>
      <c r="I345">
        <v>22401</v>
      </c>
      <c r="J345" t="s">
        <v>175</v>
      </c>
      <c r="K345" s="1">
        <v>20000</v>
      </c>
      <c r="L345" s="1">
        <v>19600</v>
      </c>
      <c r="M345">
        <v>-400</v>
      </c>
      <c r="N345" s="1">
        <v>15689.51</v>
      </c>
      <c r="O345" s="1">
        <v>3910.49</v>
      </c>
      <c r="P345" s="1">
        <v>15689.51</v>
      </c>
      <c r="Q345">
        <v>0</v>
      </c>
      <c r="R345" s="1">
        <v>15689.51</v>
      </c>
      <c r="S345">
        <v>0</v>
      </c>
    </row>
    <row r="346" spans="1:19" x14ac:dyDescent="0.25">
      <c r="A346" s="2">
        <v>1001</v>
      </c>
      <c r="B346" t="s">
        <v>21</v>
      </c>
      <c r="C346" s="2" t="str">
        <f t="shared" si="15"/>
        <v>04</v>
      </c>
      <c r="D346" t="s">
        <v>47</v>
      </c>
      <c r="E346" s="2" t="str">
        <f t="shared" si="17"/>
        <v>040110000</v>
      </c>
      <c r="F346" t="s">
        <v>164</v>
      </c>
      <c r="G346" t="s">
        <v>173</v>
      </c>
      <c r="H346" t="s">
        <v>174</v>
      </c>
      <c r="I346">
        <v>22402</v>
      </c>
      <c r="J346" t="s">
        <v>176</v>
      </c>
      <c r="K346">
        <v>0</v>
      </c>
      <c r="L346">
        <v>400</v>
      </c>
      <c r="M346">
        <v>400</v>
      </c>
      <c r="N346">
        <v>378.53</v>
      </c>
      <c r="O346">
        <v>21.47</v>
      </c>
      <c r="P346">
        <v>378.53</v>
      </c>
      <c r="Q346">
        <v>0</v>
      </c>
      <c r="R346">
        <v>378.53</v>
      </c>
      <c r="S346">
        <v>0</v>
      </c>
    </row>
    <row r="347" spans="1:19" x14ac:dyDescent="0.25">
      <c r="A347" s="2">
        <v>1001</v>
      </c>
      <c r="B347" t="s">
        <v>21</v>
      </c>
      <c r="C347" s="2" t="str">
        <f t="shared" si="15"/>
        <v>04</v>
      </c>
      <c r="D347" t="s">
        <v>47</v>
      </c>
      <c r="E347" s="2" t="str">
        <f t="shared" si="17"/>
        <v>040110000</v>
      </c>
      <c r="F347" t="s">
        <v>164</v>
      </c>
      <c r="G347" t="s">
        <v>173</v>
      </c>
      <c r="H347" t="s">
        <v>174</v>
      </c>
      <c r="I347">
        <v>22500</v>
      </c>
      <c r="J347" t="s">
        <v>81</v>
      </c>
      <c r="K347" s="1">
        <v>15000</v>
      </c>
      <c r="L347" s="1">
        <v>15000</v>
      </c>
      <c r="M347">
        <v>0</v>
      </c>
      <c r="N347" s="1">
        <v>1533.56</v>
      </c>
      <c r="O347" s="1">
        <v>13466.44</v>
      </c>
      <c r="P347" s="1">
        <v>1533.56</v>
      </c>
      <c r="Q347">
        <v>0</v>
      </c>
      <c r="R347" s="1">
        <v>1533.56</v>
      </c>
      <c r="S347">
        <v>0</v>
      </c>
    </row>
    <row r="348" spans="1:19" x14ac:dyDescent="0.25">
      <c r="A348" s="2">
        <v>1001</v>
      </c>
      <c r="B348" t="s">
        <v>21</v>
      </c>
      <c r="C348" s="2" t="str">
        <f t="shared" ref="C348:C411" si="18">"04"</f>
        <v>04</v>
      </c>
      <c r="D348" t="s">
        <v>47</v>
      </c>
      <c r="E348" s="2" t="str">
        <f t="shared" si="17"/>
        <v>040110000</v>
      </c>
      <c r="F348" t="s">
        <v>164</v>
      </c>
      <c r="G348" t="s">
        <v>173</v>
      </c>
      <c r="H348" t="s">
        <v>174</v>
      </c>
      <c r="I348">
        <v>22602</v>
      </c>
      <c r="J348" t="s">
        <v>108</v>
      </c>
      <c r="K348" s="1">
        <v>40000</v>
      </c>
      <c r="L348" s="1">
        <v>23022</v>
      </c>
      <c r="M348" s="1">
        <v>-16978</v>
      </c>
      <c r="N348" s="1">
        <v>13047.1</v>
      </c>
      <c r="O348" s="1">
        <v>9974.9</v>
      </c>
      <c r="P348" s="1">
        <v>13047.1</v>
      </c>
      <c r="Q348">
        <v>0</v>
      </c>
      <c r="R348" s="1">
        <v>13047.1</v>
      </c>
      <c r="S348">
        <v>0</v>
      </c>
    </row>
    <row r="349" spans="1:19" x14ac:dyDescent="0.25">
      <c r="A349" s="2">
        <v>1001</v>
      </c>
      <c r="B349" t="s">
        <v>21</v>
      </c>
      <c r="C349" s="2" t="str">
        <f t="shared" si="18"/>
        <v>04</v>
      </c>
      <c r="D349" t="s">
        <v>47</v>
      </c>
      <c r="E349" s="2" t="str">
        <f t="shared" si="17"/>
        <v>040110000</v>
      </c>
      <c r="F349" t="s">
        <v>164</v>
      </c>
      <c r="G349" t="s">
        <v>173</v>
      </c>
      <c r="H349" t="s">
        <v>174</v>
      </c>
      <c r="I349">
        <v>22609</v>
      </c>
      <c r="J349" t="s">
        <v>44</v>
      </c>
      <c r="K349" s="1">
        <v>35000</v>
      </c>
      <c r="L349" s="1">
        <v>45000</v>
      </c>
      <c r="M349" s="1">
        <v>10000</v>
      </c>
      <c r="N349" s="1">
        <v>43362.7</v>
      </c>
      <c r="O349" s="1">
        <v>1637.3</v>
      </c>
      <c r="P349" s="1">
        <v>43362.7</v>
      </c>
      <c r="Q349">
        <v>0</v>
      </c>
      <c r="R349" s="1">
        <v>43362.7</v>
      </c>
      <c r="S349">
        <v>0</v>
      </c>
    </row>
    <row r="350" spans="1:19" x14ac:dyDescent="0.25">
      <c r="A350" s="2">
        <v>1001</v>
      </c>
      <c r="B350" t="s">
        <v>21</v>
      </c>
      <c r="C350" s="2" t="str">
        <f t="shared" si="18"/>
        <v>04</v>
      </c>
      <c r="D350" t="s">
        <v>47</v>
      </c>
      <c r="E350" s="2" t="str">
        <f t="shared" ref="E350:E381" si="19">"040110000"</f>
        <v>040110000</v>
      </c>
      <c r="F350" t="s">
        <v>164</v>
      </c>
      <c r="G350" t="s">
        <v>173</v>
      </c>
      <c r="H350" t="s">
        <v>174</v>
      </c>
      <c r="I350">
        <v>22700</v>
      </c>
      <c r="J350" t="s">
        <v>84</v>
      </c>
      <c r="K350" s="1">
        <v>1100011</v>
      </c>
      <c r="L350" s="1">
        <v>1340247</v>
      </c>
      <c r="M350" s="1">
        <v>240236</v>
      </c>
      <c r="N350" s="1">
        <v>1340246.03</v>
      </c>
      <c r="O350">
        <v>0.97</v>
      </c>
      <c r="P350" s="1">
        <v>1340246.03</v>
      </c>
      <c r="Q350">
        <v>0</v>
      </c>
      <c r="R350" s="1">
        <v>1340246.03</v>
      </c>
      <c r="S350">
        <v>0</v>
      </c>
    </row>
    <row r="351" spans="1:19" x14ac:dyDescent="0.25">
      <c r="A351" s="2">
        <v>1001</v>
      </c>
      <c r="B351" t="s">
        <v>21</v>
      </c>
      <c r="C351" s="2" t="str">
        <f t="shared" si="18"/>
        <v>04</v>
      </c>
      <c r="D351" t="s">
        <v>47</v>
      </c>
      <c r="E351" s="2" t="str">
        <f t="shared" si="19"/>
        <v>040110000</v>
      </c>
      <c r="F351" t="s">
        <v>164</v>
      </c>
      <c r="G351" t="s">
        <v>173</v>
      </c>
      <c r="H351" t="s">
        <v>174</v>
      </c>
      <c r="I351">
        <v>22701</v>
      </c>
      <c r="J351" t="s">
        <v>85</v>
      </c>
      <c r="K351" s="1">
        <v>1323775</v>
      </c>
      <c r="L351" s="1">
        <v>1344726</v>
      </c>
      <c r="M351" s="1">
        <v>20951</v>
      </c>
      <c r="N351" s="1">
        <v>1344725.25</v>
      </c>
      <c r="O351">
        <v>0.75</v>
      </c>
      <c r="P351" s="1">
        <v>1344725.25</v>
      </c>
      <c r="Q351">
        <v>0</v>
      </c>
      <c r="R351" s="1">
        <v>1344725.24</v>
      </c>
      <c r="S351">
        <v>0.01</v>
      </c>
    </row>
    <row r="352" spans="1:19" x14ac:dyDescent="0.25">
      <c r="A352" s="2">
        <v>1001</v>
      </c>
      <c r="B352" t="s">
        <v>21</v>
      </c>
      <c r="C352" s="2" t="str">
        <f t="shared" si="18"/>
        <v>04</v>
      </c>
      <c r="D352" t="s">
        <v>47</v>
      </c>
      <c r="E352" s="2" t="str">
        <f t="shared" si="19"/>
        <v>040110000</v>
      </c>
      <c r="F352" t="s">
        <v>164</v>
      </c>
      <c r="G352" t="s">
        <v>173</v>
      </c>
      <c r="H352" t="s">
        <v>174</v>
      </c>
      <c r="I352">
        <v>22706</v>
      </c>
      <c r="J352" t="s">
        <v>86</v>
      </c>
      <c r="K352" s="1">
        <v>180000</v>
      </c>
      <c r="L352" s="1">
        <v>160000</v>
      </c>
      <c r="M352" s="1">
        <v>-20000</v>
      </c>
      <c r="N352" s="1">
        <v>158519.45000000001</v>
      </c>
      <c r="O352" s="1">
        <v>1480.55</v>
      </c>
      <c r="P352" s="1">
        <v>158519.45000000001</v>
      </c>
      <c r="Q352">
        <v>0</v>
      </c>
      <c r="R352" s="1">
        <v>140328.76999999999</v>
      </c>
      <c r="S352" s="1">
        <v>18190.68</v>
      </c>
    </row>
    <row r="353" spans="1:19" x14ac:dyDescent="0.25">
      <c r="A353" s="2">
        <v>1001</v>
      </c>
      <c r="B353" t="s">
        <v>21</v>
      </c>
      <c r="C353" s="2" t="str">
        <f t="shared" si="18"/>
        <v>04</v>
      </c>
      <c r="D353" t="s">
        <v>47</v>
      </c>
      <c r="E353" s="2" t="str">
        <f t="shared" si="19"/>
        <v>040110000</v>
      </c>
      <c r="F353" t="s">
        <v>164</v>
      </c>
      <c r="G353" t="s">
        <v>173</v>
      </c>
      <c r="H353" t="s">
        <v>174</v>
      </c>
      <c r="I353">
        <v>22709</v>
      </c>
      <c r="J353" t="s">
        <v>87</v>
      </c>
      <c r="K353" s="1">
        <v>1230000</v>
      </c>
      <c r="L353" s="1">
        <v>955597</v>
      </c>
      <c r="M353" s="1">
        <v>-274403</v>
      </c>
      <c r="N353" s="1">
        <v>946134.04</v>
      </c>
      <c r="O353" s="1">
        <v>9462.9599999999991</v>
      </c>
      <c r="P353" s="1">
        <v>946134.04</v>
      </c>
      <c r="Q353">
        <v>0</v>
      </c>
      <c r="R353" s="1">
        <v>839705.45</v>
      </c>
      <c r="S353" s="1">
        <v>106428.59</v>
      </c>
    </row>
    <row r="354" spans="1:19" x14ac:dyDescent="0.25">
      <c r="A354" s="2">
        <v>1001</v>
      </c>
      <c r="B354" t="s">
        <v>21</v>
      </c>
      <c r="C354" s="2" t="str">
        <f t="shared" si="18"/>
        <v>04</v>
      </c>
      <c r="D354" t="s">
        <v>47</v>
      </c>
      <c r="E354" s="2" t="str">
        <f t="shared" si="19"/>
        <v>040110000</v>
      </c>
      <c r="F354" t="s">
        <v>164</v>
      </c>
      <c r="G354" t="s">
        <v>173</v>
      </c>
      <c r="H354" t="s">
        <v>174</v>
      </c>
      <c r="I354">
        <v>23001</v>
      </c>
      <c r="J354" t="s">
        <v>88</v>
      </c>
      <c r="K354" s="1">
        <v>11000</v>
      </c>
      <c r="L354" s="1">
        <v>11000</v>
      </c>
      <c r="M354">
        <v>0</v>
      </c>
      <c r="N354" s="1">
        <v>6107.43</v>
      </c>
      <c r="O354" s="1">
        <v>4892.57</v>
      </c>
      <c r="P354" s="1">
        <v>6107.43</v>
      </c>
      <c r="Q354">
        <v>0</v>
      </c>
      <c r="R354" s="1">
        <v>6107.43</v>
      </c>
      <c r="S354">
        <v>0</v>
      </c>
    </row>
    <row r="355" spans="1:19" x14ac:dyDescent="0.25">
      <c r="A355" s="2">
        <v>1001</v>
      </c>
      <c r="B355" t="s">
        <v>21</v>
      </c>
      <c r="C355" s="2" t="str">
        <f t="shared" si="18"/>
        <v>04</v>
      </c>
      <c r="D355" t="s">
        <v>47</v>
      </c>
      <c r="E355" s="2" t="str">
        <f t="shared" si="19"/>
        <v>040110000</v>
      </c>
      <c r="F355" t="s">
        <v>164</v>
      </c>
      <c r="G355" t="s">
        <v>173</v>
      </c>
      <c r="H355" t="s">
        <v>174</v>
      </c>
      <c r="I355">
        <v>23100</v>
      </c>
      <c r="J355" t="s">
        <v>89</v>
      </c>
      <c r="K355" s="1">
        <v>3000</v>
      </c>
      <c r="L355" s="1">
        <v>3000</v>
      </c>
      <c r="M355">
        <v>0</v>
      </c>
      <c r="N355" s="1">
        <v>7470.55</v>
      </c>
      <c r="O355" s="1">
        <v>-4470.55</v>
      </c>
      <c r="P355" s="1">
        <v>7470.55</v>
      </c>
      <c r="Q355">
        <v>0</v>
      </c>
      <c r="R355" s="1">
        <v>7470.55</v>
      </c>
      <c r="S355">
        <v>0</v>
      </c>
    </row>
    <row r="356" spans="1:19" x14ac:dyDescent="0.25">
      <c r="A356" s="2">
        <v>1001</v>
      </c>
      <c r="B356" t="s">
        <v>21</v>
      </c>
      <c r="C356" s="2" t="str">
        <f t="shared" si="18"/>
        <v>04</v>
      </c>
      <c r="D356" t="s">
        <v>47</v>
      </c>
      <c r="E356" s="2" t="str">
        <f t="shared" si="19"/>
        <v>040110000</v>
      </c>
      <c r="F356" t="s">
        <v>164</v>
      </c>
      <c r="G356" t="s">
        <v>173</v>
      </c>
      <c r="H356" t="s">
        <v>174</v>
      </c>
      <c r="I356">
        <v>28001</v>
      </c>
      <c r="J356" t="s">
        <v>45</v>
      </c>
      <c r="K356" s="1">
        <v>1810000</v>
      </c>
      <c r="L356" s="1">
        <v>1598679</v>
      </c>
      <c r="M356" s="1">
        <v>-211321</v>
      </c>
      <c r="N356" s="1">
        <v>1427434.68</v>
      </c>
      <c r="O356" s="1">
        <v>171244.32</v>
      </c>
      <c r="P356" s="1">
        <v>1427434.68</v>
      </c>
      <c r="Q356">
        <v>0</v>
      </c>
      <c r="R356" s="1">
        <v>1405367.06</v>
      </c>
      <c r="S356" s="1">
        <v>22067.62</v>
      </c>
    </row>
    <row r="357" spans="1:19" x14ac:dyDescent="0.25">
      <c r="A357" s="2">
        <v>1001</v>
      </c>
      <c r="B357" t="s">
        <v>21</v>
      </c>
      <c r="C357" s="2" t="str">
        <f t="shared" si="18"/>
        <v>04</v>
      </c>
      <c r="D357" t="s">
        <v>47</v>
      </c>
      <c r="E357" s="2" t="str">
        <f t="shared" si="19"/>
        <v>040110000</v>
      </c>
      <c r="F357" t="s">
        <v>164</v>
      </c>
      <c r="G357" t="s">
        <v>173</v>
      </c>
      <c r="H357" t="s">
        <v>174</v>
      </c>
      <c r="I357">
        <v>47399</v>
      </c>
      <c r="J357" t="s">
        <v>146</v>
      </c>
      <c r="K357" s="1">
        <v>460000</v>
      </c>
      <c r="L357" s="1">
        <v>383400</v>
      </c>
      <c r="M357" s="1">
        <v>-76600</v>
      </c>
      <c r="N357" s="1">
        <v>383400</v>
      </c>
      <c r="O357">
        <v>0</v>
      </c>
      <c r="P357" s="1">
        <v>381301.86</v>
      </c>
      <c r="Q357" s="1">
        <v>2098.14</v>
      </c>
      <c r="R357" s="1">
        <v>381301.86</v>
      </c>
      <c r="S357">
        <v>0</v>
      </c>
    </row>
    <row r="358" spans="1:19" x14ac:dyDescent="0.25">
      <c r="A358" s="2">
        <v>1001</v>
      </c>
      <c r="B358" t="s">
        <v>21</v>
      </c>
      <c r="C358" s="2" t="str">
        <f t="shared" si="18"/>
        <v>04</v>
      </c>
      <c r="D358" t="s">
        <v>47</v>
      </c>
      <c r="E358" s="2" t="str">
        <f t="shared" si="19"/>
        <v>040110000</v>
      </c>
      <c r="F358" t="s">
        <v>164</v>
      </c>
      <c r="G358" t="s">
        <v>173</v>
      </c>
      <c r="H358" t="s">
        <v>174</v>
      </c>
      <c r="I358">
        <v>48010</v>
      </c>
      <c r="J358" t="s">
        <v>177</v>
      </c>
      <c r="K358" s="1">
        <v>110000</v>
      </c>
      <c r="L358" s="1">
        <v>110000</v>
      </c>
      <c r="M358">
        <v>0</v>
      </c>
      <c r="N358" s="1">
        <v>110000</v>
      </c>
      <c r="O358">
        <v>0</v>
      </c>
      <c r="P358" s="1">
        <v>110000</v>
      </c>
      <c r="Q358">
        <v>0</v>
      </c>
      <c r="R358" s="1">
        <v>110000</v>
      </c>
      <c r="S358">
        <v>0</v>
      </c>
    </row>
    <row r="359" spans="1:19" x14ac:dyDescent="0.25">
      <c r="A359" s="2">
        <v>1001</v>
      </c>
      <c r="B359" t="s">
        <v>21</v>
      </c>
      <c r="C359" s="2" t="str">
        <f t="shared" si="18"/>
        <v>04</v>
      </c>
      <c r="D359" t="s">
        <v>47</v>
      </c>
      <c r="E359" s="2" t="str">
        <f t="shared" si="19"/>
        <v>040110000</v>
      </c>
      <c r="F359" t="s">
        <v>164</v>
      </c>
      <c r="G359" t="s">
        <v>173</v>
      </c>
      <c r="H359" t="s">
        <v>174</v>
      </c>
      <c r="I359">
        <v>48011</v>
      </c>
      <c r="J359" t="s">
        <v>178</v>
      </c>
      <c r="K359" s="1">
        <v>100000</v>
      </c>
      <c r="L359" s="1">
        <v>100000</v>
      </c>
      <c r="M359">
        <v>0</v>
      </c>
      <c r="N359" s="1">
        <v>100000</v>
      </c>
      <c r="O359">
        <v>0</v>
      </c>
      <c r="P359" s="1">
        <v>100000</v>
      </c>
      <c r="Q359">
        <v>0</v>
      </c>
      <c r="R359" s="1">
        <v>100000</v>
      </c>
      <c r="S359">
        <v>0</v>
      </c>
    </row>
    <row r="360" spans="1:19" x14ac:dyDescent="0.25">
      <c r="A360" s="2">
        <v>1001</v>
      </c>
      <c r="B360" t="s">
        <v>21</v>
      </c>
      <c r="C360" s="2" t="str">
        <f t="shared" si="18"/>
        <v>04</v>
      </c>
      <c r="D360" t="s">
        <v>47</v>
      </c>
      <c r="E360" s="2" t="str">
        <f t="shared" si="19"/>
        <v>040110000</v>
      </c>
      <c r="F360" t="s">
        <v>164</v>
      </c>
      <c r="G360" t="s">
        <v>173</v>
      </c>
      <c r="H360" t="s">
        <v>174</v>
      </c>
      <c r="I360">
        <v>48012</v>
      </c>
      <c r="J360" t="s">
        <v>179</v>
      </c>
      <c r="K360" s="1">
        <v>4000</v>
      </c>
      <c r="L360" s="1">
        <v>4000</v>
      </c>
      <c r="M360">
        <v>0</v>
      </c>
      <c r="N360" s="1">
        <v>4000</v>
      </c>
      <c r="O360">
        <v>0</v>
      </c>
      <c r="P360" s="1">
        <v>4000</v>
      </c>
      <c r="Q360">
        <v>0</v>
      </c>
      <c r="R360" s="1">
        <v>4000</v>
      </c>
      <c r="S360">
        <v>0</v>
      </c>
    </row>
    <row r="361" spans="1:19" x14ac:dyDescent="0.25">
      <c r="A361" s="2">
        <v>1001</v>
      </c>
      <c r="B361" t="s">
        <v>21</v>
      </c>
      <c r="C361" s="2" t="str">
        <f t="shared" si="18"/>
        <v>04</v>
      </c>
      <c r="D361" t="s">
        <v>47</v>
      </c>
      <c r="E361" s="2" t="str">
        <f t="shared" si="19"/>
        <v>040110000</v>
      </c>
      <c r="F361" t="s">
        <v>164</v>
      </c>
      <c r="G361" t="s">
        <v>173</v>
      </c>
      <c r="H361" t="s">
        <v>174</v>
      </c>
      <c r="I361">
        <v>48013</v>
      </c>
      <c r="J361" t="s">
        <v>180</v>
      </c>
      <c r="K361" s="1">
        <v>4000</v>
      </c>
      <c r="L361" s="1">
        <v>4000</v>
      </c>
      <c r="M361">
        <v>0</v>
      </c>
      <c r="N361" s="1">
        <v>4000</v>
      </c>
      <c r="O361">
        <v>0</v>
      </c>
      <c r="P361" s="1">
        <v>4000</v>
      </c>
      <c r="Q361">
        <v>0</v>
      </c>
      <c r="R361" s="1">
        <v>4000</v>
      </c>
      <c r="S361">
        <v>0</v>
      </c>
    </row>
    <row r="362" spans="1:19" x14ac:dyDescent="0.25">
      <c r="A362" s="2">
        <v>1001</v>
      </c>
      <c r="B362" t="s">
        <v>21</v>
      </c>
      <c r="C362" s="2" t="str">
        <f t="shared" si="18"/>
        <v>04</v>
      </c>
      <c r="D362" t="s">
        <v>47</v>
      </c>
      <c r="E362" s="2" t="str">
        <f t="shared" si="19"/>
        <v>040110000</v>
      </c>
      <c r="F362" t="s">
        <v>164</v>
      </c>
      <c r="G362" t="s">
        <v>173</v>
      </c>
      <c r="H362" t="s">
        <v>174</v>
      </c>
      <c r="I362">
        <v>48131</v>
      </c>
      <c r="J362" t="s">
        <v>181</v>
      </c>
      <c r="K362" s="1">
        <v>90000</v>
      </c>
      <c r="L362" s="1">
        <v>90000</v>
      </c>
      <c r="M362">
        <v>0</v>
      </c>
      <c r="N362" s="1">
        <v>90000</v>
      </c>
      <c r="O362">
        <v>0</v>
      </c>
      <c r="P362" s="1">
        <v>90000</v>
      </c>
      <c r="Q362">
        <v>0</v>
      </c>
      <c r="R362" s="1">
        <v>90000</v>
      </c>
      <c r="S362">
        <v>0</v>
      </c>
    </row>
    <row r="363" spans="1:19" x14ac:dyDescent="0.25">
      <c r="A363" s="2">
        <v>1001</v>
      </c>
      <c r="B363" t="s">
        <v>21</v>
      </c>
      <c r="C363" s="2" t="str">
        <f t="shared" si="18"/>
        <v>04</v>
      </c>
      <c r="D363" t="s">
        <v>47</v>
      </c>
      <c r="E363" s="2" t="str">
        <f t="shared" si="19"/>
        <v>040110000</v>
      </c>
      <c r="F363" t="s">
        <v>164</v>
      </c>
      <c r="G363" t="s">
        <v>173</v>
      </c>
      <c r="H363" t="s">
        <v>174</v>
      </c>
      <c r="I363">
        <v>48156</v>
      </c>
      <c r="J363" t="s">
        <v>182</v>
      </c>
      <c r="K363" s="1">
        <v>100000</v>
      </c>
      <c r="L363" s="1">
        <v>100000</v>
      </c>
      <c r="M363">
        <v>0</v>
      </c>
      <c r="N363" s="1">
        <v>100000</v>
      </c>
      <c r="O363">
        <v>0</v>
      </c>
      <c r="P363" s="1">
        <v>100000</v>
      </c>
      <c r="Q363">
        <v>0</v>
      </c>
      <c r="R363" s="1">
        <v>100000</v>
      </c>
      <c r="S363">
        <v>0</v>
      </c>
    </row>
    <row r="364" spans="1:19" x14ac:dyDescent="0.25">
      <c r="A364" s="2">
        <v>1001</v>
      </c>
      <c r="B364" t="s">
        <v>21</v>
      </c>
      <c r="C364" s="2" t="str">
        <f t="shared" si="18"/>
        <v>04</v>
      </c>
      <c r="D364" t="s">
        <v>47</v>
      </c>
      <c r="E364" s="2" t="str">
        <f t="shared" si="19"/>
        <v>040110000</v>
      </c>
      <c r="F364" t="s">
        <v>164</v>
      </c>
      <c r="G364" t="s">
        <v>173</v>
      </c>
      <c r="H364" t="s">
        <v>174</v>
      </c>
      <c r="I364">
        <v>61201</v>
      </c>
      <c r="J364" t="s">
        <v>124</v>
      </c>
      <c r="K364" s="1">
        <v>41000</v>
      </c>
      <c r="L364" s="1">
        <v>35581</v>
      </c>
      <c r="M364" s="1">
        <v>-5419</v>
      </c>
      <c r="N364" s="1">
        <v>35580.21</v>
      </c>
      <c r="O364">
        <v>0.79</v>
      </c>
      <c r="P364" s="1">
        <v>35580.21</v>
      </c>
      <c r="Q364">
        <v>0</v>
      </c>
      <c r="R364" s="1">
        <v>35580.21</v>
      </c>
      <c r="S364">
        <v>0</v>
      </c>
    </row>
    <row r="365" spans="1:19" x14ac:dyDescent="0.25">
      <c r="A365" s="2">
        <v>1001</v>
      </c>
      <c r="B365" t="s">
        <v>21</v>
      </c>
      <c r="C365" s="2" t="str">
        <f t="shared" si="18"/>
        <v>04</v>
      </c>
      <c r="D365" t="s">
        <v>47</v>
      </c>
      <c r="E365" s="2" t="str">
        <f t="shared" si="19"/>
        <v>040110000</v>
      </c>
      <c r="F365" t="s">
        <v>164</v>
      </c>
      <c r="G365" t="s">
        <v>173</v>
      </c>
      <c r="H365" t="s">
        <v>174</v>
      </c>
      <c r="I365">
        <v>62300</v>
      </c>
      <c r="J365" t="s">
        <v>90</v>
      </c>
      <c r="K365" s="1">
        <v>20000</v>
      </c>
      <c r="L365" s="1">
        <v>8482</v>
      </c>
      <c r="M365" s="1">
        <v>-11518</v>
      </c>
      <c r="N365" s="1">
        <v>8481.56</v>
      </c>
      <c r="O365">
        <v>0.44</v>
      </c>
      <c r="P365" s="1">
        <v>8481.56</v>
      </c>
      <c r="Q365">
        <v>0</v>
      </c>
      <c r="R365" s="1">
        <v>8481.56</v>
      </c>
      <c r="S365">
        <v>0</v>
      </c>
    </row>
    <row r="366" spans="1:19" x14ac:dyDescent="0.25">
      <c r="A366" s="2">
        <v>1001</v>
      </c>
      <c r="B366" t="s">
        <v>21</v>
      </c>
      <c r="C366" s="2" t="str">
        <f t="shared" si="18"/>
        <v>04</v>
      </c>
      <c r="D366" t="s">
        <v>47</v>
      </c>
      <c r="E366" s="2" t="str">
        <f t="shared" si="19"/>
        <v>040110000</v>
      </c>
      <c r="F366" t="s">
        <v>164</v>
      </c>
      <c r="G366" t="s">
        <v>173</v>
      </c>
      <c r="H366" t="s">
        <v>174</v>
      </c>
      <c r="I366">
        <v>62401</v>
      </c>
      <c r="J366" t="s">
        <v>183</v>
      </c>
      <c r="K366" s="1">
        <v>100000</v>
      </c>
      <c r="L366">
        <v>0</v>
      </c>
      <c r="M366" s="1">
        <v>-100000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</row>
    <row r="367" spans="1:19" x14ac:dyDescent="0.25">
      <c r="A367" s="2">
        <v>1001</v>
      </c>
      <c r="B367" t="s">
        <v>21</v>
      </c>
      <c r="C367" s="2" t="str">
        <f t="shared" si="18"/>
        <v>04</v>
      </c>
      <c r="D367" t="s">
        <v>47</v>
      </c>
      <c r="E367" s="2" t="str">
        <f t="shared" si="19"/>
        <v>040110000</v>
      </c>
      <c r="F367" t="s">
        <v>164</v>
      </c>
      <c r="G367" t="s">
        <v>173</v>
      </c>
      <c r="H367" t="s">
        <v>174</v>
      </c>
      <c r="I367">
        <v>62500</v>
      </c>
      <c r="J367" t="s">
        <v>93</v>
      </c>
      <c r="K367" s="1">
        <v>1287109</v>
      </c>
      <c r="L367" s="1">
        <v>1338202</v>
      </c>
      <c r="M367" s="1">
        <v>51093</v>
      </c>
      <c r="N367" s="1">
        <v>1338201.27</v>
      </c>
      <c r="O367">
        <v>0.73</v>
      </c>
      <c r="P367" s="1">
        <v>1338201.27</v>
      </c>
      <c r="Q367">
        <v>0</v>
      </c>
      <c r="R367" s="1">
        <v>1338201.27</v>
      </c>
      <c r="S367">
        <v>0</v>
      </c>
    </row>
    <row r="368" spans="1:19" x14ac:dyDescent="0.25">
      <c r="A368" s="2">
        <v>1001</v>
      </c>
      <c r="B368" t="s">
        <v>21</v>
      </c>
      <c r="C368" s="2" t="str">
        <f t="shared" si="18"/>
        <v>04</v>
      </c>
      <c r="D368" t="s">
        <v>47</v>
      </c>
      <c r="E368" s="2" t="str">
        <f t="shared" si="19"/>
        <v>040110000</v>
      </c>
      <c r="F368" t="s">
        <v>164</v>
      </c>
      <c r="G368" t="s">
        <v>173</v>
      </c>
      <c r="H368" t="s">
        <v>174</v>
      </c>
      <c r="I368">
        <v>62501</v>
      </c>
      <c r="J368" t="s">
        <v>126</v>
      </c>
      <c r="K368" s="1">
        <v>5000</v>
      </c>
      <c r="L368" s="1">
        <v>1522</v>
      </c>
      <c r="M368" s="1">
        <v>-3478</v>
      </c>
      <c r="N368" s="1">
        <v>1521.4</v>
      </c>
      <c r="O368">
        <v>0.6</v>
      </c>
      <c r="P368" s="1">
        <v>1521.4</v>
      </c>
      <c r="Q368">
        <v>0</v>
      </c>
      <c r="R368" s="1">
        <v>1521.4</v>
      </c>
      <c r="S368">
        <v>0</v>
      </c>
    </row>
    <row r="369" spans="1:19" x14ac:dyDescent="0.25">
      <c r="A369" s="2">
        <v>1001</v>
      </c>
      <c r="B369" t="s">
        <v>21</v>
      </c>
      <c r="C369" s="2" t="str">
        <f t="shared" si="18"/>
        <v>04</v>
      </c>
      <c r="D369" t="s">
        <v>47</v>
      </c>
      <c r="E369" s="2" t="str">
        <f t="shared" si="19"/>
        <v>040110000</v>
      </c>
      <c r="F369" t="s">
        <v>164</v>
      </c>
      <c r="G369" t="s">
        <v>173</v>
      </c>
      <c r="H369" t="s">
        <v>174</v>
      </c>
      <c r="I369">
        <v>62502</v>
      </c>
      <c r="J369" t="s">
        <v>94</v>
      </c>
      <c r="K369" s="1">
        <v>15000</v>
      </c>
      <c r="L369" s="1">
        <v>8803</v>
      </c>
      <c r="M369" s="1">
        <v>-6197</v>
      </c>
      <c r="N369" s="1">
        <v>8802.75</v>
      </c>
      <c r="O369">
        <v>0.25</v>
      </c>
      <c r="P369" s="1">
        <v>8802.75</v>
      </c>
      <c r="Q369">
        <v>0</v>
      </c>
      <c r="R369" s="1">
        <v>8802.75</v>
      </c>
      <c r="S369">
        <v>0</v>
      </c>
    </row>
    <row r="370" spans="1:19" x14ac:dyDescent="0.25">
      <c r="A370" s="2">
        <v>1001</v>
      </c>
      <c r="B370" t="s">
        <v>21</v>
      </c>
      <c r="C370" s="2" t="str">
        <f t="shared" si="18"/>
        <v>04</v>
      </c>
      <c r="D370" t="s">
        <v>47</v>
      </c>
      <c r="E370" s="2" t="str">
        <f t="shared" si="19"/>
        <v>040110000</v>
      </c>
      <c r="F370" t="s">
        <v>164</v>
      </c>
      <c r="G370" t="s">
        <v>173</v>
      </c>
      <c r="H370" t="s">
        <v>174</v>
      </c>
      <c r="I370">
        <v>62600</v>
      </c>
      <c r="J370" t="s">
        <v>170</v>
      </c>
      <c r="K370" s="1">
        <v>40000</v>
      </c>
      <c r="L370">
        <v>0</v>
      </c>
      <c r="M370" s="1">
        <v>-40000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</row>
    <row r="371" spans="1:19" x14ac:dyDescent="0.25">
      <c r="A371" s="2">
        <v>1001</v>
      </c>
      <c r="B371" t="s">
        <v>21</v>
      </c>
      <c r="C371" s="2" t="str">
        <f t="shared" si="18"/>
        <v>04</v>
      </c>
      <c r="D371" t="s">
        <v>47</v>
      </c>
      <c r="E371" s="2" t="str">
        <f t="shared" si="19"/>
        <v>040110000</v>
      </c>
      <c r="F371" t="s">
        <v>164</v>
      </c>
      <c r="G371" t="s">
        <v>173</v>
      </c>
      <c r="H371" t="s">
        <v>174</v>
      </c>
      <c r="I371">
        <v>62801</v>
      </c>
      <c r="J371" t="s">
        <v>128</v>
      </c>
      <c r="K371" s="1">
        <v>2850000</v>
      </c>
      <c r="L371" s="1">
        <v>2986802</v>
      </c>
      <c r="M371" s="1">
        <v>136802</v>
      </c>
      <c r="N371" s="1">
        <v>2974407.88</v>
      </c>
      <c r="O371" s="1">
        <v>12394.12</v>
      </c>
      <c r="P371" s="1">
        <v>2974407.88</v>
      </c>
      <c r="Q371">
        <v>0</v>
      </c>
      <c r="R371" s="1">
        <v>2951839.58</v>
      </c>
      <c r="S371" s="1">
        <v>22568.3</v>
      </c>
    </row>
    <row r="372" spans="1:19" x14ac:dyDescent="0.25">
      <c r="A372" s="2">
        <v>1001</v>
      </c>
      <c r="B372" t="s">
        <v>21</v>
      </c>
      <c r="C372" s="2" t="str">
        <f t="shared" si="18"/>
        <v>04</v>
      </c>
      <c r="D372" t="s">
        <v>47</v>
      </c>
      <c r="E372" s="2" t="str">
        <f t="shared" si="19"/>
        <v>040110000</v>
      </c>
      <c r="F372" t="s">
        <v>164</v>
      </c>
      <c r="G372" t="s">
        <v>173</v>
      </c>
      <c r="H372" t="s">
        <v>174</v>
      </c>
      <c r="I372">
        <v>62802</v>
      </c>
      <c r="J372" t="s">
        <v>95</v>
      </c>
      <c r="K372" s="1">
        <v>20000</v>
      </c>
      <c r="L372" s="1">
        <v>2277</v>
      </c>
      <c r="M372" s="1">
        <v>-17723</v>
      </c>
      <c r="N372" s="1">
        <v>2276.34</v>
      </c>
      <c r="O372">
        <v>0.66</v>
      </c>
      <c r="P372" s="1">
        <v>2276.34</v>
      </c>
      <c r="Q372">
        <v>0</v>
      </c>
      <c r="R372" s="1">
        <v>2276.34</v>
      </c>
      <c r="S372">
        <v>0</v>
      </c>
    </row>
    <row r="373" spans="1:19" x14ac:dyDescent="0.25">
      <c r="A373" s="2">
        <v>1001</v>
      </c>
      <c r="B373" t="s">
        <v>21</v>
      </c>
      <c r="C373" s="2" t="str">
        <f t="shared" si="18"/>
        <v>04</v>
      </c>
      <c r="D373" t="s">
        <v>47</v>
      </c>
      <c r="E373" s="2" t="str">
        <f t="shared" si="19"/>
        <v>040110000</v>
      </c>
      <c r="F373" t="s">
        <v>164</v>
      </c>
      <c r="G373" t="s">
        <v>173</v>
      </c>
      <c r="H373" t="s">
        <v>174</v>
      </c>
      <c r="I373">
        <v>63100</v>
      </c>
      <c r="J373" t="s">
        <v>97</v>
      </c>
      <c r="K373" s="1">
        <v>690000</v>
      </c>
      <c r="L373" s="1">
        <v>449000</v>
      </c>
      <c r="M373" s="1">
        <v>-241000</v>
      </c>
      <c r="N373" s="1">
        <v>560536.43999999994</v>
      </c>
      <c r="O373" s="1">
        <v>-111536.44</v>
      </c>
      <c r="P373" s="1">
        <v>560536.43999999994</v>
      </c>
      <c r="Q373">
        <v>0</v>
      </c>
      <c r="R373" s="1">
        <v>503108.29</v>
      </c>
      <c r="S373" s="1">
        <v>57428.15</v>
      </c>
    </row>
    <row r="374" spans="1:19" x14ac:dyDescent="0.25">
      <c r="A374" s="2">
        <v>1001</v>
      </c>
      <c r="B374" t="s">
        <v>21</v>
      </c>
      <c r="C374" s="2" t="str">
        <f t="shared" si="18"/>
        <v>04</v>
      </c>
      <c r="D374" t="s">
        <v>47</v>
      </c>
      <c r="E374" s="2" t="str">
        <f t="shared" si="19"/>
        <v>040110000</v>
      </c>
      <c r="F374" t="s">
        <v>164</v>
      </c>
      <c r="G374" t="s">
        <v>173</v>
      </c>
      <c r="H374" t="s">
        <v>174</v>
      </c>
      <c r="I374">
        <v>63300</v>
      </c>
      <c r="J374" t="s">
        <v>158</v>
      </c>
      <c r="K374">
        <v>0</v>
      </c>
      <c r="L374" s="1">
        <v>10000</v>
      </c>
      <c r="M374" s="1">
        <v>10000</v>
      </c>
      <c r="N374" s="1">
        <v>19835.63</v>
      </c>
      <c r="O374" s="1">
        <v>-9835.6299999999992</v>
      </c>
      <c r="P374" s="1">
        <v>19835.63</v>
      </c>
      <c r="Q374">
        <v>0</v>
      </c>
      <c r="R374" s="1">
        <v>19835.63</v>
      </c>
      <c r="S374">
        <v>0</v>
      </c>
    </row>
    <row r="375" spans="1:19" x14ac:dyDescent="0.25">
      <c r="A375" s="2">
        <v>1001</v>
      </c>
      <c r="B375" t="s">
        <v>21</v>
      </c>
      <c r="C375" s="2" t="str">
        <f t="shared" si="18"/>
        <v>04</v>
      </c>
      <c r="D375" t="s">
        <v>47</v>
      </c>
      <c r="E375" s="2" t="str">
        <f t="shared" si="19"/>
        <v>040110000</v>
      </c>
      <c r="F375" t="s">
        <v>164</v>
      </c>
      <c r="G375" t="s">
        <v>173</v>
      </c>
      <c r="H375" t="s">
        <v>174</v>
      </c>
      <c r="I375">
        <v>63301</v>
      </c>
      <c r="J375" t="s">
        <v>129</v>
      </c>
      <c r="K375" s="1">
        <v>350000</v>
      </c>
      <c r="L375" s="1">
        <v>277000</v>
      </c>
      <c r="M375" s="1">
        <v>-73000</v>
      </c>
      <c r="N375" s="1">
        <v>135583.79999999999</v>
      </c>
      <c r="O375" s="1">
        <v>141416.20000000001</v>
      </c>
      <c r="P375" s="1">
        <v>135583.79999999999</v>
      </c>
      <c r="Q375">
        <v>0</v>
      </c>
      <c r="R375" s="1">
        <v>135583.79999999999</v>
      </c>
      <c r="S375">
        <v>0</v>
      </c>
    </row>
    <row r="376" spans="1:19" x14ac:dyDescent="0.25">
      <c r="A376" s="2">
        <v>1001</v>
      </c>
      <c r="B376" t="s">
        <v>21</v>
      </c>
      <c r="C376" s="2" t="str">
        <f t="shared" si="18"/>
        <v>04</v>
      </c>
      <c r="D376" t="s">
        <v>47</v>
      </c>
      <c r="E376" s="2" t="str">
        <f t="shared" si="19"/>
        <v>040110000</v>
      </c>
      <c r="F376" t="s">
        <v>164</v>
      </c>
      <c r="G376" t="s">
        <v>173</v>
      </c>
      <c r="H376" t="s">
        <v>174</v>
      </c>
      <c r="I376">
        <v>63302</v>
      </c>
      <c r="J376" t="s">
        <v>130</v>
      </c>
      <c r="K376" s="1">
        <v>50000</v>
      </c>
      <c r="L376" s="1">
        <v>50000</v>
      </c>
      <c r="M376">
        <v>0</v>
      </c>
      <c r="N376" s="1">
        <v>64005.74</v>
      </c>
      <c r="O376" s="1">
        <v>-14005.74</v>
      </c>
      <c r="P376" s="1">
        <v>64005.74</v>
      </c>
      <c r="Q376">
        <v>0</v>
      </c>
      <c r="R376" s="1">
        <v>64005.74</v>
      </c>
      <c r="S376">
        <v>0</v>
      </c>
    </row>
    <row r="377" spans="1:19" x14ac:dyDescent="0.25">
      <c r="A377" s="2">
        <v>1001</v>
      </c>
      <c r="B377" t="s">
        <v>21</v>
      </c>
      <c r="C377" s="2" t="str">
        <f t="shared" si="18"/>
        <v>04</v>
      </c>
      <c r="D377" t="s">
        <v>47</v>
      </c>
      <c r="E377" s="2" t="str">
        <f t="shared" si="19"/>
        <v>040110000</v>
      </c>
      <c r="F377" t="s">
        <v>164</v>
      </c>
      <c r="G377" t="s">
        <v>173</v>
      </c>
      <c r="H377" t="s">
        <v>174</v>
      </c>
      <c r="I377">
        <v>63303</v>
      </c>
      <c r="J377" t="s">
        <v>98</v>
      </c>
      <c r="K377" s="1">
        <v>60000</v>
      </c>
      <c r="L377" s="1">
        <v>60000</v>
      </c>
      <c r="M377">
        <v>0</v>
      </c>
      <c r="N377" s="1">
        <v>16887.349999999999</v>
      </c>
      <c r="O377" s="1">
        <v>43112.65</v>
      </c>
      <c r="P377" s="1">
        <v>16887.349999999999</v>
      </c>
      <c r="Q377">
        <v>0</v>
      </c>
      <c r="R377" s="1">
        <v>16887.34</v>
      </c>
      <c r="S377">
        <v>0.01</v>
      </c>
    </row>
    <row r="378" spans="1:19" x14ac:dyDescent="0.25">
      <c r="A378" s="2">
        <v>1001</v>
      </c>
      <c r="B378" t="s">
        <v>21</v>
      </c>
      <c r="C378" s="2" t="str">
        <f t="shared" si="18"/>
        <v>04</v>
      </c>
      <c r="D378" t="s">
        <v>47</v>
      </c>
      <c r="E378" s="2" t="str">
        <f t="shared" si="19"/>
        <v>040110000</v>
      </c>
      <c r="F378" t="s">
        <v>164</v>
      </c>
      <c r="G378" t="s">
        <v>173</v>
      </c>
      <c r="H378" t="s">
        <v>174</v>
      </c>
      <c r="I378">
        <v>63308</v>
      </c>
      <c r="J378" t="s">
        <v>171</v>
      </c>
      <c r="K378" s="1">
        <v>20000</v>
      </c>
      <c r="L378" s="1">
        <v>20000</v>
      </c>
      <c r="M378">
        <v>0</v>
      </c>
      <c r="N378">
        <v>0</v>
      </c>
      <c r="O378" s="1">
        <v>20000</v>
      </c>
      <c r="P378">
        <v>0</v>
      </c>
      <c r="Q378">
        <v>0</v>
      </c>
      <c r="R378">
        <v>0</v>
      </c>
      <c r="S378">
        <v>0</v>
      </c>
    </row>
    <row r="379" spans="1:19" x14ac:dyDescent="0.25">
      <c r="A379" s="2">
        <v>1001</v>
      </c>
      <c r="B379" t="s">
        <v>21</v>
      </c>
      <c r="C379" s="2" t="str">
        <f t="shared" si="18"/>
        <v>04</v>
      </c>
      <c r="D379" t="s">
        <v>47</v>
      </c>
      <c r="E379" s="2" t="str">
        <f t="shared" si="19"/>
        <v>040110000</v>
      </c>
      <c r="F379" t="s">
        <v>164</v>
      </c>
      <c r="G379" t="s">
        <v>173</v>
      </c>
      <c r="H379" t="s">
        <v>174</v>
      </c>
      <c r="I379">
        <v>63401</v>
      </c>
      <c r="J379" t="s">
        <v>184</v>
      </c>
      <c r="K379">
        <v>0</v>
      </c>
      <c r="L379" s="1">
        <v>18000</v>
      </c>
      <c r="M379" s="1">
        <v>18000</v>
      </c>
      <c r="N379" s="1">
        <v>17920.099999999999</v>
      </c>
      <c r="O379">
        <v>79.900000000000006</v>
      </c>
      <c r="P379" s="1">
        <v>17920.099999999999</v>
      </c>
      <c r="Q379">
        <v>0</v>
      </c>
      <c r="R379" s="1">
        <v>17920.099999999999</v>
      </c>
      <c r="S379">
        <v>0</v>
      </c>
    </row>
    <row r="380" spans="1:19" x14ac:dyDescent="0.25">
      <c r="A380" s="2">
        <v>1001</v>
      </c>
      <c r="B380" t="s">
        <v>21</v>
      </c>
      <c r="C380" s="2" t="str">
        <f t="shared" si="18"/>
        <v>04</v>
      </c>
      <c r="D380" t="s">
        <v>47</v>
      </c>
      <c r="E380" s="2" t="str">
        <f t="shared" si="19"/>
        <v>040110000</v>
      </c>
      <c r="F380" t="s">
        <v>164</v>
      </c>
      <c r="G380" t="s">
        <v>173</v>
      </c>
      <c r="H380" t="s">
        <v>174</v>
      </c>
      <c r="I380">
        <v>63500</v>
      </c>
      <c r="J380" t="s">
        <v>185</v>
      </c>
      <c r="K380" s="1">
        <v>60000</v>
      </c>
      <c r="L380" s="1">
        <v>44900</v>
      </c>
      <c r="M380" s="1">
        <v>-15100</v>
      </c>
      <c r="N380" s="1">
        <v>44978.53</v>
      </c>
      <c r="O380">
        <v>-78.53</v>
      </c>
      <c r="P380" s="1">
        <v>44978.53</v>
      </c>
      <c r="Q380">
        <v>0</v>
      </c>
      <c r="R380" s="1">
        <v>44978.51</v>
      </c>
      <c r="S380">
        <v>0.02</v>
      </c>
    </row>
    <row r="381" spans="1:19" x14ac:dyDescent="0.25">
      <c r="A381" s="2">
        <v>1001</v>
      </c>
      <c r="B381" t="s">
        <v>21</v>
      </c>
      <c r="C381" s="2" t="str">
        <f t="shared" si="18"/>
        <v>04</v>
      </c>
      <c r="D381" t="s">
        <v>47</v>
      </c>
      <c r="E381" s="2" t="str">
        <f t="shared" si="19"/>
        <v>040110000</v>
      </c>
      <c r="F381" t="s">
        <v>164</v>
      </c>
      <c r="G381" t="s">
        <v>173</v>
      </c>
      <c r="H381" t="s">
        <v>174</v>
      </c>
      <c r="I381">
        <v>63502</v>
      </c>
      <c r="J381" t="s">
        <v>186</v>
      </c>
      <c r="K381">
        <v>0</v>
      </c>
      <c r="L381" s="1">
        <v>15100</v>
      </c>
      <c r="M381" s="1">
        <v>15100</v>
      </c>
      <c r="N381" s="1">
        <v>15004</v>
      </c>
      <c r="O381">
        <v>96</v>
      </c>
      <c r="P381" s="1">
        <v>15004</v>
      </c>
      <c r="Q381">
        <v>0</v>
      </c>
      <c r="R381" s="1">
        <v>15004</v>
      </c>
      <c r="S381">
        <v>0</v>
      </c>
    </row>
    <row r="382" spans="1:19" x14ac:dyDescent="0.25">
      <c r="A382" s="2">
        <v>1001</v>
      </c>
      <c r="B382" t="s">
        <v>21</v>
      </c>
      <c r="C382" s="2" t="str">
        <f t="shared" si="18"/>
        <v>04</v>
      </c>
      <c r="D382" t="s">
        <v>47</v>
      </c>
      <c r="E382" s="2" t="str">
        <f t="shared" ref="E382:E413" si="20">"040110000"</f>
        <v>040110000</v>
      </c>
      <c r="F382" t="s">
        <v>164</v>
      </c>
      <c r="G382" t="s">
        <v>173</v>
      </c>
      <c r="H382" t="s">
        <v>174</v>
      </c>
      <c r="I382">
        <v>64010</v>
      </c>
      <c r="J382" t="s">
        <v>99</v>
      </c>
      <c r="K382">
        <v>0</v>
      </c>
      <c r="L382" s="1">
        <v>43707</v>
      </c>
      <c r="M382" s="1">
        <v>43707</v>
      </c>
      <c r="N382" s="1">
        <v>43706.96</v>
      </c>
      <c r="O382">
        <v>0.04</v>
      </c>
      <c r="P382" s="1">
        <v>43706.96</v>
      </c>
      <c r="Q382">
        <v>0</v>
      </c>
      <c r="R382" s="1">
        <v>43706.96</v>
      </c>
      <c r="S382">
        <v>0</v>
      </c>
    </row>
    <row r="383" spans="1:19" x14ac:dyDescent="0.25">
      <c r="A383" s="2">
        <v>1001</v>
      </c>
      <c r="B383" t="s">
        <v>21</v>
      </c>
      <c r="C383" s="2" t="str">
        <f t="shared" si="18"/>
        <v>04</v>
      </c>
      <c r="D383" t="s">
        <v>47</v>
      </c>
      <c r="E383" s="2" t="str">
        <f t="shared" si="20"/>
        <v>040110000</v>
      </c>
      <c r="F383" t="s">
        <v>164</v>
      </c>
      <c r="G383" t="s">
        <v>173</v>
      </c>
      <c r="H383" t="s">
        <v>174</v>
      </c>
      <c r="I383">
        <v>76309</v>
      </c>
      <c r="J383" t="s">
        <v>144</v>
      </c>
      <c r="K383" s="1">
        <v>1000000</v>
      </c>
      <c r="L383" s="1">
        <v>840599.87</v>
      </c>
      <c r="M383" s="1">
        <v>-159400.13</v>
      </c>
      <c r="N383" s="1">
        <v>840599.26</v>
      </c>
      <c r="O383">
        <v>0.61</v>
      </c>
      <c r="P383" s="1">
        <v>755315.93</v>
      </c>
      <c r="Q383" s="1">
        <v>85283.33</v>
      </c>
      <c r="R383" s="1">
        <v>755315.93</v>
      </c>
      <c r="S383">
        <v>0</v>
      </c>
    </row>
    <row r="384" spans="1:19" x14ac:dyDescent="0.25">
      <c r="A384" s="2">
        <v>1001</v>
      </c>
      <c r="B384" t="s">
        <v>21</v>
      </c>
      <c r="C384" s="2" t="str">
        <f t="shared" si="18"/>
        <v>04</v>
      </c>
      <c r="D384" t="s">
        <v>47</v>
      </c>
      <c r="E384" s="2" t="str">
        <f t="shared" si="20"/>
        <v>040110000</v>
      </c>
      <c r="F384" t="s">
        <v>164</v>
      </c>
      <c r="G384" t="s">
        <v>173</v>
      </c>
      <c r="H384" t="s">
        <v>174</v>
      </c>
      <c r="I384">
        <v>77309</v>
      </c>
      <c r="J384" t="s">
        <v>162</v>
      </c>
      <c r="K384" s="1">
        <v>90000</v>
      </c>
      <c r="L384" s="1">
        <v>90000</v>
      </c>
      <c r="M384">
        <v>0</v>
      </c>
      <c r="N384" s="1">
        <v>90000</v>
      </c>
      <c r="O384">
        <v>0</v>
      </c>
      <c r="P384" s="1">
        <v>51953.58</v>
      </c>
      <c r="Q384" s="1">
        <v>38046.42</v>
      </c>
      <c r="R384" s="1">
        <v>51953.58</v>
      </c>
      <c r="S384">
        <v>0</v>
      </c>
    </row>
    <row r="385" spans="1:19" x14ac:dyDescent="0.25">
      <c r="A385" s="2">
        <v>1001</v>
      </c>
      <c r="B385" t="s">
        <v>21</v>
      </c>
      <c r="C385" s="2" t="str">
        <f t="shared" si="18"/>
        <v>04</v>
      </c>
      <c r="D385" t="s">
        <v>47</v>
      </c>
      <c r="E385" s="2" t="str">
        <f t="shared" si="20"/>
        <v>040110000</v>
      </c>
      <c r="F385" t="s">
        <v>164</v>
      </c>
      <c r="G385" t="s">
        <v>187</v>
      </c>
      <c r="H385" t="s">
        <v>188</v>
      </c>
      <c r="I385">
        <v>10000</v>
      </c>
      <c r="J385" t="s">
        <v>25</v>
      </c>
      <c r="K385" s="1">
        <v>148485</v>
      </c>
      <c r="L385" s="1">
        <v>150392.31</v>
      </c>
      <c r="M385" s="1">
        <v>1907.31</v>
      </c>
      <c r="N385" s="1">
        <v>150392.31</v>
      </c>
      <c r="O385">
        <v>0</v>
      </c>
      <c r="P385" s="1">
        <v>150392.31</v>
      </c>
      <c r="Q385">
        <v>0</v>
      </c>
      <c r="R385" s="1">
        <v>150392.31</v>
      </c>
      <c r="S385">
        <v>0</v>
      </c>
    </row>
    <row r="386" spans="1:19" x14ac:dyDescent="0.25">
      <c r="A386" s="2">
        <v>1001</v>
      </c>
      <c r="B386" t="s">
        <v>21</v>
      </c>
      <c r="C386" s="2" t="str">
        <f t="shared" si="18"/>
        <v>04</v>
      </c>
      <c r="D386" t="s">
        <v>47</v>
      </c>
      <c r="E386" s="2" t="str">
        <f t="shared" si="20"/>
        <v>040110000</v>
      </c>
      <c r="F386" t="s">
        <v>164</v>
      </c>
      <c r="G386" t="s">
        <v>187</v>
      </c>
      <c r="H386" t="s">
        <v>188</v>
      </c>
      <c r="I386">
        <v>12000</v>
      </c>
      <c r="J386" t="s">
        <v>28</v>
      </c>
      <c r="K386" s="1">
        <v>647893</v>
      </c>
      <c r="L386" s="1">
        <v>523389.99</v>
      </c>
      <c r="M386" s="1">
        <v>-124503.01</v>
      </c>
      <c r="N386" s="1">
        <v>523389.48</v>
      </c>
      <c r="O386">
        <v>0.51</v>
      </c>
      <c r="P386" s="1">
        <v>523389.48</v>
      </c>
      <c r="Q386">
        <v>0</v>
      </c>
      <c r="R386" s="1">
        <v>523389.48</v>
      </c>
      <c r="S386">
        <v>0</v>
      </c>
    </row>
    <row r="387" spans="1:19" x14ac:dyDescent="0.25">
      <c r="A387" s="2">
        <v>1001</v>
      </c>
      <c r="B387" t="s">
        <v>21</v>
      </c>
      <c r="C387" s="2" t="str">
        <f t="shared" si="18"/>
        <v>04</v>
      </c>
      <c r="D387" t="s">
        <v>47</v>
      </c>
      <c r="E387" s="2" t="str">
        <f t="shared" si="20"/>
        <v>040110000</v>
      </c>
      <c r="F387" t="s">
        <v>164</v>
      </c>
      <c r="G387" t="s">
        <v>187</v>
      </c>
      <c r="H387" t="s">
        <v>188</v>
      </c>
      <c r="I387">
        <v>12001</v>
      </c>
      <c r="J387" t="s">
        <v>51</v>
      </c>
      <c r="K387" s="1">
        <v>194905</v>
      </c>
      <c r="L387" s="1">
        <v>115415.48</v>
      </c>
      <c r="M387" s="1">
        <v>-79489.52</v>
      </c>
      <c r="N387" s="1">
        <v>115414.6</v>
      </c>
      <c r="O387">
        <v>0.88</v>
      </c>
      <c r="P387" s="1">
        <v>115414.6</v>
      </c>
      <c r="Q387">
        <v>0</v>
      </c>
      <c r="R387" s="1">
        <v>115414.6</v>
      </c>
      <c r="S387">
        <v>0</v>
      </c>
    </row>
    <row r="388" spans="1:19" x14ac:dyDescent="0.25">
      <c r="A388" s="2">
        <v>1001</v>
      </c>
      <c r="B388" t="s">
        <v>21</v>
      </c>
      <c r="C388" s="2" t="str">
        <f t="shared" si="18"/>
        <v>04</v>
      </c>
      <c r="D388" t="s">
        <v>47</v>
      </c>
      <c r="E388" s="2" t="str">
        <f t="shared" si="20"/>
        <v>040110000</v>
      </c>
      <c r="F388" t="s">
        <v>164</v>
      </c>
      <c r="G388" t="s">
        <v>187</v>
      </c>
      <c r="H388" t="s">
        <v>188</v>
      </c>
      <c r="I388">
        <v>12002</v>
      </c>
      <c r="J388" t="s">
        <v>29</v>
      </c>
      <c r="K388" s="1">
        <v>195208</v>
      </c>
      <c r="L388" s="1">
        <v>99830.399999999994</v>
      </c>
      <c r="M388" s="1">
        <v>-95377.600000000006</v>
      </c>
      <c r="N388" s="1">
        <v>99830.29</v>
      </c>
      <c r="O388">
        <v>0.11</v>
      </c>
      <c r="P388" s="1">
        <v>99830.29</v>
      </c>
      <c r="Q388">
        <v>0</v>
      </c>
      <c r="R388" s="1">
        <v>99830.29</v>
      </c>
      <c r="S388">
        <v>0</v>
      </c>
    </row>
    <row r="389" spans="1:19" x14ac:dyDescent="0.25">
      <c r="A389" s="2">
        <v>1001</v>
      </c>
      <c r="B389" t="s">
        <v>21</v>
      </c>
      <c r="C389" s="2" t="str">
        <f t="shared" si="18"/>
        <v>04</v>
      </c>
      <c r="D389" t="s">
        <v>47</v>
      </c>
      <c r="E389" s="2" t="str">
        <f t="shared" si="20"/>
        <v>040110000</v>
      </c>
      <c r="F389" t="s">
        <v>164</v>
      </c>
      <c r="G389" t="s">
        <v>187</v>
      </c>
      <c r="H389" t="s">
        <v>188</v>
      </c>
      <c r="I389">
        <v>12003</v>
      </c>
      <c r="J389" t="s">
        <v>30</v>
      </c>
      <c r="K389" s="1">
        <v>9733</v>
      </c>
      <c r="L389" s="1">
        <v>9784.0400000000009</v>
      </c>
      <c r="M389">
        <v>51.04</v>
      </c>
      <c r="N389" s="1">
        <v>9783.17</v>
      </c>
      <c r="O389">
        <v>0.87</v>
      </c>
      <c r="P389" s="1">
        <v>9783.17</v>
      </c>
      <c r="Q389">
        <v>0</v>
      </c>
      <c r="R389" s="1">
        <v>9783.17</v>
      </c>
      <c r="S389">
        <v>0</v>
      </c>
    </row>
    <row r="390" spans="1:19" x14ac:dyDescent="0.25">
      <c r="A390" s="2">
        <v>1001</v>
      </c>
      <c r="B390" t="s">
        <v>21</v>
      </c>
      <c r="C390" s="2" t="str">
        <f t="shared" si="18"/>
        <v>04</v>
      </c>
      <c r="D390" t="s">
        <v>47</v>
      </c>
      <c r="E390" s="2" t="str">
        <f t="shared" si="20"/>
        <v>040110000</v>
      </c>
      <c r="F390" t="s">
        <v>164</v>
      </c>
      <c r="G390" t="s">
        <v>187</v>
      </c>
      <c r="H390" t="s">
        <v>188</v>
      </c>
      <c r="I390">
        <v>12005</v>
      </c>
      <c r="J390" t="s">
        <v>31</v>
      </c>
      <c r="K390" s="1">
        <v>161788</v>
      </c>
      <c r="L390" s="1">
        <v>185982</v>
      </c>
      <c r="M390" s="1">
        <v>24194</v>
      </c>
      <c r="N390" s="1">
        <v>185981.9</v>
      </c>
      <c r="O390">
        <v>0.1</v>
      </c>
      <c r="P390" s="1">
        <v>185981.9</v>
      </c>
      <c r="Q390">
        <v>0</v>
      </c>
      <c r="R390" s="1">
        <v>185981.9</v>
      </c>
      <c r="S390">
        <v>0</v>
      </c>
    </row>
    <row r="391" spans="1:19" x14ac:dyDescent="0.25">
      <c r="A391" s="2">
        <v>1001</v>
      </c>
      <c r="B391" t="s">
        <v>21</v>
      </c>
      <c r="C391" s="2" t="str">
        <f t="shared" si="18"/>
        <v>04</v>
      </c>
      <c r="D391" t="s">
        <v>47</v>
      </c>
      <c r="E391" s="2" t="str">
        <f t="shared" si="20"/>
        <v>040110000</v>
      </c>
      <c r="F391" t="s">
        <v>164</v>
      </c>
      <c r="G391" t="s">
        <v>187</v>
      </c>
      <c r="H391" t="s">
        <v>188</v>
      </c>
      <c r="I391">
        <v>12100</v>
      </c>
      <c r="J391" t="s">
        <v>32</v>
      </c>
      <c r="K391" s="1">
        <v>686071</v>
      </c>
      <c r="L391" s="1">
        <v>558993.05000000005</v>
      </c>
      <c r="M391" s="1">
        <v>-127077.95</v>
      </c>
      <c r="N391" s="1">
        <v>558993.01</v>
      </c>
      <c r="O391">
        <v>0.04</v>
      </c>
      <c r="P391" s="1">
        <v>558993.01</v>
      </c>
      <c r="Q391">
        <v>0</v>
      </c>
      <c r="R391" s="1">
        <v>558993.01</v>
      </c>
      <c r="S391">
        <v>0</v>
      </c>
    </row>
    <row r="392" spans="1:19" x14ac:dyDescent="0.25">
      <c r="A392" s="2">
        <v>1001</v>
      </c>
      <c r="B392" t="s">
        <v>21</v>
      </c>
      <c r="C392" s="2" t="str">
        <f t="shared" si="18"/>
        <v>04</v>
      </c>
      <c r="D392" t="s">
        <v>47</v>
      </c>
      <c r="E392" s="2" t="str">
        <f t="shared" si="20"/>
        <v>040110000</v>
      </c>
      <c r="F392" t="s">
        <v>164</v>
      </c>
      <c r="G392" t="s">
        <v>187</v>
      </c>
      <c r="H392" t="s">
        <v>188</v>
      </c>
      <c r="I392">
        <v>12101</v>
      </c>
      <c r="J392" t="s">
        <v>33</v>
      </c>
      <c r="K392" s="1">
        <v>1355847</v>
      </c>
      <c r="L392" s="1">
        <v>1182812.02</v>
      </c>
      <c r="M392" s="1">
        <v>-173034.98</v>
      </c>
      <c r="N392" s="1">
        <v>1182811.1100000001</v>
      </c>
      <c r="O392">
        <v>0.91</v>
      </c>
      <c r="P392" s="1">
        <v>1182811.1100000001</v>
      </c>
      <c r="Q392">
        <v>0</v>
      </c>
      <c r="R392" s="1">
        <v>1182811.1100000001</v>
      </c>
      <c r="S392">
        <v>0</v>
      </c>
    </row>
    <row r="393" spans="1:19" x14ac:dyDescent="0.25">
      <c r="A393" s="2">
        <v>1001</v>
      </c>
      <c r="B393" t="s">
        <v>21</v>
      </c>
      <c r="C393" s="2" t="str">
        <f t="shared" si="18"/>
        <v>04</v>
      </c>
      <c r="D393" t="s">
        <v>47</v>
      </c>
      <c r="E393" s="2" t="str">
        <f t="shared" si="20"/>
        <v>040110000</v>
      </c>
      <c r="F393" t="s">
        <v>164</v>
      </c>
      <c r="G393" t="s">
        <v>187</v>
      </c>
      <c r="H393" t="s">
        <v>188</v>
      </c>
      <c r="I393">
        <v>12401</v>
      </c>
      <c r="J393" t="s">
        <v>133</v>
      </c>
      <c r="K393" s="1">
        <v>154960</v>
      </c>
      <c r="L393" s="1">
        <v>240038.8</v>
      </c>
      <c r="M393" s="1">
        <v>85078.8</v>
      </c>
      <c r="N393" s="1">
        <v>240038.8</v>
      </c>
      <c r="O393">
        <v>0</v>
      </c>
      <c r="P393" s="1">
        <v>240038.8</v>
      </c>
      <c r="Q393">
        <v>0</v>
      </c>
      <c r="R393" s="1">
        <v>240038.8</v>
      </c>
      <c r="S393">
        <v>0</v>
      </c>
    </row>
    <row r="394" spans="1:19" x14ac:dyDescent="0.25">
      <c r="A394" s="2">
        <v>1001</v>
      </c>
      <c r="B394" t="s">
        <v>21</v>
      </c>
      <c r="C394" s="2" t="str">
        <f t="shared" si="18"/>
        <v>04</v>
      </c>
      <c r="D394" t="s">
        <v>47</v>
      </c>
      <c r="E394" s="2" t="str">
        <f t="shared" si="20"/>
        <v>040110000</v>
      </c>
      <c r="F394" t="s">
        <v>164</v>
      </c>
      <c r="G394" t="s">
        <v>187</v>
      </c>
      <c r="H394" t="s">
        <v>188</v>
      </c>
      <c r="I394">
        <v>13000</v>
      </c>
      <c r="J394" t="s">
        <v>53</v>
      </c>
      <c r="K394" s="1">
        <v>692611</v>
      </c>
      <c r="L394" s="1">
        <v>462571.06</v>
      </c>
      <c r="M394" s="1">
        <v>-230039.94</v>
      </c>
      <c r="N394" s="1">
        <v>462570.37</v>
      </c>
      <c r="O394">
        <v>0.69</v>
      </c>
      <c r="P394" s="1">
        <v>462570.37</v>
      </c>
      <c r="Q394">
        <v>0</v>
      </c>
      <c r="R394" s="1">
        <v>462570.37</v>
      </c>
      <c r="S394">
        <v>0</v>
      </c>
    </row>
    <row r="395" spans="1:19" x14ac:dyDescent="0.25">
      <c r="A395" s="2">
        <v>1001</v>
      </c>
      <c r="B395" t="s">
        <v>21</v>
      </c>
      <c r="C395" s="2" t="str">
        <f t="shared" si="18"/>
        <v>04</v>
      </c>
      <c r="D395" t="s">
        <v>47</v>
      </c>
      <c r="E395" s="2" t="str">
        <f t="shared" si="20"/>
        <v>040110000</v>
      </c>
      <c r="F395" t="s">
        <v>164</v>
      </c>
      <c r="G395" t="s">
        <v>187</v>
      </c>
      <c r="H395" t="s">
        <v>188</v>
      </c>
      <c r="I395">
        <v>13001</v>
      </c>
      <c r="J395" t="s">
        <v>54</v>
      </c>
      <c r="K395">
        <v>0</v>
      </c>
      <c r="L395" s="1">
        <v>1899</v>
      </c>
      <c r="M395" s="1">
        <v>1899</v>
      </c>
      <c r="N395" s="1">
        <v>1898.19</v>
      </c>
      <c r="O395">
        <v>0.81</v>
      </c>
      <c r="P395" s="1">
        <v>1898.19</v>
      </c>
      <c r="Q395">
        <v>0</v>
      </c>
      <c r="R395" s="1">
        <v>1898.19</v>
      </c>
      <c r="S395">
        <v>0</v>
      </c>
    </row>
    <row r="396" spans="1:19" x14ac:dyDescent="0.25">
      <c r="A396" s="2">
        <v>1001</v>
      </c>
      <c r="B396" t="s">
        <v>21</v>
      </c>
      <c r="C396" s="2" t="str">
        <f t="shared" si="18"/>
        <v>04</v>
      </c>
      <c r="D396" t="s">
        <v>47</v>
      </c>
      <c r="E396" s="2" t="str">
        <f t="shared" si="20"/>
        <v>040110000</v>
      </c>
      <c r="F396" t="s">
        <v>164</v>
      </c>
      <c r="G396" t="s">
        <v>187</v>
      </c>
      <c r="H396" t="s">
        <v>188</v>
      </c>
      <c r="I396">
        <v>13005</v>
      </c>
      <c r="J396" t="s">
        <v>56</v>
      </c>
      <c r="K396" s="1">
        <v>76241</v>
      </c>
      <c r="L396" s="1">
        <v>59471</v>
      </c>
      <c r="M396" s="1">
        <v>-16770</v>
      </c>
      <c r="N396" s="1">
        <v>59470.48</v>
      </c>
      <c r="O396">
        <v>0.52</v>
      </c>
      <c r="P396" s="1">
        <v>59470.48</v>
      </c>
      <c r="Q396">
        <v>0</v>
      </c>
      <c r="R396" s="1">
        <v>59470.48</v>
      </c>
      <c r="S396">
        <v>0</v>
      </c>
    </row>
    <row r="397" spans="1:19" x14ac:dyDescent="0.25">
      <c r="A397" s="2">
        <v>1001</v>
      </c>
      <c r="B397" t="s">
        <v>21</v>
      </c>
      <c r="C397" s="2" t="str">
        <f t="shared" si="18"/>
        <v>04</v>
      </c>
      <c r="D397" t="s">
        <v>47</v>
      </c>
      <c r="E397" s="2" t="str">
        <f t="shared" si="20"/>
        <v>040110000</v>
      </c>
      <c r="F397" t="s">
        <v>164</v>
      </c>
      <c r="G397" t="s">
        <v>187</v>
      </c>
      <c r="H397" t="s">
        <v>188</v>
      </c>
      <c r="I397">
        <v>15006</v>
      </c>
      <c r="J397" t="s">
        <v>60</v>
      </c>
      <c r="K397" s="1">
        <v>2423</v>
      </c>
      <c r="L397" s="1">
        <v>1378.65</v>
      </c>
      <c r="M397" s="1">
        <v>-1044.3499999999999</v>
      </c>
      <c r="N397" s="1">
        <v>1378.65</v>
      </c>
      <c r="O397">
        <v>0</v>
      </c>
      <c r="P397" s="1">
        <v>1378.65</v>
      </c>
      <c r="Q397">
        <v>0</v>
      </c>
      <c r="R397" s="1">
        <v>1378.65</v>
      </c>
      <c r="S397">
        <v>0</v>
      </c>
    </row>
    <row r="398" spans="1:19" x14ac:dyDescent="0.25">
      <c r="A398" s="2">
        <v>1001</v>
      </c>
      <c r="B398" t="s">
        <v>21</v>
      </c>
      <c r="C398" s="2" t="str">
        <f t="shared" si="18"/>
        <v>04</v>
      </c>
      <c r="D398" t="s">
        <v>47</v>
      </c>
      <c r="E398" s="2" t="str">
        <f t="shared" si="20"/>
        <v>040110000</v>
      </c>
      <c r="F398" t="s">
        <v>164</v>
      </c>
      <c r="G398" t="s">
        <v>187</v>
      </c>
      <c r="H398" t="s">
        <v>188</v>
      </c>
      <c r="I398">
        <v>16000</v>
      </c>
      <c r="J398" t="s">
        <v>35</v>
      </c>
      <c r="K398" s="1">
        <v>832589</v>
      </c>
      <c r="L398" s="1">
        <v>820857.13</v>
      </c>
      <c r="M398" s="1">
        <v>-11731.87</v>
      </c>
      <c r="N398" s="1">
        <v>819736.04</v>
      </c>
      <c r="O398" s="1">
        <v>1121.0899999999999</v>
      </c>
      <c r="P398" s="1">
        <v>819736.04</v>
      </c>
      <c r="Q398">
        <v>0</v>
      </c>
      <c r="R398" s="1">
        <v>819736.04</v>
      </c>
      <c r="S398">
        <v>0</v>
      </c>
    </row>
    <row r="399" spans="1:19" x14ac:dyDescent="0.25">
      <c r="A399" s="2">
        <v>1001</v>
      </c>
      <c r="B399" t="s">
        <v>21</v>
      </c>
      <c r="C399" s="2" t="str">
        <f t="shared" si="18"/>
        <v>04</v>
      </c>
      <c r="D399" t="s">
        <v>47</v>
      </c>
      <c r="E399" s="2" t="str">
        <f t="shared" si="20"/>
        <v>040110000</v>
      </c>
      <c r="F399" t="s">
        <v>164</v>
      </c>
      <c r="G399" t="s">
        <v>187</v>
      </c>
      <c r="H399" t="s">
        <v>188</v>
      </c>
      <c r="I399">
        <v>20200</v>
      </c>
      <c r="J399" t="s">
        <v>64</v>
      </c>
      <c r="K399" s="1">
        <v>505733</v>
      </c>
      <c r="L399" s="1">
        <v>444106</v>
      </c>
      <c r="M399" s="1">
        <v>-61627</v>
      </c>
      <c r="N399" s="1">
        <v>444105.6</v>
      </c>
      <c r="O399">
        <v>0.4</v>
      </c>
      <c r="P399" s="1">
        <v>444105.6</v>
      </c>
      <c r="Q399">
        <v>0</v>
      </c>
      <c r="R399" s="1">
        <v>444105.6</v>
      </c>
      <c r="S399">
        <v>0</v>
      </c>
    </row>
    <row r="400" spans="1:19" x14ac:dyDescent="0.25">
      <c r="A400" s="2">
        <v>1001</v>
      </c>
      <c r="B400" t="s">
        <v>21</v>
      </c>
      <c r="C400" s="2" t="str">
        <f t="shared" si="18"/>
        <v>04</v>
      </c>
      <c r="D400" t="s">
        <v>47</v>
      </c>
      <c r="E400" s="2" t="str">
        <f t="shared" si="20"/>
        <v>040110000</v>
      </c>
      <c r="F400" t="s">
        <v>164</v>
      </c>
      <c r="G400" t="s">
        <v>187</v>
      </c>
      <c r="H400" t="s">
        <v>188</v>
      </c>
      <c r="I400">
        <v>20400</v>
      </c>
      <c r="J400" t="s">
        <v>66</v>
      </c>
      <c r="K400" s="1">
        <v>14798</v>
      </c>
      <c r="L400" s="1">
        <v>13632</v>
      </c>
      <c r="M400" s="1">
        <v>-1166</v>
      </c>
      <c r="N400" s="1">
        <v>13345.56</v>
      </c>
      <c r="O400">
        <v>286.44</v>
      </c>
      <c r="P400" s="1">
        <v>13345.56</v>
      </c>
      <c r="Q400">
        <v>0</v>
      </c>
      <c r="R400" s="1">
        <v>13345.56</v>
      </c>
      <c r="S400">
        <v>0</v>
      </c>
    </row>
    <row r="401" spans="1:19" x14ac:dyDescent="0.25">
      <c r="A401" s="2">
        <v>1001</v>
      </c>
      <c r="B401" t="s">
        <v>21</v>
      </c>
      <c r="C401" s="2" t="str">
        <f t="shared" si="18"/>
        <v>04</v>
      </c>
      <c r="D401" t="s">
        <v>47</v>
      </c>
      <c r="E401" s="2" t="str">
        <f t="shared" si="20"/>
        <v>040110000</v>
      </c>
      <c r="F401" t="s">
        <v>164</v>
      </c>
      <c r="G401" t="s">
        <v>187</v>
      </c>
      <c r="H401" t="s">
        <v>188</v>
      </c>
      <c r="I401">
        <v>20500</v>
      </c>
      <c r="J401" t="s">
        <v>67</v>
      </c>
      <c r="K401" s="1">
        <v>4594</v>
      </c>
      <c r="L401" s="1">
        <v>4293</v>
      </c>
      <c r="M401">
        <v>-301</v>
      </c>
      <c r="N401" s="1">
        <v>2572.08</v>
      </c>
      <c r="O401" s="1">
        <v>1720.92</v>
      </c>
      <c r="P401" s="1">
        <v>2572.08</v>
      </c>
      <c r="Q401">
        <v>0</v>
      </c>
      <c r="R401" s="1">
        <v>2572.08</v>
      </c>
      <c r="S401">
        <v>0</v>
      </c>
    </row>
    <row r="402" spans="1:19" x14ac:dyDescent="0.25">
      <c r="A402" s="2">
        <v>1001</v>
      </c>
      <c r="B402" t="s">
        <v>21</v>
      </c>
      <c r="C402" s="2" t="str">
        <f t="shared" si="18"/>
        <v>04</v>
      </c>
      <c r="D402" t="s">
        <v>47</v>
      </c>
      <c r="E402" s="2" t="str">
        <f t="shared" si="20"/>
        <v>040110000</v>
      </c>
      <c r="F402" t="s">
        <v>164</v>
      </c>
      <c r="G402" t="s">
        <v>187</v>
      </c>
      <c r="H402" t="s">
        <v>188</v>
      </c>
      <c r="I402">
        <v>21500</v>
      </c>
      <c r="J402" t="s">
        <v>71</v>
      </c>
      <c r="K402" s="1">
        <v>6000</v>
      </c>
      <c r="L402" s="1">
        <v>6000</v>
      </c>
      <c r="M402">
        <v>0</v>
      </c>
      <c r="N402" s="1">
        <v>4295.7</v>
      </c>
      <c r="O402" s="1">
        <v>1704.3</v>
      </c>
      <c r="P402" s="1">
        <v>4295.7</v>
      </c>
      <c r="Q402">
        <v>0</v>
      </c>
      <c r="R402" s="1">
        <v>4295.7</v>
      </c>
      <c r="S402">
        <v>0</v>
      </c>
    </row>
    <row r="403" spans="1:19" x14ac:dyDescent="0.25">
      <c r="A403" s="2">
        <v>1001</v>
      </c>
      <c r="B403" t="s">
        <v>21</v>
      </c>
      <c r="C403" s="2" t="str">
        <f t="shared" si="18"/>
        <v>04</v>
      </c>
      <c r="D403" t="s">
        <v>47</v>
      </c>
      <c r="E403" s="2" t="str">
        <f t="shared" si="20"/>
        <v>040110000</v>
      </c>
      <c r="F403" t="s">
        <v>164</v>
      </c>
      <c r="G403" t="s">
        <v>187</v>
      </c>
      <c r="H403" t="s">
        <v>188</v>
      </c>
      <c r="I403">
        <v>22000</v>
      </c>
      <c r="J403" t="s">
        <v>39</v>
      </c>
      <c r="K403" s="1">
        <v>8500</v>
      </c>
      <c r="L403" s="1">
        <v>8500</v>
      </c>
      <c r="M403">
        <v>0</v>
      </c>
      <c r="N403" s="1">
        <v>4072.83</v>
      </c>
      <c r="O403" s="1">
        <v>4427.17</v>
      </c>
      <c r="P403" s="1">
        <v>4072.83</v>
      </c>
      <c r="Q403">
        <v>0</v>
      </c>
      <c r="R403" s="1">
        <v>4072.83</v>
      </c>
      <c r="S403">
        <v>0</v>
      </c>
    </row>
    <row r="404" spans="1:19" x14ac:dyDescent="0.25">
      <c r="A404" s="2">
        <v>1001</v>
      </c>
      <c r="B404" t="s">
        <v>21</v>
      </c>
      <c r="C404" s="2" t="str">
        <f t="shared" si="18"/>
        <v>04</v>
      </c>
      <c r="D404" t="s">
        <v>47</v>
      </c>
      <c r="E404" s="2" t="str">
        <f t="shared" si="20"/>
        <v>040110000</v>
      </c>
      <c r="F404" t="s">
        <v>164</v>
      </c>
      <c r="G404" t="s">
        <v>187</v>
      </c>
      <c r="H404" t="s">
        <v>188</v>
      </c>
      <c r="I404">
        <v>22002</v>
      </c>
      <c r="J404" t="s">
        <v>40</v>
      </c>
      <c r="K404">
        <v>200</v>
      </c>
      <c r="L404">
        <v>200</v>
      </c>
      <c r="M404">
        <v>0</v>
      </c>
      <c r="N404">
        <v>144</v>
      </c>
      <c r="O404">
        <v>56</v>
      </c>
      <c r="P404">
        <v>144</v>
      </c>
      <c r="Q404">
        <v>0</v>
      </c>
      <c r="R404">
        <v>144</v>
      </c>
      <c r="S404">
        <v>0</v>
      </c>
    </row>
    <row r="405" spans="1:19" x14ac:dyDescent="0.25">
      <c r="A405" s="2">
        <v>1001</v>
      </c>
      <c r="B405" t="s">
        <v>21</v>
      </c>
      <c r="C405" s="2" t="str">
        <f t="shared" si="18"/>
        <v>04</v>
      </c>
      <c r="D405" t="s">
        <v>47</v>
      </c>
      <c r="E405" s="2" t="str">
        <f t="shared" si="20"/>
        <v>040110000</v>
      </c>
      <c r="F405" t="s">
        <v>164</v>
      </c>
      <c r="G405" t="s">
        <v>187</v>
      </c>
      <c r="H405" t="s">
        <v>188</v>
      </c>
      <c r="I405">
        <v>22003</v>
      </c>
      <c r="J405" t="s">
        <v>41</v>
      </c>
      <c r="K405">
        <v>652</v>
      </c>
      <c r="L405">
        <v>652</v>
      </c>
      <c r="M405">
        <v>0</v>
      </c>
      <c r="N405">
        <v>0</v>
      </c>
      <c r="O405">
        <v>652</v>
      </c>
      <c r="P405">
        <v>0</v>
      </c>
      <c r="Q405">
        <v>0</v>
      </c>
      <c r="R405">
        <v>0</v>
      </c>
      <c r="S405">
        <v>0</v>
      </c>
    </row>
    <row r="406" spans="1:19" x14ac:dyDescent="0.25">
      <c r="A406" s="2">
        <v>1001</v>
      </c>
      <c r="B406" t="s">
        <v>21</v>
      </c>
      <c r="C406" s="2" t="str">
        <f t="shared" si="18"/>
        <v>04</v>
      </c>
      <c r="D406" t="s">
        <v>47</v>
      </c>
      <c r="E406" s="2" t="str">
        <f t="shared" si="20"/>
        <v>040110000</v>
      </c>
      <c r="F406" t="s">
        <v>164</v>
      </c>
      <c r="G406" t="s">
        <v>187</v>
      </c>
      <c r="H406" t="s">
        <v>188</v>
      </c>
      <c r="I406">
        <v>22004</v>
      </c>
      <c r="J406" t="s">
        <v>72</v>
      </c>
      <c r="K406" s="1">
        <v>3150</v>
      </c>
      <c r="L406" s="1">
        <v>3150</v>
      </c>
      <c r="M406">
        <v>0</v>
      </c>
      <c r="N406" s="1">
        <v>1481.79</v>
      </c>
      <c r="O406" s="1">
        <v>1668.21</v>
      </c>
      <c r="P406" s="1">
        <v>1481.79</v>
      </c>
      <c r="Q406">
        <v>0</v>
      </c>
      <c r="R406" s="1">
        <v>1481.79</v>
      </c>
      <c r="S406">
        <v>0</v>
      </c>
    </row>
    <row r="407" spans="1:19" x14ac:dyDescent="0.25">
      <c r="A407" s="2">
        <v>1001</v>
      </c>
      <c r="B407" t="s">
        <v>21</v>
      </c>
      <c r="C407" s="2" t="str">
        <f t="shared" si="18"/>
        <v>04</v>
      </c>
      <c r="D407" t="s">
        <v>47</v>
      </c>
      <c r="E407" s="2" t="str">
        <f t="shared" si="20"/>
        <v>040110000</v>
      </c>
      <c r="F407" t="s">
        <v>164</v>
      </c>
      <c r="G407" t="s">
        <v>187</v>
      </c>
      <c r="H407" t="s">
        <v>188</v>
      </c>
      <c r="I407">
        <v>22103</v>
      </c>
      <c r="J407" t="s">
        <v>76</v>
      </c>
      <c r="K407" s="1">
        <v>2040</v>
      </c>
      <c r="L407" s="1">
        <v>2040</v>
      </c>
      <c r="M407">
        <v>0</v>
      </c>
      <c r="N407" s="1">
        <v>2743.2</v>
      </c>
      <c r="O407">
        <v>-703.2</v>
      </c>
      <c r="P407" s="1">
        <v>2743.2</v>
      </c>
      <c r="Q407">
        <v>0</v>
      </c>
      <c r="R407" s="1">
        <v>1415.76</v>
      </c>
      <c r="S407" s="1">
        <v>1327.44</v>
      </c>
    </row>
    <row r="408" spans="1:19" x14ac:dyDescent="0.25">
      <c r="A408" s="2">
        <v>1001</v>
      </c>
      <c r="B408" t="s">
        <v>21</v>
      </c>
      <c r="C408" s="2" t="str">
        <f t="shared" si="18"/>
        <v>04</v>
      </c>
      <c r="D408" t="s">
        <v>47</v>
      </c>
      <c r="E408" s="2" t="str">
        <f t="shared" si="20"/>
        <v>040110000</v>
      </c>
      <c r="F408" t="s">
        <v>164</v>
      </c>
      <c r="G408" t="s">
        <v>187</v>
      </c>
      <c r="H408" t="s">
        <v>188</v>
      </c>
      <c r="I408">
        <v>22201</v>
      </c>
      <c r="J408" t="s">
        <v>42</v>
      </c>
      <c r="K408" s="1">
        <v>7000</v>
      </c>
      <c r="L408" s="1">
        <v>7000</v>
      </c>
      <c r="M408">
        <v>0</v>
      </c>
      <c r="N408" s="1">
        <v>2092.1</v>
      </c>
      <c r="O408" s="1">
        <v>4907.8999999999996</v>
      </c>
      <c r="P408" s="1">
        <v>2092.1</v>
      </c>
      <c r="Q408">
        <v>0</v>
      </c>
      <c r="R408" s="1">
        <v>2092.1</v>
      </c>
      <c r="S408">
        <v>0</v>
      </c>
    </row>
    <row r="409" spans="1:19" x14ac:dyDescent="0.25">
      <c r="A409" s="2">
        <v>1001</v>
      </c>
      <c r="B409" t="s">
        <v>21</v>
      </c>
      <c r="C409" s="2" t="str">
        <f t="shared" si="18"/>
        <v>04</v>
      </c>
      <c r="D409" t="s">
        <v>47</v>
      </c>
      <c r="E409" s="2" t="str">
        <f t="shared" si="20"/>
        <v>040110000</v>
      </c>
      <c r="F409" t="s">
        <v>164</v>
      </c>
      <c r="G409" t="s">
        <v>187</v>
      </c>
      <c r="H409" t="s">
        <v>188</v>
      </c>
      <c r="I409">
        <v>22209</v>
      </c>
      <c r="J409" t="s">
        <v>43</v>
      </c>
      <c r="K409" s="1">
        <v>8000</v>
      </c>
      <c r="L409" s="1">
        <v>8000</v>
      </c>
      <c r="M409">
        <v>0</v>
      </c>
      <c r="N409" s="1">
        <v>6984.89</v>
      </c>
      <c r="O409" s="1">
        <v>1015.11</v>
      </c>
      <c r="P409" s="1">
        <v>6984.89</v>
      </c>
      <c r="Q409">
        <v>0</v>
      </c>
      <c r="R409" s="1">
        <v>6984.89</v>
      </c>
      <c r="S409">
        <v>0</v>
      </c>
    </row>
    <row r="410" spans="1:19" x14ac:dyDescent="0.25">
      <c r="A410" s="2">
        <v>1001</v>
      </c>
      <c r="B410" t="s">
        <v>21</v>
      </c>
      <c r="C410" s="2" t="str">
        <f t="shared" si="18"/>
        <v>04</v>
      </c>
      <c r="D410" t="s">
        <v>47</v>
      </c>
      <c r="E410" s="2" t="str">
        <f t="shared" si="20"/>
        <v>040110000</v>
      </c>
      <c r="F410" t="s">
        <v>164</v>
      </c>
      <c r="G410" t="s">
        <v>187</v>
      </c>
      <c r="H410" t="s">
        <v>188</v>
      </c>
      <c r="I410">
        <v>22300</v>
      </c>
      <c r="J410" t="s">
        <v>79</v>
      </c>
      <c r="K410" s="1">
        <v>5000</v>
      </c>
      <c r="L410" s="1">
        <v>2500</v>
      </c>
      <c r="M410" s="1">
        <v>-2500</v>
      </c>
      <c r="N410">
        <v>0</v>
      </c>
      <c r="O410" s="1">
        <v>2500</v>
      </c>
      <c r="P410">
        <v>0</v>
      </c>
      <c r="Q410">
        <v>0</v>
      </c>
      <c r="R410">
        <v>0</v>
      </c>
      <c r="S410">
        <v>0</v>
      </c>
    </row>
    <row r="411" spans="1:19" x14ac:dyDescent="0.25">
      <c r="A411" s="2">
        <v>1001</v>
      </c>
      <c r="B411" t="s">
        <v>21</v>
      </c>
      <c r="C411" s="2" t="str">
        <f t="shared" si="18"/>
        <v>04</v>
      </c>
      <c r="D411" t="s">
        <v>47</v>
      </c>
      <c r="E411" s="2" t="str">
        <f t="shared" si="20"/>
        <v>040110000</v>
      </c>
      <c r="F411" t="s">
        <v>164</v>
      </c>
      <c r="G411" t="s">
        <v>187</v>
      </c>
      <c r="H411" t="s">
        <v>188</v>
      </c>
      <c r="I411">
        <v>22602</v>
      </c>
      <c r="J411" t="s">
        <v>108</v>
      </c>
      <c r="K411" s="1">
        <v>100000</v>
      </c>
      <c r="L411" s="1">
        <v>91402</v>
      </c>
      <c r="M411" s="1">
        <v>-8598</v>
      </c>
      <c r="N411" s="1">
        <v>90765.33</v>
      </c>
      <c r="O411">
        <v>636.66999999999996</v>
      </c>
      <c r="P411" s="1">
        <v>90765.33</v>
      </c>
      <c r="Q411">
        <v>0</v>
      </c>
      <c r="R411" s="1">
        <v>90765.33</v>
      </c>
      <c r="S411">
        <v>0</v>
      </c>
    </row>
    <row r="412" spans="1:19" x14ac:dyDescent="0.25">
      <c r="A412" s="2">
        <v>1001</v>
      </c>
      <c r="B412" t="s">
        <v>21</v>
      </c>
      <c r="C412" s="2" t="str">
        <f t="shared" ref="C412:C475" si="21">"04"</f>
        <v>04</v>
      </c>
      <c r="D412" t="s">
        <v>47</v>
      </c>
      <c r="E412" s="2" t="str">
        <f t="shared" si="20"/>
        <v>040110000</v>
      </c>
      <c r="F412" t="s">
        <v>164</v>
      </c>
      <c r="G412" t="s">
        <v>187</v>
      </c>
      <c r="H412" t="s">
        <v>188</v>
      </c>
      <c r="I412">
        <v>22606</v>
      </c>
      <c r="J412" t="s">
        <v>83</v>
      </c>
      <c r="K412" s="1">
        <v>8000</v>
      </c>
      <c r="L412" s="1">
        <v>2000</v>
      </c>
      <c r="M412" s="1">
        <v>-6000</v>
      </c>
      <c r="N412">
        <v>0</v>
      </c>
      <c r="O412" s="1">
        <v>2000</v>
      </c>
      <c r="P412">
        <v>0</v>
      </c>
      <c r="Q412">
        <v>0</v>
      </c>
      <c r="R412">
        <v>0</v>
      </c>
      <c r="S412">
        <v>0</v>
      </c>
    </row>
    <row r="413" spans="1:19" x14ac:dyDescent="0.25">
      <c r="A413" s="2">
        <v>1001</v>
      </c>
      <c r="B413" t="s">
        <v>21</v>
      </c>
      <c r="C413" s="2" t="str">
        <f t="shared" si="21"/>
        <v>04</v>
      </c>
      <c r="D413" t="s">
        <v>47</v>
      </c>
      <c r="E413" s="2" t="str">
        <f t="shared" si="20"/>
        <v>040110000</v>
      </c>
      <c r="F413" t="s">
        <v>164</v>
      </c>
      <c r="G413" t="s">
        <v>187</v>
      </c>
      <c r="H413" t="s">
        <v>188</v>
      </c>
      <c r="I413">
        <v>22609</v>
      </c>
      <c r="J413" t="s">
        <v>44</v>
      </c>
      <c r="K413" s="1">
        <v>15900</v>
      </c>
      <c r="L413" s="1">
        <v>5000</v>
      </c>
      <c r="M413" s="1">
        <v>-10900</v>
      </c>
      <c r="N413" s="1">
        <v>5319.58</v>
      </c>
      <c r="O413">
        <v>-319.58</v>
      </c>
      <c r="P413" s="1">
        <v>5319.58</v>
      </c>
      <c r="Q413">
        <v>0</v>
      </c>
      <c r="R413" s="1">
        <v>5319.58</v>
      </c>
      <c r="S413">
        <v>0</v>
      </c>
    </row>
    <row r="414" spans="1:19" x14ac:dyDescent="0.25">
      <c r="A414" s="2">
        <v>1001</v>
      </c>
      <c r="B414" t="s">
        <v>21</v>
      </c>
      <c r="C414" s="2" t="str">
        <f t="shared" si="21"/>
        <v>04</v>
      </c>
      <c r="D414" t="s">
        <v>47</v>
      </c>
      <c r="E414" s="2" t="str">
        <f t="shared" ref="E414:E437" si="22">"040110000"</f>
        <v>040110000</v>
      </c>
      <c r="F414" t="s">
        <v>164</v>
      </c>
      <c r="G414" t="s">
        <v>187</v>
      </c>
      <c r="H414" t="s">
        <v>188</v>
      </c>
      <c r="I414">
        <v>22701</v>
      </c>
      <c r="J414" t="s">
        <v>85</v>
      </c>
      <c r="K414" s="1">
        <v>6000</v>
      </c>
      <c r="L414" s="1">
        <v>5175</v>
      </c>
      <c r="M414">
        <v>-825</v>
      </c>
      <c r="N414">
        <v>0</v>
      </c>
      <c r="O414" s="1">
        <v>5175</v>
      </c>
      <c r="P414">
        <v>0</v>
      </c>
      <c r="Q414">
        <v>0</v>
      </c>
      <c r="R414">
        <v>0</v>
      </c>
      <c r="S414">
        <v>0</v>
      </c>
    </row>
    <row r="415" spans="1:19" x14ac:dyDescent="0.25">
      <c r="A415" s="2">
        <v>1001</v>
      </c>
      <c r="B415" t="s">
        <v>21</v>
      </c>
      <c r="C415" s="2" t="str">
        <f t="shared" si="21"/>
        <v>04</v>
      </c>
      <c r="D415" t="s">
        <v>47</v>
      </c>
      <c r="E415" s="2" t="str">
        <f t="shared" si="22"/>
        <v>040110000</v>
      </c>
      <c r="F415" t="s">
        <v>164</v>
      </c>
      <c r="G415" t="s">
        <v>187</v>
      </c>
      <c r="H415" t="s">
        <v>188</v>
      </c>
      <c r="I415">
        <v>22706</v>
      </c>
      <c r="J415" t="s">
        <v>86</v>
      </c>
      <c r="K415" s="1">
        <v>40624</v>
      </c>
      <c r="L415" s="1">
        <v>27624</v>
      </c>
      <c r="M415" s="1">
        <v>-13000</v>
      </c>
      <c r="N415" s="1">
        <v>30320.080000000002</v>
      </c>
      <c r="O415" s="1">
        <v>-2696.08</v>
      </c>
      <c r="P415" s="1">
        <v>30320.080000000002</v>
      </c>
      <c r="Q415">
        <v>0</v>
      </c>
      <c r="R415" s="1">
        <v>30320.080000000002</v>
      </c>
      <c r="S415">
        <v>0</v>
      </c>
    </row>
    <row r="416" spans="1:19" x14ac:dyDescent="0.25">
      <c r="A416" s="2">
        <v>1001</v>
      </c>
      <c r="B416" t="s">
        <v>21</v>
      </c>
      <c r="C416" s="2" t="str">
        <f t="shared" si="21"/>
        <v>04</v>
      </c>
      <c r="D416" t="s">
        <v>47</v>
      </c>
      <c r="E416" s="2" t="str">
        <f t="shared" si="22"/>
        <v>040110000</v>
      </c>
      <c r="F416" t="s">
        <v>164</v>
      </c>
      <c r="G416" t="s">
        <v>187</v>
      </c>
      <c r="H416" t="s">
        <v>188</v>
      </c>
      <c r="I416">
        <v>23001</v>
      </c>
      <c r="J416" t="s">
        <v>88</v>
      </c>
      <c r="K416" s="1">
        <v>5821</v>
      </c>
      <c r="L416" s="1">
        <v>5821</v>
      </c>
      <c r="M416">
        <v>0</v>
      </c>
      <c r="N416" s="1">
        <v>1624.4</v>
      </c>
      <c r="O416" s="1">
        <v>4196.6000000000004</v>
      </c>
      <c r="P416" s="1">
        <v>1624.4</v>
      </c>
      <c r="Q416">
        <v>0</v>
      </c>
      <c r="R416" s="1">
        <v>1624.4</v>
      </c>
      <c r="S416">
        <v>0</v>
      </c>
    </row>
    <row r="417" spans="1:19" x14ac:dyDescent="0.25">
      <c r="A417" s="2">
        <v>1001</v>
      </c>
      <c r="B417" t="s">
        <v>21</v>
      </c>
      <c r="C417" s="2" t="str">
        <f t="shared" si="21"/>
        <v>04</v>
      </c>
      <c r="D417" t="s">
        <v>47</v>
      </c>
      <c r="E417" s="2" t="str">
        <f t="shared" si="22"/>
        <v>040110000</v>
      </c>
      <c r="F417" t="s">
        <v>164</v>
      </c>
      <c r="G417" t="s">
        <v>187</v>
      </c>
      <c r="H417" t="s">
        <v>188</v>
      </c>
      <c r="I417">
        <v>23100</v>
      </c>
      <c r="J417" t="s">
        <v>89</v>
      </c>
      <c r="K417" s="1">
        <v>6401</v>
      </c>
      <c r="L417" s="1">
        <v>6401</v>
      </c>
      <c r="M417">
        <v>0</v>
      </c>
      <c r="N417" s="1">
        <v>3469.92</v>
      </c>
      <c r="O417" s="1">
        <v>2931.08</v>
      </c>
      <c r="P417" s="1">
        <v>3469.92</v>
      </c>
      <c r="Q417">
        <v>0</v>
      </c>
      <c r="R417" s="1">
        <v>3469.92</v>
      </c>
      <c r="S417">
        <v>0</v>
      </c>
    </row>
    <row r="418" spans="1:19" x14ac:dyDescent="0.25">
      <c r="A418" s="2">
        <v>1001</v>
      </c>
      <c r="B418" t="s">
        <v>21</v>
      </c>
      <c r="C418" s="2" t="str">
        <f t="shared" si="21"/>
        <v>04</v>
      </c>
      <c r="D418" t="s">
        <v>47</v>
      </c>
      <c r="E418" s="2" t="str">
        <f t="shared" si="22"/>
        <v>040110000</v>
      </c>
      <c r="F418" t="s">
        <v>164</v>
      </c>
      <c r="G418" t="s">
        <v>187</v>
      </c>
      <c r="H418" t="s">
        <v>188</v>
      </c>
      <c r="I418">
        <v>28001</v>
      </c>
      <c r="J418" t="s">
        <v>45</v>
      </c>
      <c r="K418" s="1">
        <v>500000</v>
      </c>
      <c r="L418" s="1">
        <v>603900</v>
      </c>
      <c r="M418" s="1">
        <v>103900</v>
      </c>
      <c r="N418" s="1">
        <v>593963.06999999995</v>
      </c>
      <c r="O418" s="1">
        <v>9936.93</v>
      </c>
      <c r="P418" s="1">
        <v>593963.06999999995</v>
      </c>
      <c r="Q418">
        <v>0</v>
      </c>
      <c r="R418" s="1">
        <v>569468.17000000004</v>
      </c>
      <c r="S418" s="1">
        <v>24494.9</v>
      </c>
    </row>
    <row r="419" spans="1:19" x14ac:dyDescent="0.25">
      <c r="A419" s="2">
        <v>1001</v>
      </c>
      <c r="B419" t="s">
        <v>21</v>
      </c>
      <c r="C419" s="2" t="str">
        <f t="shared" si="21"/>
        <v>04</v>
      </c>
      <c r="D419" t="s">
        <v>47</v>
      </c>
      <c r="E419" s="2" t="str">
        <f t="shared" si="22"/>
        <v>040110000</v>
      </c>
      <c r="F419" t="s">
        <v>164</v>
      </c>
      <c r="G419" t="s">
        <v>187</v>
      </c>
      <c r="H419" t="s">
        <v>188</v>
      </c>
      <c r="I419">
        <v>48016</v>
      </c>
      <c r="J419" t="s">
        <v>189</v>
      </c>
      <c r="K419" s="1">
        <v>100000</v>
      </c>
      <c r="L419" s="1">
        <v>100000</v>
      </c>
      <c r="M419">
        <v>0</v>
      </c>
      <c r="N419" s="1">
        <v>100000</v>
      </c>
      <c r="O419">
        <v>0</v>
      </c>
      <c r="P419" s="1">
        <v>100000</v>
      </c>
      <c r="Q419">
        <v>0</v>
      </c>
      <c r="R419" s="1">
        <v>100000</v>
      </c>
      <c r="S419">
        <v>0</v>
      </c>
    </row>
    <row r="420" spans="1:19" x14ac:dyDescent="0.25">
      <c r="A420" s="2">
        <v>1001</v>
      </c>
      <c r="B420" t="s">
        <v>21</v>
      </c>
      <c r="C420" s="2" t="str">
        <f t="shared" si="21"/>
        <v>04</v>
      </c>
      <c r="D420" t="s">
        <v>47</v>
      </c>
      <c r="E420" s="2" t="str">
        <f t="shared" si="22"/>
        <v>040110000</v>
      </c>
      <c r="F420" t="s">
        <v>164</v>
      </c>
      <c r="G420" t="s">
        <v>187</v>
      </c>
      <c r="H420" t="s">
        <v>188</v>
      </c>
      <c r="I420">
        <v>48129</v>
      </c>
      <c r="J420" t="s">
        <v>190</v>
      </c>
      <c r="K420" s="1">
        <v>500000</v>
      </c>
      <c r="L420" s="1">
        <v>500000</v>
      </c>
      <c r="M420">
        <v>0</v>
      </c>
      <c r="N420" s="1">
        <v>500000</v>
      </c>
      <c r="O420">
        <v>0</v>
      </c>
      <c r="P420" s="1">
        <v>500000</v>
      </c>
      <c r="Q420">
        <v>0</v>
      </c>
      <c r="R420" s="1">
        <v>500000</v>
      </c>
      <c r="S420">
        <v>0</v>
      </c>
    </row>
    <row r="421" spans="1:19" x14ac:dyDescent="0.25">
      <c r="A421" s="2">
        <v>1001</v>
      </c>
      <c r="B421" t="s">
        <v>21</v>
      </c>
      <c r="C421" s="2" t="str">
        <f t="shared" si="21"/>
        <v>04</v>
      </c>
      <c r="D421" t="s">
        <v>47</v>
      </c>
      <c r="E421" s="2" t="str">
        <f t="shared" si="22"/>
        <v>040110000</v>
      </c>
      <c r="F421" t="s">
        <v>164</v>
      </c>
      <c r="G421" t="s">
        <v>187</v>
      </c>
      <c r="H421" t="s">
        <v>188</v>
      </c>
      <c r="I421">
        <v>60201</v>
      </c>
      <c r="J421" t="s">
        <v>191</v>
      </c>
      <c r="K421" s="1">
        <v>200000</v>
      </c>
      <c r="L421">
        <v>0</v>
      </c>
      <c r="M421" s="1">
        <v>-200000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</row>
    <row r="422" spans="1:19" x14ac:dyDescent="0.25">
      <c r="A422" s="2">
        <v>1001</v>
      </c>
      <c r="B422" t="s">
        <v>21</v>
      </c>
      <c r="C422" s="2" t="str">
        <f t="shared" si="21"/>
        <v>04</v>
      </c>
      <c r="D422" t="s">
        <v>47</v>
      </c>
      <c r="E422" s="2" t="str">
        <f t="shared" si="22"/>
        <v>040110000</v>
      </c>
      <c r="F422" t="s">
        <v>164</v>
      </c>
      <c r="G422" t="s">
        <v>187</v>
      </c>
      <c r="H422" t="s">
        <v>188</v>
      </c>
      <c r="I422">
        <v>60202</v>
      </c>
      <c r="J422" t="s">
        <v>192</v>
      </c>
      <c r="K422" s="1">
        <v>576000</v>
      </c>
      <c r="L422" s="1">
        <v>569455</v>
      </c>
      <c r="M422" s="1">
        <v>-6545</v>
      </c>
      <c r="N422" s="1">
        <v>501926.97</v>
      </c>
      <c r="O422" s="1">
        <v>67528.03</v>
      </c>
      <c r="P422" s="1">
        <v>501926.97</v>
      </c>
      <c r="Q422">
        <v>0</v>
      </c>
      <c r="R422" s="1">
        <v>501926.97</v>
      </c>
      <c r="S422">
        <v>0</v>
      </c>
    </row>
    <row r="423" spans="1:19" x14ac:dyDescent="0.25">
      <c r="A423" s="2">
        <v>1001</v>
      </c>
      <c r="B423" t="s">
        <v>21</v>
      </c>
      <c r="C423" s="2" t="str">
        <f t="shared" si="21"/>
        <v>04</v>
      </c>
      <c r="D423" t="s">
        <v>47</v>
      </c>
      <c r="E423" s="2" t="str">
        <f t="shared" si="22"/>
        <v>040110000</v>
      </c>
      <c r="F423" t="s">
        <v>164</v>
      </c>
      <c r="G423" t="s">
        <v>187</v>
      </c>
      <c r="H423" t="s">
        <v>188</v>
      </c>
      <c r="I423">
        <v>61200</v>
      </c>
      <c r="J423" t="s">
        <v>123</v>
      </c>
      <c r="K423" s="1">
        <v>105000</v>
      </c>
      <c r="L423" s="1">
        <v>105000</v>
      </c>
      <c r="M423">
        <v>0</v>
      </c>
      <c r="N423" s="1">
        <v>112197.25</v>
      </c>
      <c r="O423" s="1">
        <v>-7197.25</v>
      </c>
      <c r="P423" s="1">
        <v>112197.25</v>
      </c>
      <c r="Q423">
        <v>0</v>
      </c>
      <c r="R423" s="1">
        <v>112197.25</v>
      </c>
      <c r="S423">
        <v>0</v>
      </c>
    </row>
    <row r="424" spans="1:19" x14ac:dyDescent="0.25">
      <c r="A424" s="2">
        <v>1001</v>
      </c>
      <c r="B424" t="s">
        <v>21</v>
      </c>
      <c r="C424" s="2" t="str">
        <f t="shared" si="21"/>
        <v>04</v>
      </c>
      <c r="D424" t="s">
        <v>47</v>
      </c>
      <c r="E424" s="2" t="str">
        <f t="shared" si="22"/>
        <v>040110000</v>
      </c>
      <c r="F424" t="s">
        <v>164</v>
      </c>
      <c r="G424" t="s">
        <v>187</v>
      </c>
      <c r="H424" t="s">
        <v>188</v>
      </c>
      <c r="I424">
        <v>61201</v>
      </c>
      <c r="J424" t="s">
        <v>124</v>
      </c>
      <c r="K424" s="1">
        <v>954121</v>
      </c>
      <c r="L424" s="1">
        <v>906419</v>
      </c>
      <c r="M424" s="1">
        <v>-47702</v>
      </c>
      <c r="N424" s="1">
        <v>689138.07</v>
      </c>
      <c r="O424" s="1">
        <v>217280.93</v>
      </c>
      <c r="P424" s="1">
        <v>689138.07</v>
      </c>
      <c r="Q424">
        <v>0</v>
      </c>
      <c r="R424" s="1">
        <v>689138.07</v>
      </c>
      <c r="S424">
        <v>0</v>
      </c>
    </row>
    <row r="425" spans="1:19" x14ac:dyDescent="0.25">
      <c r="A425" s="2">
        <v>1001</v>
      </c>
      <c r="B425" t="s">
        <v>21</v>
      </c>
      <c r="C425" s="2" t="str">
        <f t="shared" si="21"/>
        <v>04</v>
      </c>
      <c r="D425" t="s">
        <v>47</v>
      </c>
      <c r="E425" s="2" t="str">
        <f t="shared" si="22"/>
        <v>040110000</v>
      </c>
      <c r="F425" t="s">
        <v>164</v>
      </c>
      <c r="G425" t="s">
        <v>187</v>
      </c>
      <c r="H425" t="s">
        <v>188</v>
      </c>
      <c r="I425">
        <v>61205</v>
      </c>
      <c r="J425" t="s">
        <v>125</v>
      </c>
      <c r="K425" s="1">
        <v>154100</v>
      </c>
      <c r="L425" s="1">
        <v>154100</v>
      </c>
      <c r="M425">
        <v>0</v>
      </c>
      <c r="N425" s="1">
        <v>146888.71</v>
      </c>
      <c r="O425" s="1">
        <v>7211.29</v>
      </c>
      <c r="P425" s="1">
        <v>146888.71</v>
      </c>
      <c r="Q425">
        <v>0</v>
      </c>
      <c r="R425" s="1">
        <v>146888.71</v>
      </c>
      <c r="S425">
        <v>0</v>
      </c>
    </row>
    <row r="426" spans="1:19" x14ac:dyDescent="0.25">
      <c r="A426" s="2">
        <v>1001</v>
      </c>
      <c r="B426" t="s">
        <v>21</v>
      </c>
      <c r="C426" s="2" t="str">
        <f t="shared" si="21"/>
        <v>04</v>
      </c>
      <c r="D426" t="s">
        <v>47</v>
      </c>
      <c r="E426" s="2" t="str">
        <f t="shared" si="22"/>
        <v>040110000</v>
      </c>
      <c r="F426" t="s">
        <v>164</v>
      </c>
      <c r="G426" t="s">
        <v>187</v>
      </c>
      <c r="H426" t="s">
        <v>188</v>
      </c>
      <c r="I426">
        <v>61206</v>
      </c>
      <c r="J426" t="s">
        <v>193</v>
      </c>
      <c r="K426" s="1">
        <v>2046144</v>
      </c>
      <c r="L426" s="1">
        <v>2310636</v>
      </c>
      <c r="M426" s="1">
        <v>264492</v>
      </c>
      <c r="N426" s="1">
        <v>2500883.9900000002</v>
      </c>
      <c r="O426" s="1">
        <v>-190247.99</v>
      </c>
      <c r="P426" s="1">
        <v>2500883.9900000002</v>
      </c>
      <c r="Q426">
        <v>0</v>
      </c>
      <c r="R426" s="1">
        <v>2496464.5</v>
      </c>
      <c r="S426" s="1">
        <v>4419.49</v>
      </c>
    </row>
    <row r="427" spans="1:19" x14ac:dyDescent="0.25">
      <c r="A427" s="2">
        <v>1001</v>
      </c>
      <c r="B427" t="s">
        <v>21</v>
      </c>
      <c r="C427" s="2" t="str">
        <f t="shared" si="21"/>
        <v>04</v>
      </c>
      <c r="D427" t="s">
        <v>47</v>
      </c>
      <c r="E427" s="2" t="str">
        <f t="shared" si="22"/>
        <v>040110000</v>
      </c>
      <c r="F427" t="s">
        <v>164</v>
      </c>
      <c r="G427" t="s">
        <v>187</v>
      </c>
      <c r="H427" t="s">
        <v>188</v>
      </c>
      <c r="I427">
        <v>62500</v>
      </c>
      <c r="J427" t="s">
        <v>93</v>
      </c>
      <c r="K427" s="1">
        <v>14414</v>
      </c>
      <c r="L427" s="1">
        <v>18248</v>
      </c>
      <c r="M427" s="1">
        <v>3834</v>
      </c>
      <c r="N427" s="1">
        <v>18247.52</v>
      </c>
      <c r="O427">
        <v>0.48</v>
      </c>
      <c r="P427" s="1">
        <v>18247.52</v>
      </c>
      <c r="Q427">
        <v>0</v>
      </c>
      <c r="R427" s="1">
        <v>18247.52</v>
      </c>
      <c r="S427">
        <v>0</v>
      </c>
    </row>
    <row r="428" spans="1:19" x14ac:dyDescent="0.25">
      <c r="A428" s="2">
        <v>1001</v>
      </c>
      <c r="B428" t="s">
        <v>21</v>
      </c>
      <c r="C428" s="2" t="str">
        <f t="shared" si="21"/>
        <v>04</v>
      </c>
      <c r="D428" t="s">
        <v>47</v>
      </c>
      <c r="E428" s="2" t="str">
        <f t="shared" si="22"/>
        <v>040110000</v>
      </c>
      <c r="F428" t="s">
        <v>164</v>
      </c>
      <c r="G428" t="s">
        <v>187</v>
      </c>
      <c r="H428" t="s">
        <v>188</v>
      </c>
      <c r="I428">
        <v>62502</v>
      </c>
      <c r="J428" t="s">
        <v>94</v>
      </c>
      <c r="K428" s="1">
        <v>1921</v>
      </c>
      <c r="L428">
        <v>0</v>
      </c>
      <c r="M428" s="1">
        <v>-1921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</row>
    <row r="429" spans="1:19" x14ac:dyDescent="0.25">
      <c r="A429" s="2">
        <v>1001</v>
      </c>
      <c r="B429" t="s">
        <v>21</v>
      </c>
      <c r="C429" s="2" t="str">
        <f t="shared" si="21"/>
        <v>04</v>
      </c>
      <c r="D429" t="s">
        <v>47</v>
      </c>
      <c r="E429" s="2" t="str">
        <f t="shared" si="22"/>
        <v>040110000</v>
      </c>
      <c r="F429" t="s">
        <v>164</v>
      </c>
      <c r="G429" t="s">
        <v>187</v>
      </c>
      <c r="H429" t="s">
        <v>188</v>
      </c>
      <c r="I429">
        <v>62801</v>
      </c>
      <c r="J429" t="s">
        <v>128</v>
      </c>
      <c r="K429">
        <v>0</v>
      </c>
      <c r="L429" s="1">
        <v>335737</v>
      </c>
      <c r="M429" s="1">
        <v>335737</v>
      </c>
      <c r="N429" s="1">
        <v>335735.87</v>
      </c>
      <c r="O429">
        <v>1.1299999999999999</v>
      </c>
      <c r="P429" s="1">
        <v>335735.87</v>
      </c>
      <c r="Q429">
        <v>0</v>
      </c>
      <c r="R429" s="1">
        <v>335735.87</v>
      </c>
      <c r="S429">
        <v>0</v>
      </c>
    </row>
    <row r="430" spans="1:19" x14ac:dyDescent="0.25">
      <c r="A430" s="2">
        <v>1001</v>
      </c>
      <c r="B430" t="s">
        <v>21</v>
      </c>
      <c r="C430" s="2" t="str">
        <f t="shared" si="21"/>
        <v>04</v>
      </c>
      <c r="D430" t="s">
        <v>47</v>
      </c>
      <c r="E430" s="2" t="str">
        <f t="shared" si="22"/>
        <v>040110000</v>
      </c>
      <c r="F430" t="s">
        <v>164</v>
      </c>
      <c r="G430" t="s">
        <v>187</v>
      </c>
      <c r="H430" t="s">
        <v>188</v>
      </c>
      <c r="I430">
        <v>64003</v>
      </c>
      <c r="J430" t="s">
        <v>194</v>
      </c>
      <c r="K430" s="1">
        <v>150000</v>
      </c>
      <c r="L430" s="1">
        <v>130836</v>
      </c>
      <c r="M430" s="1">
        <v>-19164</v>
      </c>
      <c r="N430" s="1">
        <v>130835.05</v>
      </c>
      <c r="O430">
        <v>0.95</v>
      </c>
      <c r="P430" s="1">
        <v>130835.05</v>
      </c>
      <c r="Q430">
        <v>0</v>
      </c>
      <c r="R430" s="1">
        <v>126835.99</v>
      </c>
      <c r="S430" s="1">
        <v>3999.06</v>
      </c>
    </row>
    <row r="431" spans="1:19" x14ac:dyDescent="0.25">
      <c r="A431" s="2">
        <v>1001</v>
      </c>
      <c r="B431" t="s">
        <v>21</v>
      </c>
      <c r="C431" s="2" t="str">
        <f t="shared" si="21"/>
        <v>04</v>
      </c>
      <c r="D431" t="s">
        <v>47</v>
      </c>
      <c r="E431" s="2" t="str">
        <f t="shared" si="22"/>
        <v>040110000</v>
      </c>
      <c r="F431" t="s">
        <v>164</v>
      </c>
      <c r="G431" t="s">
        <v>187</v>
      </c>
      <c r="H431" t="s">
        <v>188</v>
      </c>
      <c r="I431">
        <v>64099</v>
      </c>
      <c r="J431" t="s">
        <v>172</v>
      </c>
      <c r="K431" s="1">
        <v>216760</v>
      </c>
      <c r="L431" s="1">
        <v>197084</v>
      </c>
      <c r="M431" s="1">
        <v>-19676</v>
      </c>
      <c r="N431" s="1">
        <v>184083.26</v>
      </c>
      <c r="O431" s="1">
        <v>13000.74</v>
      </c>
      <c r="P431" s="1">
        <v>184083.26</v>
      </c>
      <c r="Q431">
        <v>0</v>
      </c>
      <c r="R431" s="1">
        <v>179586.35</v>
      </c>
      <c r="S431" s="1">
        <v>4496.91</v>
      </c>
    </row>
    <row r="432" spans="1:19" x14ac:dyDescent="0.25">
      <c r="A432" s="2">
        <v>1001</v>
      </c>
      <c r="B432" t="s">
        <v>21</v>
      </c>
      <c r="C432" s="2" t="str">
        <f t="shared" si="21"/>
        <v>04</v>
      </c>
      <c r="D432" t="s">
        <v>47</v>
      </c>
      <c r="E432" s="2" t="str">
        <f t="shared" si="22"/>
        <v>040110000</v>
      </c>
      <c r="F432" t="s">
        <v>164</v>
      </c>
      <c r="G432" t="s">
        <v>187</v>
      </c>
      <c r="H432" t="s">
        <v>188</v>
      </c>
      <c r="I432">
        <v>74510</v>
      </c>
      <c r="J432" t="s">
        <v>195</v>
      </c>
      <c r="K432" s="1">
        <v>198279</v>
      </c>
      <c r="L432" s="1">
        <v>198279</v>
      </c>
      <c r="M432">
        <v>0</v>
      </c>
      <c r="N432" s="1">
        <v>198279</v>
      </c>
      <c r="O432">
        <v>0</v>
      </c>
      <c r="P432" s="1">
        <v>198279</v>
      </c>
      <c r="Q432">
        <v>0</v>
      </c>
      <c r="R432" s="1">
        <v>198279</v>
      </c>
      <c r="S432">
        <v>0</v>
      </c>
    </row>
    <row r="433" spans="1:19" x14ac:dyDescent="0.25">
      <c r="A433" s="2">
        <v>1001</v>
      </c>
      <c r="B433" t="s">
        <v>21</v>
      </c>
      <c r="C433" s="2" t="str">
        <f t="shared" si="21"/>
        <v>04</v>
      </c>
      <c r="D433" t="s">
        <v>47</v>
      </c>
      <c r="E433" s="2" t="str">
        <f t="shared" si="22"/>
        <v>040110000</v>
      </c>
      <c r="F433" t="s">
        <v>164</v>
      </c>
      <c r="G433" t="s">
        <v>187</v>
      </c>
      <c r="H433" t="s">
        <v>188</v>
      </c>
      <c r="I433">
        <v>78019</v>
      </c>
      <c r="J433" t="s">
        <v>196</v>
      </c>
      <c r="K433" s="1">
        <v>30000</v>
      </c>
      <c r="L433" s="1">
        <v>30000</v>
      </c>
      <c r="M433">
        <v>0</v>
      </c>
      <c r="N433">
        <v>0</v>
      </c>
      <c r="O433" s="1">
        <v>30000</v>
      </c>
      <c r="P433">
        <v>0</v>
      </c>
      <c r="Q433">
        <v>0</v>
      </c>
      <c r="R433">
        <v>0</v>
      </c>
      <c r="S433">
        <v>0</v>
      </c>
    </row>
    <row r="434" spans="1:19" x14ac:dyDescent="0.25">
      <c r="A434" s="2">
        <v>1001</v>
      </c>
      <c r="B434" t="s">
        <v>21</v>
      </c>
      <c r="C434" s="2" t="str">
        <f t="shared" si="21"/>
        <v>04</v>
      </c>
      <c r="D434" t="s">
        <v>47</v>
      </c>
      <c r="E434" s="2" t="str">
        <f t="shared" si="22"/>
        <v>040110000</v>
      </c>
      <c r="F434" t="s">
        <v>164</v>
      </c>
      <c r="G434" t="s">
        <v>187</v>
      </c>
      <c r="H434" t="s">
        <v>188</v>
      </c>
      <c r="I434">
        <v>78025</v>
      </c>
      <c r="J434" t="s">
        <v>197</v>
      </c>
      <c r="K434" s="1">
        <v>2468990</v>
      </c>
      <c r="L434" s="1">
        <v>2035000</v>
      </c>
      <c r="M434" s="1">
        <v>-433990</v>
      </c>
      <c r="N434" s="1">
        <v>2035000</v>
      </c>
      <c r="O434">
        <v>0</v>
      </c>
      <c r="P434" s="1">
        <v>2035000</v>
      </c>
      <c r="Q434">
        <v>0</v>
      </c>
      <c r="R434" s="1">
        <v>2035000</v>
      </c>
      <c r="S434">
        <v>0</v>
      </c>
    </row>
    <row r="435" spans="1:19" x14ac:dyDescent="0.25">
      <c r="A435" s="2">
        <v>1001</v>
      </c>
      <c r="B435" t="s">
        <v>21</v>
      </c>
      <c r="C435" s="2" t="str">
        <f t="shared" si="21"/>
        <v>04</v>
      </c>
      <c r="D435" t="s">
        <v>47</v>
      </c>
      <c r="E435" s="2" t="str">
        <f t="shared" si="22"/>
        <v>040110000</v>
      </c>
      <c r="F435" t="s">
        <v>164</v>
      </c>
      <c r="G435" t="s">
        <v>187</v>
      </c>
      <c r="H435" t="s">
        <v>188</v>
      </c>
      <c r="I435">
        <v>78099</v>
      </c>
      <c r="J435" t="s">
        <v>118</v>
      </c>
      <c r="K435" s="1">
        <v>300000</v>
      </c>
      <c r="L435">
        <v>0</v>
      </c>
      <c r="M435" s="1">
        <v>-300000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</row>
    <row r="436" spans="1:19" x14ac:dyDescent="0.25">
      <c r="A436" s="2">
        <v>1001</v>
      </c>
      <c r="B436" t="s">
        <v>21</v>
      </c>
      <c r="C436" s="2" t="str">
        <f t="shared" si="21"/>
        <v>04</v>
      </c>
      <c r="D436" t="s">
        <v>47</v>
      </c>
      <c r="E436" s="2" t="str">
        <f t="shared" si="22"/>
        <v>040110000</v>
      </c>
      <c r="F436" t="s">
        <v>164</v>
      </c>
      <c r="G436" t="s">
        <v>187</v>
      </c>
      <c r="H436" t="s">
        <v>188</v>
      </c>
      <c r="I436">
        <v>78111</v>
      </c>
      <c r="J436" t="s">
        <v>198</v>
      </c>
      <c r="K436" s="1">
        <v>175000</v>
      </c>
      <c r="L436">
        <v>0</v>
      </c>
      <c r="M436" s="1">
        <v>-175000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</row>
    <row r="437" spans="1:19" x14ac:dyDescent="0.25">
      <c r="A437" s="2">
        <v>1001</v>
      </c>
      <c r="B437" t="s">
        <v>21</v>
      </c>
      <c r="C437" s="2" t="str">
        <f t="shared" si="21"/>
        <v>04</v>
      </c>
      <c r="D437" t="s">
        <v>47</v>
      </c>
      <c r="E437" s="2" t="str">
        <f t="shared" si="22"/>
        <v>040110000</v>
      </c>
      <c r="F437" t="s">
        <v>164</v>
      </c>
      <c r="G437" t="s">
        <v>187</v>
      </c>
      <c r="H437" t="s">
        <v>188</v>
      </c>
      <c r="I437">
        <v>79901</v>
      </c>
      <c r="J437" t="s">
        <v>199</v>
      </c>
      <c r="K437">
        <v>0</v>
      </c>
      <c r="L437" s="1">
        <v>300000</v>
      </c>
      <c r="M437" s="1">
        <v>300000</v>
      </c>
      <c r="N437" s="1">
        <v>300000</v>
      </c>
      <c r="O437">
        <v>0</v>
      </c>
      <c r="P437" s="1">
        <v>300000</v>
      </c>
      <c r="Q437">
        <v>0</v>
      </c>
      <c r="R437" s="1">
        <v>300000</v>
      </c>
      <c r="S437">
        <v>0</v>
      </c>
    </row>
    <row r="438" spans="1:19" x14ac:dyDescent="0.25">
      <c r="A438" s="2">
        <v>1001</v>
      </c>
      <c r="B438" t="s">
        <v>21</v>
      </c>
      <c r="C438" s="2" t="str">
        <f t="shared" si="21"/>
        <v>04</v>
      </c>
      <c r="D438" t="s">
        <v>47</v>
      </c>
      <c r="E438" s="2" t="str">
        <f t="shared" ref="E438:E469" si="23">"040120000"</f>
        <v>040120000</v>
      </c>
      <c r="F438" t="s">
        <v>200</v>
      </c>
      <c r="G438" t="s">
        <v>201</v>
      </c>
      <c r="H438" t="s">
        <v>202</v>
      </c>
      <c r="I438">
        <v>10000</v>
      </c>
      <c r="J438" t="s">
        <v>25</v>
      </c>
      <c r="K438" s="1">
        <v>82492</v>
      </c>
      <c r="L438" s="1">
        <v>82492</v>
      </c>
      <c r="M438">
        <v>0</v>
      </c>
      <c r="N438" s="1">
        <v>82491.839999999997</v>
      </c>
      <c r="O438">
        <v>0.16</v>
      </c>
      <c r="P438" s="1">
        <v>82491.839999999997</v>
      </c>
      <c r="Q438">
        <v>0</v>
      </c>
      <c r="R438" s="1">
        <v>82491.839999999997</v>
      </c>
      <c r="S438">
        <v>0</v>
      </c>
    </row>
    <row r="439" spans="1:19" x14ac:dyDescent="0.25">
      <c r="A439" s="2">
        <v>1001</v>
      </c>
      <c r="B439" t="s">
        <v>21</v>
      </c>
      <c r="C439" s="2" t="str">
        <f t="shared" si="21"/>
        <v>04</v>
      </c>
      <c r="D439" t="s">
        <v>47</v>
      </c>
      <c r="E439" s="2" t="str">
        <f t="shared" si="23"/>
        <v>040120000</v>
      </c>
      <c r="F439" t="s">
        <v>200</v>
      </c>
      <c r="G439" t="s">
        <v>201</v>
      </c>
      <c r="H439" t="s">
        <v>202</v>
      </c>
      <c r="I439">
        <v>12000</v>
      </c>
      <c r="J439" t="s">
        <v>28</v>
      </c>
      <c r="K439" s="1">
        <v>579694</v>
      </c>
      <c r="L439" s="1">
        <v>480489.2</v>
      </c>
      <c r="M439" s="1">
        <v>-99204.800000000003</v>
      </c>
      <c r="N439" s="1">
        <v>480488.57</v>
      </c>
      <c r="O439">
        <v>0.63</v>
      </c>
      <c r="P439" s="1">
        <v>480488.57</v>
      </c>
      <c r="Q439">
        <v>0</v>
      </c>
      <c r="R439" s="1">
        <v>480488.57</v>
      </c>
      <c r="S439">
        <v>0</v>
      </c>
    </row>
    <row r="440" spans="1:19" x14ac:dyDescent="0.25">
      <c r="A440" s="2">
        <v>1001</v>
      </c>
      <c r="B440" t="s">
        <v>21</v>
      </c>
      <c r="C440" s="2" t="str">
        <f t="shared" si="21"/>
        <v>04</v>
      </c>
      <c r="D440" t="s">
        <v>47</v>
      </c>
      <c r="E440" s="2" t="str">
        <f t="shared" si="23"/>
        <v>040120000</v>
      </c>
      <c r="F440" t="s">
        <v>200</v>
      </c>
      <c r="G440" t="s">
        <v>201</v>
      </c>
      <c r="H440" t="s">
        <v>202</v>
      </c>
      <c r="I440">
        <v>12001</v>
      </c>
      <c r="J440" t="s">
        <v>51</v>
      </c>
      <c r="K440" s="1">
        <v>419795</v>
      </c>
      <c r="L440" s="1">
        <v>284114</v>
      </c>
      <c r="M440" s="1">
        <v>-135681</v>
      </c>
      <c r="N440" s="1">
        <v>284113.57</v>
      </c>
      <c r="O440">
        <v>0.43</v>
      </c>
      <c r="P440" s="1">
        <v>284113.57</v>
      </c>
      <c r="Q440">
        <v>0</v>
      </c>
      <c r="R440" s="1">
        <v>284113.57</v>
      </c>
      <c r="S440">
        <v>0</v>
      </c>
    </row>
    <row r="441" spans="1:19" x14ac:dyDescent="0.25">
      <c r="A441" s="2">
        <v>1001</v>
      </c>
      <c r="B441" t="s">
        <v>21</v>
      </c>
      <c r="C441" s="2" t="str">
        <f t="shared" si="21"/>
        <v>04</v>
      </c>
      <c r="D441" t="s">
        <v>47</v>
      </c>
      <c r="E441" s="2" t="str">
        <f t="shared" si="23"/>
        <v>040120000</v>
      </c>
      <c r="F441" t="s">
        <v>200</v>
      </c>
      <c r="G441" t="s">
        <v>201</v>
      </c>
      <c r="H441" t="s">
        <v>202</v>
      </c>
      <c r="I441">
        <v>12002</v>
      </c>
      <c r="J441" t="s">
        <v>29</v>
      </c>
      <c r="K441" s="1">
        <v>654521</v>
      </c>
      <c r="L441" s="1">
        <v>539752.19999999995</v>
      </c>
      <c r="M441" s="1">
        <v>-114768.8</v>
      </c>
      <c r="N441" s="1">
        <v>539751.24</v>
      </c>
      <c r="O441">
        <v>0.96</v>
      </c>
      <c r="P441" s="1">
        <v>539751.24</v>
      </c>
      <c r="Q441">
        <v>0</v>
      </c>
      <c r="R441" s="1">
        <v>539751.24</v>
      </c>
      <c r="S441">
        <v>0</v>
      </c>
    </row>
    <row r="442" spans="1:19" x14ac:dyDescent="0.25">
      <c r="A442" s="2">
        <v>1001</v>
      </c>
      <c r="B442" t="s">
        <v>21</v>
      </c>
      <c r="C442" s="2" t="str">
        <f t="shared" si="21"/>
        <v>04</v>
      </c>
      <c r="D442" t="s">
        <v>47</v>
      </c>
      <c r="E442" s="2" t="str">
        <f t="shared" si="23"/>
        <v>040120000</v>
      </c>
      <c r="F442" t="s">
        <v>200</v>
      </c>
      <c r="G442" t="s">
        <v>201</v>
      </c>
      <c r="H442" t="s">
        <v>202</v>
      </c>
      <c r="I442">
        <v>12003</v>
      </c>
      <c r="J442" t="s">
        <v>30</v>
      </c>
      <c r="K442" s="1">
        <v>29199</v>
      </c>
      <c r="L442" s="1">
        <v>26511</v>
      </c>
      <c r="M442" s="1">
        <v>-2688</v>
      </c>
      <c r="N442" s="1">
        <v>26510.77</v>
      </c>
      <c r="O442">
        <v>0.23</v>
      </c>
      <c r="P442" s="1">
        <v>26510.77</v>
      </c>
      <c r="Q442">
        <v>0</v>
      </c>
      <c r="R442" s="1">
        <v>26510.77</v>
      </c>
      <c r="S442">
        <v>0</v>
      </c>
    </row>
    <row r="443" spans="1:19" x14ac:dyDescent="0.25">
      <c r="A443" s="2">
        <v>1001</v>
      </c>
      <c r="B443" t="s">
        <v>21</v>
      </c>
      <c r="C443" s="2" t="str">
        <f t="shared" si="21"/>
        <v>04</v>
      </c>
      <c r="D443" t="s">
        <v>47</v>
      </c>
      <c r="E443" s="2" t="str">
        <f t="shared" si="23"/>
        <v>040120000</v>
      </c>
      <c r="F443" t="s">
        <v>200</v>
      </c>
      <c r="G443" t="s">
        <v>201</v>
      </c>
      <c r="H443" t="s">
        <v>202</v>
      </c>
      <c r="I443">
        <v>12005</v>
      </c>
      <c r="J443" t="s">
        <v>31</v>
      </c>
      <c r="K443" s="1">
        <v>219292</v>
      </c>
      <c r="L443" s="1">
        <v>248288</v>
      </c>
      <c r="M443" s="1">
        <v>28996</v>
      </c>
      <c r="N443" s="1">
        <v>248287.67</v>
      </c>
      <c r="O443">
        <v>0.33</v>
      </c>
      <c r="P443" s="1">
        <v>248287.67</v>
      </c>
      <c r="Q443">
        <v>0</v>
      </c>
      <c r="R443" s="1">
        <v>248287.67</v>
      </c>
      <c r="S443">
        <v>0</v>
      </c>
    </row>
    <row r="444" spans="1:19" x14ac:dyDescent="0.25">
      <c r="A444" s="2">
        <v>1001</v>
      </c>
      <c r="B444" t="s">
        <v>21</v>
      </c>
      <c r="C444" s="2" t="str">
        <f t="shared" si="21"/>
        <v>04</v>
      </c>
      <c r="D444" t="s">
        <v>47</v>
      </c>
      <c r="E444" s="2" t="str">
        <f t="shared" si="23"/>
        <v>040120000</v>
      </c>
      <c r="F444" t="s">
        <v>200</v>
      </c>
      <c r="G444" t="s">
        <v>201</v>
      </c>
      <c r="H444" t="s">
        <v>202</v>
      </c>
      <c r="I444">
        <v>12100</v>
      </c>
      <c r="J444" t="s">
        <v>32</v>
      </c>
      <c r="K444" s="1">
        <v>996768</v>
      </c>
      <c r="L444" s="1">
        <v>841574.02</v>
      </c>
      <c r="M444" s="1">
        <v>-155193.98000000001</v>
      </c>
      <c r="N444" s="1">
        <v>841573.88</v>
      </c>
      <c r="O444">
        <v>0.14000000000000001</v>
      </c>
      <c r="P444" s="1">
        <v>841573.88</v>
      </c>
      <c r="Q444">
        <v>0</v>
      </c>
      <c r="R444" s="1">
        <v>841573.88</v>
      </c>
      <c r="S444">
        <v>0</v>
      </c>
    </row>
    <row r="445" spans="1:19" x14ac:dyDescent="0.25">
      <c r="A445" s="2">
        <v>1001</v>
      </c>
      <c r="B445" t="s">
        <v>21</v>
      </c>
      <c r="C445" s="2" t="str">
        <f t="shared" si="21"/>
        <v>04</v>
      </c>
      <c r="D445" t="s">
        <v>47</v>
      </c>
      <c r="E445" s="2" t="str">
        <f t="shared" si="23"/>
        <v>040120000</v>
      </c>
      <c r="F445" t="s">
        <v>200</v>
      </c>
      <c r="G445" t="s">
        <v>201</v>
      </c>
      <c r="H445" t="s">
        <v>202</v>
      </c>
      <c r="I445">
        <v>12101</v>
      </c>
      <c r="J445" t="s">
        <v>33</v>
      </c>
      <c r="K445" s="1">
        <v>1848216</v>
      </c>
      <c r="L445" s="1">
        <v>1638316.02</v>
      </c>
      <c r="M445" s="1">
        <v>-209899.98</v>
      </c>
      <c r="N445" s="1">
        <v>1638315.97</v>
      </c>
      <c r="O445">
        <v>0.05</v>
      </c>
      <c r="P445" s="1">
        <v>1638315.97</v>
      </c>
      <c r="Q445">
        <v>0</v>
      </c>
      <c r="R445" s="1">
        <v>1638315.97</v>
      </c>
      <c r="S445">
        <v>0</v>
      </c>
    </row>
    <row r="446" spans="1:19" x14ac:dyDescent="0.25">
      <c r="A446" s="2">
        <v>1001</v>
      </c>
      <c r="B446" t="s">
        <v>21</v>
      </c>
      <c r="C446" s="2" t="str">
        <f t="shared" si="21"/>
        <v>04</v>
      </c>
      <c r="D446" t="s">
        <v>47</v>
      </c>
      <c r="E446" s="2" t="str">
        <f t="shared" si="23"/>
        <v>040120000</v>
      </c>
      <c r="F446" t="s">
        <v>200</v>
      </c>
      <c r="G446" t="s">
        <v>201</v>
      </c>
      <c r="H446" t="s">
        <v>202</v>
      </c>
      <c r="I446">
        <v>12103</v>
      </c>
      <c r="J446" t="s">
        <v>52</v>
      </c>
      <c r="K446" s="1">
        <v>48357</v>
      </c>
      <c r="L446" s="1">
        <v>67121</v>
      </c>
      <c r="M446" s="1">
        <v>18764</v>
      </c>
      <c r="N446" s="1">
        <v>67120.490000000005</v>
      </c>
      <c r="O446">
        <v>0.51</v>
      </c>
      <c r="P446" s="1">
        <v>67120.490000000005</v>
      </c>
      <c r="Q446">
        <v>0</v>
      </c>
      <c r="R446" s="1">
        <v>67120.490000000005</v>
      </c>
      <c r="S446">
        <v>0</v>
      </c>
    </row>
    <row r="447" spans="1:19" x14ac:dyDescent="0.25">
      <c r="A447" s="2">
        <v>1001</v>
      </c>
      <c r="B447" t="s">
        <v>21</v>
      </c>
      <c r="C447" s="2" t="str">
        <f t="shared" si="21"/>
        <v>04</v>
      </c>
      <c r="D447" t="s">
        <v>47</v>
      </c>
      <c r="E447" s="2" t="str">
        <f t="shared" si="23"/>
        <v>040120000</v>
      </c>
      <c r="F447" t="s">
        <v>200</v>
      </c>
      <c r="G447" t="s">
        <v>201</v>
      </c>
      <c r="H447" t="s">
        <v>202</v>
      </c>
      <c r="I447">
        <v>12401</v>
      </c>
      <c r="J447" t="s">
        <v>133</v>
      </c>
      <c r="K447" s="1">
        <v>149351</v>
      </c>
      <c r="L447" s="1">
        <v>338912</v>
      </c>
      <c r="M447" s="1">
        <v>189561</v>
      </c>
      <c r="N447" s="1">
        <v>338911.56</v>
      </c>
      <c r="O447">
        <v>0.44</v>
      </c>
      <c r="P447" s="1">
        <v>338911.56</v>
      </c>
      <c r="Q447">
        <v>0</v>
      </c>
      <c r="R447" s="1">
        <v>338911.56</v>
      </c>
      <c r="S447">
        <v>0</v>
      </c>
    </row>
    <row r="448" spans="1:19" x14ac:dyDescent="0.25">
      <c r="A448" s="2">
        <v>1001</v>
      </c>
      <c r="B448" t="s">
        <v>21</v>
      </c>
      <c r="C448" s="2" t="str">
        <f t="shared" si="21"/>
        <v>04</v>
      </c>
      <c r="D448" t="s">
        <v>47</v>
      </c>
      <c r="E448" s="2" t="str">
        <f t="shared" si="23"/>
        <v>040120000</v>
      </c>
      <c r="F448" t="s">
        <v>200</v>
      </c>
      <c r="G448" t="s">
        <v>201</v>
      </c>
      <c r="H448" t="s">
        <v>202</v>
      </c>
      <c r="I448">
        <v>13000</v>
      </c>
      <c r="J448" t="s">
        <v>53</v>
      </c>
      <c r="K448" s="1">
        <v>370686</v>
      </c>
      <c r="L448" s="1">
        <v>300109.24</v>
      </c>
      <c r="M448" s="1">
        <v>-70576.759999999995</v>
      </c>
      <c r="N448" s="1">
        <v>300108.53000000003</v>
      </c>
      <c r="O448">
        <v>0.71</v>
      </c>
      <c r="P448" s="1">
        <v>300108.53000000003</v>
      </c>
      <c r="Q448">
        <v>0</v>
      </c>
      <c r="R448" s="1">
        <v>300108.53000000003</v>
      </c>
      <c r="S448">
        <v>0</v>
      </c>
    </row>
    <row r="449" spans="1:19" x14ac:dyDescent="0.25">
      <c r="A449" s="2">
        <v>1001</v>
      </c>
      <c r="B449" t="s">
        <v>21</v>
      </c>
      <c r="C449" s="2" t="str">
        <f t="shared" si="21"/>
        <v>04</v>
      </c>
      <c r="D449" t="s">
        <v>47</v>
      </c>
      <c r="E449" s="2" t="str">
        <f t="shared" si="23"/>
        <v>040120000</v>
      </c>
      <c r="F449" t="s">
        <v>200</v>
      </c>
      <c r="G449" t="s">
        <v>201</v>
      </c>
      <c r="H449" t="s">
        <v>202</v>
      </c>
      <c r="I449">
        <v>13001</v>
      </c>
      <c r="J449" t="s">
        <v>54</v>
      </c>
      <c r="K449" s="1">
        <v>3369</v>
      </c>
      <c r="L449" s="1">
        <v>5177</v>
      </c>
      <c r="M449" s="1">
        <v>1808</v>
      </c>
      <c r="N449" s="1">
        <v>5176.75</v>
      </c>
      <c r="O449">
        <v>0.25</v>
      </c>
      <c r="P449" s="1">
        <v>5176.75</v>
      </c>
      <c r="Q449">
        <v>0</v>
      </c>
      <c r="R449" s="1">
        <v>5176.75</v>
      </c>
      <c r="S449">
        <v>0</v>
      </c>
    </row>
    <row r="450" spans="1:19" x14ac:dyDescent="0.25">
      <c r="A450" s="2">
        <v>1001</v>
      </c>
      <c r="B450" t="s">
        <v>21</v>
      </c>
      <c r="C450" s="2" t="str">
        <f t="shared" si="21"/>
        <v>04</v>
      </c>
      <c r="D450" t="s">
        <v>47</v>
      </c>
      <c r="E450" s="2" t="str">
        <f t="shared" si="23"/>
        <v>040120000</v>
      </c>
      <c r="F450" t="s">
        <v>200</v>
      </c>
      <c r="G450" t="s">
        <v>201</v>
      </c>
      <c r="H450" t="s">
        <v>202</v>
      </c>
      <c r="I450">
        <v>13005</v>
      </c>
      <c r="J450" t="s">
        <v>56</v>
      </c>
      <c r="K450" s="1">
        <v>48762</v>
      </c>
      <c r="L450" s="1">
        <v>48875</v>
      </c>
      <c r="M450">
        <v>113</v>
      </c>
      <c r="N450" s="1">
        <v>48874.58</v>
      </c>
      <c r="O450">
        <v>0.42</v>
      </c>
      <c r="P450" s="1">
        <v>48874.58</v>
      </c>
      <c r="Q450">
        <v>0</v>
      </c>
      <c r="R450" s="1">
        <v>48874.58</v>
      </c>
      <c r="S450">
        <v>0</v>
      </c>
    </row>
    <row r="451" spans="1:19" x14ac:dyDescent="0.25">
      <c r="A451" s="2">
        <v>1001</v>
      </c>
      <c r="B451" t="s">
        <v>21</v>
      </c>
      <c r="C451" s="2" t="str">
        <f t="shared" si="21"/>
        <v>04</v>
      </c>
      <c r="D451" t="s">
        <v>47</v>
      </c>
      <c r="E451" s="2" t="str">
        <f t="shared" si="23"/>
        <v>040120000</v>
      </c>
      <c r="F451" t="s">
        <v>200</v>
      </c>
      <c r="G451" t="s">
        <v>201</v>
      </c>
      <c r="H451" t="s">
        <v>202</v>
      </c>
      <c r="I451">
        <v>15006</v>
      </c>
      <c r="J451" t="s">
        <v>60</v>
      </c>
      <c r="K451" s="1">
        <v>25075</v>
      </c>
      <c r="L451" s="1">
        <v>14344.47</v>
      </c>
      <c r="M451" s="1">
        <v>-10730.53</v>
      </c>
      <c r="N451" s="1">
        <v>14344.47</v>
      </c>
      <c r="O451">
        <v>0</v>
      </c>
      <c r="P451" s="1">
        <v>14344.47</v>
      </c>
      <c r="Q451">
        <v>0</v>
      </c>
      <c r="R451" s="1">
        <v>14344.47</v>
      </c>
      <c r="S451">
        <v>0</v>
      </c>
    </row>
    <row r="452" spans="1:19" x14ac:dyDescent="0.25">
      <c r="A452" s="2">
        <v>1001</v>
      </c>
      <c r="B452" t="s">
        <v>21</v>
      </c>
      <c r="C452" s="2" t="str">
        <f t="shared" si="21"/>
        <v>04</v>
      </c>
      <c r="D452" t="s">
        <v>47</v>
      </c>
      <c r="E452" s="2" t="str">
        <f t="shared" si="23"/>
        <v>040120000</v>
      </c>
      <c r="F452" t="s">
        <v>200</v>
      </c>
      <c r="G452" t="s">
        <v>201</v>
      </c>
      <c r="H452" t="s">
        <v>202</v>
      </c>
      <c r="I452">
        <v>16000</v>
      </c>
      <c r="J452" t="s">
        <v>35</v>
      </c>
      <c r="K452" s="1">
        <v>1025303</v>
      </c>
      <c r="L452" s="1">
        <v>1280447.99</v>
      </c>
      <c r="M452" s="1">
        <v>255144.99</v>
      </c>
      <c r="N452" s="1">
        <v>1275139.1100000001</v>
      </c>
      <c r="O452" s="1">
        <v>5308.88</v>
      </c>
      <c r="P452" s="1">
        <v>1275139.1100000001</v>
      </c>
      <c r="Q452">
        <v>0</v>
      </c>
      <c r="R452" s="1">
        <v>1275139.1100000001</v>
      </c>
      <c r="S452">
        <v>0</v>
      </c>
    </row>
    <row r="453" spans="1:19" x14ac:dyDescent="0.25">
      <c r="A453" s="2">
        <v>1001</v>
      </c>
      <c r="B453" t="s">
        <v>21</v>
      </c>
      <c r="C453" s="2" t="str">
        <f t="shared" si="21"/>
        <v>04</v>
      </c>
      <c r="D453" t="s">
        <v>47</v>
      </c>
      <c r="E453" s="2" t="str">
        <f t="shared" si="23"/>
        <v>040120000</v>
      </c>
      <c r="F453" t="s">
        <v>200</v>
      </c>
      <c r="G453" t="s">
        <v>201</v>
      </c>
      <c r="H453" t="s">
        <v>202</v>
      </c>
      <c r="I453">
        <v>20200</v>
      </c>
      <c r="J453" t="s">
        <v>64</v>
      </c>
      <c r="K453" s="1">
        <v>793875</v>
      </c>
      <c r="L453" s="1">
        <v>683760</v>
      </c>
      <c r="M453" s="1">
        <v>-110115</v>
      </c>
      <c r="N453" s="1">
        <v>683433.84</v>
      </c>
      <c r="O453">
        <v>326.16000000000003</v>
      </c>
      <c r="P453" s="1">
        <v>683433.84</v>
      </c>
      <c r="Q453">
        <v>0</v>
      </c>
      <c r="R453" s="1">
        <v>683108.57</v>
      </c>
      <c r="S453">
        <v>325.27</v>
      </c>
    </row>
    <row r="454" spans="1:19" x14ac:dyDescent="0.25">
      <c r="A454" s="2">
        <v>1001</v>
      </c>
      <c r="B454" t="s">
        <v>21</v>
      </c>
      <c r="C454" s="2" t="str">
        <f t="shared" si="21"/>
        <v>04</v>
      </c>
      <c r="D454" t="s">
        <v>47</v>
      </c>
      <c r="E454" s="2" t="str">
        <f t="shared" si="23"/>
        <v>040120000</v>
      </c>
      <c r="F454" t="s">
        <v>200</v>
      </c>
      <c r="G454" t="s">
        <v>201</v>
      </c>
      <c r="H454" t="s">
        <v>202</v>
      </c>
      <c r="I454">
        <v>21200</v>
      </c>
      <c r="J454" t="s">
        <v>68</v>
      </c>
      <c r="K454" s="1">
        <v>20000</v>
      </c>
      <c r="L454" s="1">
        <v>20000</v>
      </c>
      <c r="M454">
        <v>0</v>
      </c>
      <c r="N454" s="1">
        <v>10023.17</v>
      </c>
      <c r="O454" s="1">
        <v>9976.83</v>
      </c>
      <c r="P454" s="1">
        <v>10023.17</v>
      </c>
      <c r="Q454">
        <v>0</v>
      </c>
      <c r="R454" s="1">
        <v>10023.17</v>
      </c>
      <c r="S454">
        <v>0</v>
      </c>
    </row>
    <row r="455" spans="1:19" x14ac:dyDescent="0.25">
      <c r="A455" s="2">
        <v>1001</v>
      </c>
      <c r="B455" t="s">
        <v>21</v>
      </c>
      <c r="C455" s="2" t="str">
        <f t="shared" si="21"/>
        <v>04</v>
      </c>
      <c r="D455" t="s">
        <v>47</v>
      </c>
      <c r="E455" s="2" t="str">
        <f t="shared" si="23"/>
        <v>040120000</v>
      </c>
      <c r="F455" t="s">
        <v>200</v>
      </c>
      <c r="G455" t="s">
        <v>201</v>
      </c>
      <c r="H455" t="s">
        <v>202</v>
      </c>
      <c r="I455">
        <v>21300</v>
      </c>
      <c r="J455" t="s">
        <v>69</v>
      </c>
      <c r="K455" s="1">
        <v>18325</v>
      </c>
      <c r="L455" s="1">
        <v>12186</v>
      </c>
      <c r="M455" s="1">
        <v>-6139</v>
      </c>
      <c r="N455" s="1">
        <v>2185.77</v>
      </c>
      <c r="O455" s="1">
        <v>10000.23</v>
      </c>
      <c r="P455" s="1">
        <v>2185.77</v>
      </c>
      <c r="Q455">
        <v>0</v>
      </c>
      <c r="R455" s="1">
        <v>2185.77</v>
      </c>
      <c r="S455">
        <v>0</v>
      </c>
    </row>
    <row r="456" spans="1:19" x14ac:dyDescent="0.25">
      <c r="A456" s="2">
        <v>1001</v>
      </c>
      <c r="B456" t="s">
        <v>21</v>
      </c>
      <c r="C456" s="2" t="str">
        <f t="shared" si="21"/>
        <v>04</v>
      </c>
      <c r="D456" t="s">
        <v>47</v>
      </c>
      <c r="E456" s="2" t="str">
        <f t="shared" si="23"/>
        <v>040120000</v>
      </c>
      <c r="F456" t="s">
        <v>200</v>
      </c>
      <c r="G456" t="s">
        <v>201</v>
      </c>
      <c r="H456" t="s">
        <v>202</v>
      </c>
      <c r="I456">
        <v>21500</v>
      </c>
      <c r="J456" t="s">
        <v>71</v>
      </c>
      <c r="K456" s="1">
        <v>15000</v>
      </c>
      <c r="L456" s="1">
        <v>15000</v>
      </c>
      <c r="M456">
        <v>0</v>
      </c>
      <c r="N456" s="1">
        <v>6689.05</v>
      </c>
      <c r="O456" s="1">
        <v>8310.9500000000007</v>
      </c>
      <c r="P456" s="1">
        <v>6689.05</v>
      </c>
      <c r="Q456">
        <v>0</v>
      </c>
      <c r="R456" s="1">
        <v>6689.05</v>
      </c>
      <c r="S456">
        <v>0</v>
      </c>
    </row>
    <row r="457" spans="1:19" x14ac:dyDescent="0.25">
      <c r="A457" s="2">
        <v>1001</v>
      </c>
      <c r="B457" t="s">
        <v>21</v>
      </c>
      <c r="C457" s="2" t="str">
        <f t="shared" si="21"/>
        <v>04</v>
      </c>
      <c r="D457" t="s">
        <v>47</v>
      </c>
      <c r="E457" s="2" t="str">
        <f t="shared" si="23"/>
        <v>040120000</v>
      </c>
      <c r="F457" t="s">
        <v>200</v>
      </c>
      <c r="G457" t="s">
        <v>201</v>
      </c>
      <c r="H457" t="s">
        <v>202</v>
      </c>
      <c r="I457">
        <v>22000</v>
      </c>
      <c r="J457" t="s">
        <v>39</v>
      </c>
      <c r="K457" s="1">
        <v>16500</v>
      </c>
      <c r="L457" s="1">
        <v>16500</v>
      </c>
      <c r="M457">
        <v>0</v>
      </c>
      <c r="N457" s="1">
        <v>5897.91</v>
      </c>
      <c r="O457" s="1">
        <v>10602.09</v>
      </c>
      <c r="P457" s="1">
        <v>5897.91</v>
      </c>
      <c r="Q457">
        <v>0</v>
      </c>
      <c r="R457" s="1">
        <v>5025.13</v>
      </c>
      <c r="S457">
        <v>872.78</v>
      </c>
    </row>
    <row r="458" spans="1:19" x14ac:dyDescent="0.25">
      <c r="A458" s="2">
        <v>1001</v>
      </c>
      <c r="B458" t="s">
        <v>21</v>
      </c>
      <c r="C458" s="2" t="str">
        <f t="shared" si="21"/>
        <v>04</v>
      </c>
      <c r="D458" t="s">
        <v>47</v>
      </c>
      <c r="E458" s="2" t="str">
        <f t="shared" si="23"/>
        <v>040120000</v>
      </c>
      <c r="F458" t="s">
        <v>200</v>
      </c>
      <c r="G458" t="s">
        <v>201</v>
      </c>
      <c r="H458" t="s">
        <v>202</v>
      </c>
      <c r="I458">
        <v>22004</v>
      </c>
      <c r="J458" t="s">
        <v>72</v>
      </c>
      <c r="K458" s="1">
        <v>24000</v>
      </c>
      <c r="L458" s="1">
        <v>24000</v>
      </c>
      <c r="M458">
        <v>0</v>
      </c>
      <c r="N458" s="1">
        <v>7819.03</v>
      </c>
      <c r="O458" s="1">
        <v>16180.97</v>
      </c>
      <c r="P458" s="1">
        <v>7819.03</v>
      </c>
      <c r="Q458">
        <v>0</v>
      </c>
      <c r="R458" s="1">
        <v>7819.03</v>
      </c>
      <c r="S458">
        <v>0</v>
      </c>
    </row>
    <row r="459" spans="1:19" x14ac:dyDescent="0.25">
      <c r="A459" s="2">
        <v>1001</v>
      </c>
      <c r="B459" t="s">
        <v>21</v>
      </c>
      <c r="C459" s="2" t="str">
        <f t="shared" si="21"/>
        <v>04</v>
      </c>
      <c r="D459" t="s">
        <v>47</v>
      </c>
      <c r="E459" s="2" t="str">
        <f t="shared" si="23"/>
        <v>040120000</v>
      </c>
      <c r="F459" t="s">
        <v>200</v>
      </c>
      <c r="G459" t="s">
        <v>201</v>
      </c>
      <c r="H459" t="s">
        <v>202</v>
      </c>
      <c r="I459">
        <v>22100</v>
      </c>
      <c r="J459" t="s">
        <v>73</v>
      </c>
      <c r="K459" s="1">
        <v>20000</v>
      </c>
      <c r="L459" s="1">
        <v>20000</v>
      </c>
      <c r="M459">
        <v>0</v>
      </c>
      <c r="N459" s="1">
        <v>11870.55</v>
      </c>
      <c r="O459" s="1">
        <v>8129.45</v>
      </c>
      <c r="P459" s="1">
        <v>11870.55</v>
      </c>
      <c r="Q459">
        <v>0</v>
      </c>
      <c r="R459" s="1">
        <v>11870.55</v>
      </c>
      <c r="S459">
        <v>0</v>
      </c>
    </row>
    <row r="460" spans="1:19" x14ac:dyDescent="0.25">
      <c r="A460" s="2">
        <v>1001</v>
      </c>
      <c r="B460" t="s">
        <v>21</v>
      </c>
      <c r="C460" s="2" t="str">
        <f t="shared" si="21"/>
        <v>04</v>
      </c>
      <c r="D460" t="s">
        <v>47</v>
      </c>
      <c r="E460" s="2" t="str">
        <f t="shared" si="23"/>
        <v>040120000</v>
      </c>
      <c r="F460" t="s">
        <v>200</v>
      </c>
      <c r="G460" t="s">
        <v>201</v>
      </c>
      <c r="H460" t="s">
        <v>202</v>
      </c>
      <c r="I460">
        <v>22101</v>
      </c>
      <c r="J460" t="s">
        <v>74</v>
      </c>
      <c r="K460" s="1">
        <v>1261</v>
      </c>
      <c r="L460" s="1">
        <v>1261</v>
      </c>
      <c r="M460">
        <v>0</v>
      </c>
      <c r="N460">
        <v>0</v>
      </c>
      <c r="O460" s="1">
        <v>1261</v>
      </c>
      <c r="P460">
        <v>0</v>
      </c>
      <c r="Q460">
        <v>0</v>
      </c>
      <c r="R460">
        <v>0</v>
      </c>
      <c r="S460">
        <v>0</v>
      </c>
    </row>
    <row r="461" spans="1:19" x14ac:dyDescent="0.25">
      <c r="A461" s="2">
        <v>1001</v>
      </c>
      <c r="B461" t="s">
        <v>21</v>
      </c>
      <c r="C461" s="2" t="str">
        <f t="shared" si="21"/>
        <v>04</v>
      </c>
      <c r="D461" t="s">
        <v>47</v>
      </c>
      <c r="E461" s="2" t="str">
        <f t="shared" si="23"/>
        <v>040120000</v>
      </c>
      <c r="F461" t="s">
        <v>200</v>
      </c>
      <c r="G461" t="s">
        <v>201</v>
      </c>
      <c r="H461" t="s">
        <v>202</v>
      </c>
      <c r="I461">
        <v>22104</v>
      </c>
      <c r="J461" t="s">
        <v>77</v>
      </c>
      <c r="K461" s="1">
        <v>4000</v>
      </c>
      <c r="L461" s="1">
        <v>4000</v>
      </c>
      <c r="M461">
        <v>0</v>
      </c>
      <c r="N461">
        <v>0</v>
      </c>
      <c r="O461" s="1">
        <v>4000</v>
      </c>
      <c r="P461">
        <v>0</v>
      </c>
      <c r="Q461">
        <v>0</v>
      </c>
      <c r="R461">
        <v>0</v>
      </c>
      <c r="S461">
        <v>0</v>
      </c>
    </row>
    <row r="462" spans="1:19" x14ac:dyDescent="0.25">
      <c r="A462" s="2">
        <v>1001</v>
      </c>
      <c r="B462" t="s">
        <v>21</v>
      </c>
      <c r="C462" s="2" t="str">
        <f t="shared" si="21"/>
        <v>04</v>
      </c>
      <c r="D462" t="s">
        <v>47</v>
      </c>
      <c r="E462" s="2" t="str">
        <f t="shared" si="23"/>
        <v>040120000</v>
      </c>
      <c r="F462" t="s">
        <v>200</v>
      </c>
      <c r="G462" t="s">
        <v>201</v>
      </c>
      <c r="H462" t="s">
        <v>202</v>
      </c>
      <c r="I462">
        <v>22109</v>
      </c>
      <c r="J462" t="s">
        <v>78</v>
      </c>
      <c r="K462" s="1">
        <v>5900</v>
      </c>
      <c r="L462" s="1">
        <v>5900</v>
      </c>
      <c r="M462">
        <v>0</v>
      </c>
      <c r="N462">
        <v>217.32</v>
      </c>
      <c r="O462" s="1">
        <v>5682.68</v>
      </c>
      <c r="P462">
        <v>217.32</v>
      </c>
      <c r="Q462">
        <v>0</v>
      </c>
      <c r="R462">
        <v>217.32</v>
      </c>
      <c r="S462">
        <v>0</v>
      </c>
    </row>
    <row r="463" spans="1:19" x14ac:dyDescent="0.25">
      <c r="A463" s="2">
        <v>1001</v>
      </c>
      <c r="B463" t="s">
        <v>21</v>
      </c>
      <c r="C463" s="2" t="str">
        <f t="shared" si="21"/>
        <v>04</v>
      </c>
      <c r="D463" t="s">
        <v>47</v>
      </c>
      <c r="E463" s="2" t="str">
        <f t="shared" si="23"/>
        <v>040120000</v>
      </c>
      <c r="F463" t="s">
        <v>200</v>
      </c>
      <c r="G463" t="s">
        <v>201</v>
      </c>
      <c r="H463" t="s">
        <v>202</v>
      </c>
      <c r="I463">
        <v>22201</v>
      </c>
      <c r="J463" t="s">
        <v>42</v>
      </c>
      <c r="K463" s="1">
        <v>34684</v>
      </c>
      <c r="L463" s="1">
        <v>19647</v>
      </c>
      <c r="M463" s="1">
        <v>-15037</v>
      </c>
      <c r="N463" s="1">
        <v>17358.12</v>
      </c>
      <c r="O463" s="1">
        <v>2288.88</v>
      </c>
      <c r="P463" s="1">
        <v>17358.12</v>
      </c>
      <c r="Q463">
        <v>0</v>
      </c>
      <c r="R463" s="1">
        <v>17358.12</v>
      </c>
      <c r="S463">
        <v>0</v>
      </c>
    </row>
    <row r="464" spans="1:19" x14ac:dyDescent="0.25">
      <c r="A464" s="2">
        <v>1001</v>
      </c>
      <c r="B464" t="s">
        <v>21</v>
      </c>
      <c r="C464" s="2" t="str">
        <f t="shared" si="21"/>
        <v>04</v>
      </c>
      <c r="D464" t="s">
        <v>47</v>
      </c>
      <c r="E464" s="2" t="str">
        <f t="shared" si="23"/>
        <v>040120000</v>
      </c>
      <c r="F464" t="s">
        <v>200</v>
      </c>
      <c r="G464" t="s">
        <v>201</v>
      </c>
      <c r="H464" t="s">
        <v>202</v>
      </c>
      <c r="I464">
        <v>22209</v>
      </c>
      <c r="J464" t="s">
        <v>43</v>
      </c>
      <c r="K464" s="1">
        <v>25000</v>
      </c>
      <c r="L464" s="1">
        <v>8000</v>
      </c>
      <c r="M464" s="1">
        <v>-17000</v>
      </c>
      <c r="N464">
        <v>0</v>
      </c>
      <c r="O464" s="1">
        <v>8000</v>
      </c>
      <c r="P464">
        <v>0</v>
      </c>
      <c r="Q464">
        <v>0</v>
      </c>
      <c r="R464">
        <v>0</v>
      </c>
      <c r="S464">
        <v>0</v>
      </c>
    </row>
    <row r="465" spans="1:19" x14ac:dyDescent="0.25">
      <c r="A465" s="2">
        <v>1001</v>
      </c>
      <c r="B465" t="s">
        <v>21</v>
      </c>
      <c r="C465" s="2" t="str">
        <f t="shared" si="21"/>
        <v>04</v>
      </c>
      <c r="D465" t="s">
        <v>47</v>
      </c>
      <c r="E465" s="2" t="str">
        <f t="shared" si="23"/>
        <v>040120000</v>
      </c>
      <c r="F465" t="s">
        <v>200</v>
      </c>
      <c r="G465" t="s">
        <v>201</v>
      </c>
      <c r="H465" t="s">
        <v>202</v>
      </c>
      <c r="I465">
        <v>22300</v>
      </c>
      <c r="J465" t="s">
        <v>79</v>
      </c>
      <c r="K465" s="1">
        <v>48153</v>
      </c>
      <c r="L465" s="1">
        <v>20753.830000000002</v>
      </c>
      <c r="M465" s="1">
        <v>-27399.17</v>
      </c>
      <c r="N465" s="1">
        <v>1282.8399999999999</v>
      </c>
      <c r="O465" s="1">
        <v>19470.990000000002</v>
      </c>
      <c r="P465" s="1">
        <v>1282.8399999999999</v>
      </c>
      <c r="Q465">
        <v>0</v>
      </c>
      <c r="R465" s="1">
        <v>1282.8399999999999</v>
      </c>
      <c r="S465">
        <v>0</v>
      </c>
    </row>
    <row r="466" spans="1:19" x14ac:dyDescent="0.25">
      <c r="A466" s="2">
        <v>1001</v>
      </c>
      <c r="B466" t="s">
        <v>21</v>
      </c>
      <c r="C466" s="2" t="str">
        <f t="shared" si="21"/>
        <v>04</v>
      </c>
      <c r="D466" t="s">
        <v>47</v>
      </c>
      <c r="E466" s="2" t="str">
        <f t="shared" si="23"/>
        <v>040120000</v>
      </c>
      <c r="F466" t="s">
        <v>200</v>
      </c>
      <c r="G466" t="s">
        <v>201</v>
      </c>
      <c r="H466" t="s">
        <v>202</v>
      </c>
      <c r="I466">
        <v>22400</v>
      </c>
      <c r="J466" t="s">
        <v>107</v>
      </c>
      <c r="K466" s="1">
        <v>7500</v>
      </c>
      <c r="L466" s="1">
        <v>7500</v>
      </c>
      <c r="M466">
        <v>0</v>
      </c>
      <c r="N466" s="1">
        <v>1381.9</v>
      </c>
      <c r="O466" s="1">
        <v>6118.1</v>
      </c>
      <c r="P466" s="1">
        <v>1381.9</v>
      </c>
      <c r="Q466">
        <v>0</v>
      </c>
      <c r="R466" s="1">
        <v>1381.9</v>
      </c>
      <c r="S466">
        <v>0</v>
      </c>
    </row>
    <row r="467" spans="1:19" x14ac:dyDescent="0.25">
      <c r="A467" s="2">
        <v>1001</v>
      </c>
      <c r="B467" t="s">
        <v>21</v>
      </c>
      <c r="C467" s="2" t="str">
        <f t="shared" si="21"/>
        <v>04</v>
      </c>
      <c r="D467" t="s">
        <v>47</v>
      </c>
      <c r="E467" s="2" t="str">
        <f t="shared" si="23"/>
        <v>040120000</v>
      </c>
      <c r="F467" t="s">
        <v>200</v>
      </c>
      <c r="G467" t="s">
        <v>201</v>
      </c>
      <c r="H467" t="s">
        <v>202</v>
      </c>
      <c r="I467">
        <v>22409</v>
      </c>
      <c r="J467" t="s">
        <v>80</v>
      </c>
      <c r="K467" s="1">
        <v>1000</v>
      </c>
      <c r="L467" s="1">
        <v>1000</v>
      </c>
      <c r="M467">
        <v>0</v>
      </c>
      <c r="N467">
        <v>487.87</v>
      </c>
      <c r="O467">
        <v>512.13</v>
      </c>
      <c r="P467">
        <v>487.87</v>
      </c>
      <c r="Q467">
        <v>0</v>
      </c>
      <c r="R467">
        <v>487.87</v>
      </c>
      <c r="S467">
        <v>0</v>
      </c>
    </row>
    <row r="468" spans="1:19" x14ac:dyDescent="0.25">
      <c r="A468" s="2">
        <v>1001</v>
      </c>
      <c r="B468" t="s">
        <v>21</v>
      </c>
      <c r="C468" s="2" t="str">
        <f t="shared" si="21"/>
        <v>04</v>
      </c>
      <c r="D468" t="s">
        <v>47</v>
      </c>
      <c r="E468" s="2" t="str">
        <f t="shared" si="23"/>
        <v>040120000</v>
      </c>
      <c r="F468" t="s">
        <v>200</v>
      </c>
      <c r="G468" t="s">
        <v>201</v>
      </c>
      <c r="H468" t="s">
        <v>202</v>
      </c>
      <c r="I468">
        <v>22500</v>
      </c>
      <c r="J468" t="s">
        <v>81</v>
      </c>
      <c r="K468" s="1">
        <v>3000</v>
      </c>
      <c r="L468" s="1">
        <v>3000</v>
      </c>
      <c r="M468">
        <v>0</v>
      </c>
      <c r="N468">
        <v>835.9</v>
      </c>
      <c r="O468" s="1">
        <v>2164.1</v>
      </c>
      <c r="P468">
        <v>835.9</v>
      </c>
      <c r="Q468">
        <v>0</v>
      </c>
      <c r="R468">
        <v>835.9</v>
      </c>
      <c r="S468">
        <v>0</v>
      </c>
    </row>
    <row r="469" spans="1:19" x14ac:dyDescent="0.25">
      <c r="A469" s="2">
        <v>1001</v>
      </c>
      <c r="B469" t="s">
        <v>21</v>
      </c>
      <c r="C469" s="2" t="str">
        <f t="shared" si="21"/>
        <v>04</v>
      </c>
      <c r="D469" t="s">
        <v>47</v>
      </c>
      <c r="E469" s="2" t="str">
        <f t="shared" si="23"/>
        <v>040120000</v>
      </c>
      <c r="F469" t="s">
        <v>200</v>
      </c>
      <c r="G469" t="s">
        <v>201</v>
      </c>
      <c r="H469" t="s">
        <v>202</v>
      </c>
      <c r="I469">
        <v>22602</v>
      </c>
      <c r="J469" t="s">
        <v>108</v>
      </c>
      <c r="K469" s="1">
        <v>100000</v>
      </c>
      <c r="L469" s="1">
        <v>49271</v>
      </c>
      <c r="M469" s="1">
        <v>-50729</v>
      </c>
      <c r="N469" s="1">
        <v>30294.82</v>
      </c>
      <c r="O469" s="1">
        <v>18976.18</v>
      </c>
      <c r="P469" s="1">
        <v>30294.82</v>
      </c>
      <c r="Q469">
        <v>0</v>
      </c>
      <c r="R469" s="1">
        <v>26562.45</v>
      </c>
      <c r="S469" s="1">
        <v>3732.37</v>
      </c>
    </row>
    <row r="470" spans="1:19" x14ac:dyDescent="0.25">
      <c r="A470" s="2">
        <v>1001</v>
      </c>
      <c r="B470" t="s">
        <v>21</v>
      </c>
      <c r="C470" s="2" t="str">
        <f t="shared" si="21"/>
        <v>04</v>
      </c>
      <c r="D470" t="s">
        <v>47</v>
      </c>
      <c r="E470" s="2" t="str">
        <f t="shared" ref="E470:E501" si="24">"040120000"</f>
        <v>040120000</v>
      </c>
      <c r="F470" t="s">
        <v>200</v>
      </c>
      <c r="G470" t="s">
        <v>201</v>
      </c>
      <c r="H470" t="s">
        <v>202</v>
      </c>
      <c r="I470">
        <v>22603</v>
      </c>
      <c r="J470" t="s">
        <v>82</v>
      </c>
      <c r="K470" s="1">
        <v>53000</v>
      </c>
      <c r="L470" s="1">
        <v>53000</v>
      </c>
      <c r="M470">
        <v>0</v>
      </c>
      <c r="N470" s="1">
        <v>30926.48</v>
      </c>
      <c r="O470" s="1">
        <v>22073.52</v>
      </c>
      <c r="P470" s="1">
        <v>30926.48</v>
      </c>
      <c r="Q470">
        <v>0</v>
      </c>
      <c r="R470" s="1">
        <v>30926.48</v>
      </c>
      <c r="S470">
        <v>0</v>
      </c>
    </row>
    <row r="471" spans="1:19" x14ac:dyDescent="0.25">
      <c r="A471" s="2">
        <v>1001</v>
      </c>
      <c r="B471" t="s">
        <v>21</v>
      </c>
      <c r="C471" s="2" t="str">
        <f t="shared" si="21"/>
        <v>04</v>
      </c>
      <c r="D471" t="s">
        <v>47</v>
      </c>
      <c r="E471" s="2" t="str">
        <f t="shared" si="24"/>
        <v>040120000</v>
      </c>
      <c r="F471" t="s">
        <v>200</v>
      </c>
      <c r="G471" t="s">
        <v>201</v>
      </c>
      <c r="H471" t="s">
        <v>202</v>
      </c>
      <c r="I471">
        <v>22605</v>
      </c>
      <c r="J471" t="s">
        <v>203</v>
      </c>
      <c r="K471" s="1">
        <v>10000</v>
      </c>
      <c r="L471" s="1">
        <v>10000</v>
      </c>
      <c r="M471">
        <v>0</v>
      </c>
      <c r="N471">
        <v>980</v>
      </c>
      <c r="O471" s="1">
        <v>9020</v>
      </c>
      <c r="P471">
        <v>980</v>
      </c>
      <c r="Q471">
        <v>0</v>
      </c>
      <c r="R471">
        <v>980</v>
      </c>
      <c r="S471">
        <v>0</v>
      </c>
    </row>
    <row r="472" spans="1:19" x14ac:dyDescent="0.25">
      <c r="A472" s="2">
        <v>1001</v>
      </c>
      <c r="B472" t="s">
        <v>21</v>
      </c>
      <c r="C472" s="2" t="str">
        <f t="shared" si="21"/>
        <v>04</v>
      </c>
      <c r="D472" t="s">
        <v>47</v>
      </c>
      <c r="E472" s="2" t="str">
        <f t="shared" si="24"/>
        <v>040120000</v>
      </c>
      <c r="F472" t="s">
        <v>200</v>
      </c>
      <c r="G472" t="s">
        <v>201</v>
      </c>
      <c r="H472" t="s">
        <v>202</v>
      </c>
      <c r="I472">
        <v>22606</v>
      </c>
      <c r="J472" t="s">
        <v>83</v>
      </c>
      <c r="K472">
        <v>0</v>
      </c>
      <c r="L472" s="1">
        <v>2802</v>
      </c>
      <c r="M472" s="1">
        <v>2802</v>
      </c>
      <c r="N472" s="1">
        <v>1512.74</v>
      </c>
      <c r="O472" s="1">
        <v>1289.26</v>
      </c>
      <c r="P472" s="1">
        <v>1512.74</v>
      </c>
      <c r="Q472">
        <v>0</v>
      </c>
      <c r="R472" s="1">
        <v>1512.74</v>
      </c>
      <c r="S472">
        <v>0</v>
      </c>
    </row>
    <row r="473" spans="1:19" x14ac:dyDescent="0.25">
      <c r="A473" s="2">
        <v>1001</v>
      </c>
      <c r="B473" t="s">
        <v>21</v>
      </c>
      <c r="C473" s="2" t="str">
        <f t="shared" si="21"/>
        <v>04</v>
      </c>
      <c r="D473" t="s">
        <v>47</v>
      </c>
      <c r="E473" s="2" t="str">
        <f t="shared" si="24"/>
        <v>040120000</v>
      </c>
      <c r="F473" t="s">
        <v>200</v>
      </c>
      <c r="G473" t="s">
        <v>201</v>
      </c>
      <c r="H473" t="s">
        <v>202</v>
      </c>
      <c r="I473">
        <v>22609</v>
      </c>
      <c r="J473" t="s">
        <v>44</v>
      </c>
      <c r="K473" s="1">
        <v>22000</v>
      </c>
      <c r="L473" s="1">
        <v>5000</v>
      </c>
      <c r="M473" s="1">
        <v>-17000</v>
      </c>
      <c r="N473">
        <v>136.87</v>
      </c>
      <c r="O473" s="1">
        <v>4863.13</v>
      </c>
      <c r="P473">
        <v>136.87</v>
      </c>
      <c r="Q473">
        <v>0</v>
      </c>
      <c r="R473">
        <v>136.87</v>
      </c>
      <c r="S473">
        <v>0</v>
      </c>
    </row>
    <row r="474" spans="1:19" x14ac:dyDescent="0.25">
      <c r="A474" s="2">
        <v>1001</v>
      </c>
      <c r="B474" t="s">
        <v>21</v>
      </c>
      <c r="C474" s="2" t="str">
        <f t="shared" si="21"/>
        <v>04</v>
      </c>
      <c r="D474" t="s">
        <v>47</v>
      </c>
      <c r="E474" s="2" t="str">
        <f t="shared" si="24"/>
        <v>040120000</v>
      </c>
      <c r="F474" t="s">
        <v>200</v>
      </c>
      <c r="G474" t="s">
        <v>201</v>
      </c>
      <c r="H474" t="s">
        <v>202</v>
      </c>
      <c r="I474">
        <v>22700</v>
      </c>
      <c r="J474" t="s">
        <v>84</v>
      </c>
      <c r="K474" s="1">
        <v>15000</v>
      </c>
      <c r="L474" s="1">
        <v>15000</v>
      </c>
      <c r="M474">
        <v>0</v>
      </c>
      <c r="N474">
        <v>803.89</v>
      </c>
      <c r="O474" s="1">
        <v>14196.11</v>
      </c>
      <c r="P474">
        <v>803.89</v>
      </c>
      <c r="Q474">
        <v>0</v>
      </c>
      <c r="R474">
        <v>803.89</v>
      </c>
      <c r="S474">
        <v>0</v>
      </c>
    </row>
    <row r="475" spans="1:19" x14ac:dyDescent="0.25">
      <c r="A475" s="2">
        <v>1001</v>
      </c>
      <c r="B475" t="s">
        <v>21</v>
      </c>
      <c r="C475" s="2" t="str">
        <f t="shared" si="21"/>
        <v>04</v>
      </c>
      <c r="D475" t="s">
        <v>47</v>
      </c>
      <c r="E475" s="2" t="str">
        <f t="shared" si="24"/>
        <v>040120000</v>
      </c>
      <c r="F475" t="s">
        <v>200</v>
      </c>
      <c r="G475" t="s">
        <v>201</v>
      </c>
      <c r="H475" t="s">
        <v>202</v>
      </c>
      <c r="I475">
        <v>22701</v>
      </c>
      <c r="J475" t="s">
        <v>85</v>
      </c>
      <c r="K475" s="1">
        <v>20000</v>
      </c>
      <c r="L475" s="1">
        <v>5000</v>
      </c>
      <c r="M475" s="1">
        <v>-15000</v>
      </c>
      <c r="N475">
        <v>0</v>
      </c>
      <c r="O475" s="1">
        <v>5000</v>
      </c>
      <c r="P475">
        <v>0</v>
      </c>
      <c r="Q475">
        <v>0</v>
      </c>
      <c r="R475">
        <v>0</v>
      </c>
      <c r="S475">
        <v>0</v>
      </c>
    </row>
    <row r="476" spans="1:19" x14ac:dyDescent="0.25">
      <c r="A476" s="2">
        <v>1001</v>
      </c>
      <c r="B476" t="s">
        <v>21</v>
      </c>
      <c r="C476" s="2" t="str">
        <f t="shared" ref="C476:C539" si="25">"04"</f>
        <v>04</v>
      </c>
      <c r="D476" t="s">
        <v>47</v>
      </c>
      <c r="E476" s="2" t="str">
        <f t="shared" si="24"/>
        <v>040120000</v>
      </c>
      <c r="F476" t="s">
        <v>200</v>
      </c>
      <c r="G476" t="s">
        <v>201</v>
      </c>
      <c r="H476" t="s">
        <v>202</v>
      </c>
      <c r="I476">
        <v>22706</v>
      </c>
      <c r="J476" t="s">
        <v>86</v>
      </c>
      <c r="K476" s="1">
        <v>1954836</v>
      </c>
      <c r="L476" s="1">
        <v>926241.16</v>
      </c>
      <c r="M476" s="1">
        <v>-1028594.84</v>
      </c>
      <c r="N476" s="1">
        <v>926135.05</v>
      </c>
      <c r="O476">
        <v>106.11</v>
      </c>
      <c r="P476" s="1">
        <v>926135.05</v>
      </c>
      <c r="Q476">
        <v>0</v>
      </c>
      <c r="R476" s="1">
        <v>857638.03</v>
      </c>
      <c r="S476" s="1">
        <v>68497.02</v>
      </c>
    </row>
    <row r="477" spans="1:19" x14ac:dyDescent="0.25">
      <c r="A477" s="2">
        <v>1001</v>
      </c>
      <c r="B477" t="s">
        <v>21</v>
      </c>
      <c r="C477" s="2" t="str">
        <f t="shared" si="25"/>
        <v>04</v>
      </c>
      <c r="D477" t="s">
        <v>47</v>
      </c>
      <c r="E477" s="2" t="str">
        <f t="shared" si="24"/>
        <v>040120000</v>
      </c>
      <c r="F477" t="s">
        <v>200</v>
      </c>
      <c r="G477" t="s">
        <v>201</v>
      </c>
      <c r="H477" t="s">
        <v>202</v>
      </c>
      <c r="I477">
        <v>22709</v>
      </c>
      <c r="J477" t="s">
        <v>87</v>
      </c>
      <c r="K477" s="1">
        <v>219000</v>
      </c>
      <c r="L477" s="1">
        <v>171485.38</v>
      </c>
      <c r="M477" s="1">
        <v>-47514.62</v>
      </c>
      <c r="N477" s="1">
        <v>151007.76</v>
      </c>
      <c r="O477" s="1">
        <v>20477.62</v>
      </c>
      <c r="P477" s="1">
        <v>151007.76</v>
      </c>
      <c r="Q477">
        <v>0</v>
      </c>
      <c r="R477" s="1">
        <v>62229.89</v>
      </c>
      <c r="S477" s="1">
        <v>88777.87</v>
      </c>
    </row>
    <row r="478" spans="1:19" x14ac:dyDescent="0.25">
      <c r="A478" s="2">
        <v>1001</v>
      </c>
      <c r="B478" t="s">
        <v>21</v>
      </c>
      <c r="C478" s="2" t="str">
        <f t="shared" si="25"/>
        <v>04</v>
      </c>
      <c r="D478" t="s">
        <v>47</v>
      </c>
      <c r="E478" s="2" t="str">
        <f t="shared" si="24"/>
        <v>040120000</v>
      </c>
      <c r="F478" t="s">
        <v>200</v>
      </c>
      <c r="G478" t="s">
        <v>201</v>
      </c>
      <c r="H478" t="s">
        <v>202</v>
      </c>
      <c r="I478">
        <v>22802</v>
      </c>
      <c r="J478" t="s">
        <v>204</v>
      </c>
      <c r="K478">
        <v>0</v>
      </c>
      <c r="L478" s="1">
        <v>469180</v>
      </c>
      <c r="M478" s="1">
        <v>469180</v>
      </c>
      <c r="N478" s="1">
        <v>467436.87</v>
      </c>
      <c r="O478" s="1">
        <v>1743.13</v>
      </c>
      <c r="P478" s="1">
        <v>467436.87</v>
      </c>
      <c r="Q478">
        <v>0</v>
      </c>
      <c r="R478" s="1">
        <v>467436.87</v>
      </c>
      <c r="S478">
        <v>0</v>
      </c>
    </row>
    <row r="479" spans="1:19" x14ac:dyDescent="0.25">
      <c r="A479" s="2">
        <v>1001</v>
      </c>
      <c r="B479" t="s">
        <v>21</v>
      </c>
      <c r="C479" s="2" t="str">
        <f t="shared" si="25"/>
        <v>04</v>
      </c>
      <c r="D479" t="s">
        <v>47</v>
      </c>
      <c r="E479" s="2" t="str">
        <f t="shared" si="24"/>
        <v>040120000</v>
      </c>
      <c r="F479" t="s">
        <v>200</v>
      </c>
      <c r="G479" t="s">
        <v>201</v>
      </c>
      <c r="H479" t="s">
        <v>202</v>
      </c>
      <c r="I479">
        <v>23001</v>
      </c>
      <c r="J479" t="s">
        <v>88</v>
      </c>
      <c r="K479" s="1">
        <v>37000</v>
      </c>
      <c r="L479" s="1">
        <v>37000</v>
      </c>
      <c r="M479">
        <v>0</v>
      </c>
      <c r="N479" s="1">
        <v>19952.349999999999</v>
      </c>
      <c r="O479" s="1">
        <v>17047.650000000001</v>
      </c>
      <c r="P479" s="1">
        <v>19952.349999999999</v>
      </c>
      <c r="Q479">
        <v>0</v>
      </c>
      <c r="R479" s="1">
        <v>19952.349999999999</v>
      </c>
      <c r="S479">
        <v>0</v>
      </c>
    </row>
    <row r="480" spans="1:19" x14ac:dyDescent="0.25">
      <c r="A480" s="2">
        <v>1001</v>
      </c>
      <c r="B480" t="s">
        <v>21</v>
      </c>
      <c r="C480" s="2" t="str">
        <f t="shared" si="25"/>
        <v>04</v>
      </c>
      <c r="D480" t="s">
        <v>47</v>
      </c>
      <c r="E480" s="2" t="str">
        <f t="shared" si="24"/>
        <v>040120000</v>
      </c>
      <c r="F480" t="s">
        <v>200</v>
      </c>
      <c r="G480" t="s">
        <v>201</v>
      </c>
      <c r="H480" t="s">
        <v>202</v>
      </c>
      <c r="I480">
        <v>23100</v>
      </c>
      <c r="J480" t="s">
        <v>89</v>
      </c>
      <c r="K480" s="1">
        <v>40000</v>
      </c>
      <c r="L480" s="1">
        <v>40000</v>
      </c>
      <c r="M480">
        <v>0</v>
      </c>
      <c r="N480" s="1">
        <v>32146.51</v>
      </c>
      <c r="O480" s="1">
        <v>7853.49</v>
      </c>
      <c r="P480" s="1">
        <v>32146.51</v>
      </c>
      <c r="Q480">
        <v>0</v>
      </c>
      <c r="R480" s="1">
        <v>32146.51</v>
      </c>
      <c r="S480">
        <v>0</v>
      </c>
    </row>
    <row r="481" spans="1:19" x14ac:dyDescent="0.25">
      <c r="A481" s="2">
        <v>1001</v>
      </c>
      <c r="B481" t="s">
        <v>21</v>
      </c>
      <c r="C481" s="2" t="str">
        <f t="shared" si="25"/>
        <v>04</v>
      </c>
      <c r="D481" t="s">
        <v>47</v>
      </c>
      <c r="E481" s="2" t="str">
        <f t="shared" si="24"/>
        <v>040120000</v>
      </c>
      <c r="F481" t="s">
        <v>200</v>
      </c>
      <c r="G481" t="s">
        <v>201</v>
      </c>
      <c r="H481" t="s">
        <v>202</v>
      </c>
      <c r="I481">
        <v>28001</v>
      </c>
      <c r="J481" t="s">
        <v>45</v>
      </c>
      <c r="K481" s="1">
        <v>15431567</v>
      </c>
      <c r="L481" s="1">
        <v>15574181</v>
      </c>
      <c r="M481" s="1">
        <v>142614</v>
      </c>
      <c r="N481" s="1">
        <v>15308809.289999999</v>
      </c>
      <c r="O481" s="1">
        <v>265371.71000000002</v>
      </c>
      <c r="P481" s="1">
        <v>15308809.289999999</v>
      </c>
      <c r="Q481">
        <v>0</v>
      </c>
      <c r="R481" s="1">
        <v>15299734.289999999</v>
      </c>
      <c r="S481" s="1">
        <v>9075</v>
      </c>
    </row>
    <row r="482" spans="1:19" x14ac:dyDescent="0.25">
      <c r="A482" s="2">
        <v>1001</v>
      </c>
      <c r="B482" t="s">
        <v>21</v>
      </c>
      <c r="C482" s="2" t="str">
        <f t="shared" si="25"/>
        <v>04</v>
      </c>
      <c r="D482" t="s">
        <v>47</v>
      </c>
      <c r="E482" s="2" t="str">
        <f t="shared" si="24"/>
        <v>040120000</v>
      </c>
      <c r="F482" t="s">
        <v>200</v>
      </c>
      <c r="G482" t="s">
        <v>201</v>
      </c>
      <c r="H482" t="s">
        <v>202</v>
      </c>
      <c r="I482">
        <v>28003</v>
      </c>
      <c r="J482" t="s">
        <v>205</v>
      </c>
      <c r="K482" s="1">
        <v>100000</v>
      </c>
      <c r="L482" s="1">
        <v>138528</v>
      </c>
      <c r="M482" s="1">
        <v>38528</v>
      </c>
      <c r="N482" s="1">
        <v>137965.62</v>
      </c>
      <c r="O482">
        <v>562.38</v>
      </c>
      <c r="P482" s="1">
        <v>137965.62</v>
      </c>
      <c r="Q482">
        <v>0</v>
      </c>
      <c r="R482" s="1">
        <v>137965.62</v>
      </c>
      <c r="S482">
        <v>0</v>
      </c>
    </row>
    <row r="483" spans="1:19" x14ac:dyDescent="0.25">
      <c r="A483" s="2">
        <v>1001</v>
      </c>
      <c r="B483" t="s">
        <v>21</v>
      </c>
      <c r="C483" s="2" t="str">
        <f t="shared" si="25"/>
        <v>04</v>
      </c>
      <c r="D483" t="s">
        <v>47</v>
      </c>
      <c r="E483" s="2" t="str">
        <f t="shared" si="24"/>
        <v>040120000</v>
      </c>
      <c r="F483" t="s">
        <v>200</v>
      </c>
      <c r="G483" t="s">
        <v>201</v>
      </c>
      <c r="H483" t="s">
        <v>202</v>
      </c>
      <c r="I483">
        <v>44309</v>
      </c>
      <c r="J483" t="s">
        <v>140</v>
      </c>
      <c r="K483" s="1">
        <v>2000000</v>
      </c>
      <c r="L483" s="1">
        <v>2000000</v>
      </c>
      <c r="M483">
        <v>0</v>
      </c>
      <c r="N483" s="1">
        <v>2000000</v>
      </c>
      <c r="O483">
        <v>0</v>
      </c>
      <c r="P483" s="1">
        <v>2000000</v>
      </c>
      <c r="Q483">
        <v>0</v>
      </c>
      <c r="R483" s="1">
        <v>2000000</v>
      </c>
      <c r="S483">
        <v>0</v>
      </c>
    </row>
    <row r="484" spans="1:19" x14ac:dyDescent="0.25">
      <c r="A484" s="2">
        <v>1001</v>
      </c>
      <c r="B484" t="s">
        <v>21</v>
      </c>
      <c r="C484" s="2" t="str">
        <f t="shared" si="25"/>
        <v>04</v>
      </c>
      <c r="D484" t="s">
        <v>47</v>
      </c>
      <c r="E484" s="2" t="str">
        <f t="shared" si="24"/>
        <v>040120000</v>
      </c>
      <c r="F484" t="s">
        <v>200</v>
      </c>
      <c r="G484" t="s">
        <v>201</v>
      </c>
      <c r="H484" t="s">
        <v>202</v>
      </c>
      <c r="I484">
        <v>44900</v>
      </c>
      <c r="J484" t="s">
        <v>206</v>
      </c>
      <c r="K484" s="1">
        <v>10000000</v>
      </c>
      <c r="L484" s="1">
        <v>10000000</v>
      </c>
      <c r="M484">
        <v>0</v>
      </c>
      <c r="N484" s="1">
        <v>10000000</v>
      </c>
      <c r="O484">
        <v>0</v>
      </c>
      <c r="P484" s="1">
        <v>10000000</v>
      </c>
      <c r="Q484">
        <v>0</v>
      </c>
      <c r="R484" s="1">
        <v>10000000</v>
      </c>
      <c r="S484">
        <v>0</v>
      </c>
    </row>
    <row r="485" spans="1:19" x14ac:dyDescent="0.25">
      <c r="A485" s="2">
        <v>1001</v>
      </c>
      <c r="B485" t="s">
        <v>21</v>
      </c>
      <c r="C485" s="2" t="str">
        <f t="shared" si="25"/>
        <v>04</v>
      </c>
      <c r="D485" t="s">
        <v>47</v>
      </c>
      <c r="E485" s="2" t="str">
        <f t="shared" si="24"/>
        <v>040120000</v>
      </c>
      <c r="F485" t="s">
        <v>200</v>
      </c>
      <c r="G485" t="s">
        <v>201</v>
      </c>
      <c r="H485" t="s">
        <v>202</v>
      </c>
      <c r="I485">
        <v>46309</v>
      </c>
      <c r="J485" t="s">
        <v>144</v>
      </c>
      <c r="K485" s="1">
        <v>39257500</v>
      </c>
      <c r="L485">
        <v>0</v>
      </c>
      <c r="M485" s="1">
        <v>-39257500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</row>
    <row r="486" spans="1:19" x14ac:dyDescent="0.25">
      <c r="A486" s="2">
        <v>1001</v>
      </c>
      <c r="B486" t="s">
        <v>21</v>
      </c>
      <c r="C486" s="2" t="str">
        <f t="shared" si="25"/>
        <v>04</v>
      </c>
      <c r="D486" t="s">
        <v>47</v>
      </c>
      <c r="E486" s="2" t="str">
        <f t="shared" si="24"/>
        <v>040120000</v>
      </c>
      <c r="F486" t="s">
        <v>200</v>
      </c>
      <c r="G486" t="s">
        <v>201</v>
      </c>
      <c r="H486" t="s">
        <v>202</v>
      </c>
      <c r="I486">
        <v>48058</v>
      </c>
      <c r="J486" t="s">
        <v>207</v>
      </c>
      <c r="K486" s="1">
        <v>100000</v>
      </c>
      <c r="L486" s="1">
        <v>100000</v>
      </c>
      <c r="M486">
        <v>0</v>
      </c>
      <c r="N486" s="1">
        <v>100000</v>
      </c>
      <c r="O486">
        <v>0</v>
      </c>
      <c r="P486" s="1">
        <v>100000</v>
      </c>
      <c r="Q486">
        <v>0</v>
      </c>
      <c r="R486" s="1">
        <v>100000</v>
      </c>
      <c r="S486">
        <v>0</v>
      </c>
    </row>
    <row r="487" spans="1:19" x14ac:dyDescent="0.25">
      <c r="A487" s="2">
        <v>1001</v>
      </c>
      <c r="B487" t="s">
        <v>21</v>
      </c>
      <c r="C487" s="2" t="str">
        <f t="shared" si="25"/>
        <v>04</v>
      </c>
      <c r="D487" t="s">
        <v>47</v>
      </c>
      <c r="E487" s="2" t="str">
        <f t="shared" si="24"/>
        <v>040120000</v>
      </c>
      <c r="F487" t="s">
        <v>200</v>
      </c>
      <c r="G487" t="s">
        <v>201</v>
      </c>
      <c r="H487" t="s">
        <v>202</v>
      </c>
      <c r="I487">
        <v>48071</v>
      </c>
      <c r="J487" t="s">
        <v>208</v>
      </c>
      <c r="K487" s="1">
        <v>100000</v>
      </c>
      <c r="L487" s="1">
        <v>100000</v>
      </c>
      <c r="M487">
        <v>0</v>
      </c>
      <c r="N487" s="1">
        <v>86808.56</v>
      </c>
      <c r="O487" s="1">
        <v>13191.44</v>
      </c>
      <c r="P487" s="1">
        <v>86808.56</v>
      </c>
      <c r="Q487">
        <v>0</v>
      </c>
      <c r="R487" s="1">
        <v>86808.56</v>
      </c>
      <c r="S487">
        <v>0</v>
      </c>
    </row>
    <row r="488" spans="1:19" x14ac:dyDescent="0.25">
      <c r="A488" s="2">
        <v>1001</v>
      </c>
      <c r="B488" t="s">
        <v>21</v>
      </c>
      <c r="C488" s="2" t="str">
        <f t="shared" si="25"/>
        <v>04</v>
      </c>
      <c r="D488" t="s">
        <v>47</v>
      </c>
      <c r="E488" s="2" t="str">
        <f t="shared" si="24"/>
        <v>040120000</v>
      </c>
      <c r="F488" t="s">
        <v>200</v>
      </c>
      <c r="G488" t="s">
        <v>201</v>
      </c>
      <c r="H488" t="s">
        <v>202</v>
      </c>
      <c r="I488">
        <v>48099</v>
      </c>
      <c r="J488" t="s">
        <v>118</v>
      </c>
      <c r="K488" s="1">
        <v>7542500</v>
      </c>
      <c r="L488">
        <v>0</v>
      </c>
      <c r="M488" s="1">
        <v>-7542500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</row>
    <row r="489" spans="1:19" x14ac:dyDescent="0.25">
      <c r="A489" s="2">
        <v>1001</v>
      </c>
      <c r="B489" t="s">
        <v>21</v>
      </c>
      <c r="C489" s="2" t="str">
        <f t="shared" si="25"/>
        <v>04</v>
      </c>
      <c r="D489" t="s">
        <v>47</v>
      </c>
      <c r="E489" s="2" t="str">
        <f t="shared" si="24"/>
        <v>040120000</v>
      </c>
      <c r="F489" t="s">
        <v>200</v>
      </c>
      <c r="G489" t="s">
        <v>201</v>
      </c>
      <c r="H489" t="s">
        <v>202</v>
      </c>
      <c r="I489">
        <v>48153</v>
      </c>
      <c r="J489" t="s">
        <v>209</v>
      </c>
      <c r="K489" s="1">
        <v>100000</v>
      </c>
      <c r="L489" s="1">
        <v>100000</v>
      </c>
      <c r="M489">
        <v>0</v>
      </c>
      <c r="N489" s="1">
        <v>100000</v>
      </c>
      <c r="O489">
        <v>0</v>
      </c>
      <c r="P489" s="1">
        <v>100000</v>
      </c>
      <c r="Q489">
        <v>0</v>
      </c>
      <c r="R489" s="1">
        <v>100000</v>
      </c>
      <c r="S489">
        <v>0</v>
      </c>
    </row>
    <row r="490" spans="1:19" x14ac:dyDescent="0.25">
      <c r="A490" s="2">
        <v>1001</v>
      </c>
      <c r="B490" t="s">
        <v>21</v>
      </c>
      <c r="C490" s="2" t="str">
        <f t="shared" si="25"/>
        <v>04</v>
      </c>
      <c r="D490" t="s">
        <v>47</v>
      </c>
      <c r="E490" s="2" t="str">
        <f t="shared" si="24"/>
        <v>040120000</v>
      </c>
      <c r="F490" t="s">
        <v>200</v>
      </c>
      <c r="G490" t="s">
        <v>201</v>
      </c>
      <c r="H490" t="s">
        <v>202</v>
      </c>
      <c r="I490">
        <v>48399</v>
      </c>
      <c r="J490" t="s">
        <v>121</v>
      </c>
      <c r="K490" s="1">
        <v>1000000</v>
      </c>
      <c r="L490">
        <v>0</v>
      </c>
      <c r="M490" s="1">
        <v>-1000000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</row>
    <row r="491" spans="1:19" x14ac:dyDescent="0.25">
      <c r="A491" s="2">
        <v>1001</v>
      </c>
      <c r="B491" t="s">
        <v>21</v>
      </c>
      <c r="C491" s="2" t="str">
        <f t="shared" si="25"/>
        <v>04</v>
      </c>
      <c r="D491" t="s">
        <v>47</v>
      </c>
      <c r="E491" s="2" t="str">
        <f t="shared" si="24"/>
        <v>040120000</v>
      </c>
      <c r="F491" t="s">
        <v>200</v>
      </c>
      <c r="G491" t="s">
        <v>201</v>
      </c>
      <c r="H491" t="s">
        <v>202</v>
      </c>
      <c r="I491">
        <v>49000</v>
      </c>
      <c r="J491" t="s">
        <v>210</v>
      </c>
      <c r="K491" s="1">
        <v>990000</v>
      </c>
      <c r="L491" s="1">
        <v>1100000</v>
      </c>
      <c r="M491" s="1">
        <v>110000</v>
      </c>
      <c r="N491" s="1">
        <v>1100000</v>
      </c>
      <c r="O491">
        <v>0</v>
      </c>
      <c r="P491" s="1">
        <v>1100000</v>
      </c>
      <c r="Q491">
        <v>0</v>
      </c>
      <c r="R491" s="1">
        <v>1100000</v>
      </c>
      <c r="S491">
        <v>0</v>
      </c>
    </row>
    <row r="492" spans="1:19" x14ac:dyDescent="0.25">
      <c r="A492" s="2">
        <v>1001</v>
      </c>
      <c r="B492" t="s">
        <v>21</v>
      </c>
      <c r="C492" s="2" t="str">
        <f t="shared" si="25"/>
        <v>04</v>
      </c>
      <c r="D492" t="s">
        <v>47</v>
      </c>
      <c r="E492" s="2" t="str">
        <f t="shared" si="24"/>
        <v>040120000</v>
      </c>
      <c r="F492" t="s">
        <v>200</v>
      </c>
      <c r="G492" t="s">
        <v>201</v>
      </c>
      <c r="H492" t="s">
        <v>202</v>
      </c>
      <c r="I492">
        <v>62300</v>
      </c>
      <c r="J492" t="s">
        <v>90</v>
      </c>
      <c r="K492" s="1">
        <v>6000</v>
      </c>
      <c r="L492" s="1">
        <v>1000</v>
      </c>
      <c r="M492" s="1">
        <v>-5000</v>
      </c>
      <c r="N492">
        <v>0</v>
      </c>
      <c r="O492" s="1">
        <v>1000</v>
      </c>
      <c r="P492">
        <v>0</v>
      </c>
      <c r="Q492">
        <v>0</v>
      </c>
      <c r="R492">
        <v>0</v>
      </c>
      <c r="S492">
        <v>0</v>
      </c>
    </row>
    <row r="493" spans="1:19" x14ac:dyDescent="0.25">
      <c r="A493" s="2">
        <v>1001</v>
      </c>
      <c r="B493" t="s">
        <v>21</v>
      </c>
      <c r="C493" s="2" t="str">
        <f t="shared" si="25"/>
        <v>04</v>
      </c>
      <c r="D493" t="s">
        <v>47</v>
      </c>
      <c r="E493" s="2" t="str">
        <f t="shared" si="24"/>
        <v>040120000</v>
      </c>
      <c r="F493" t="s">
        <v>200</v>
      </c>
      <c r="G493" t="s">
        <v>201</v>
      </c>
      <c r="H493" t="s">
        <v>202</v>
      </c>
      <c r="I493">
        <v>62301</v>
      </c>
      <c r="J493" t="s">
        <v>157</v>
      </c>
      <c r="K493" s="1">
        <v>3000</v>
      </c>
      <c r="L493" s="1">
        <v>3000</v>
      </c>
      <c r="M493">
        <v>0</v>
      </c>
      <c r="N493">
        <v>0</v>
      </c>
      <c r="O493" s="1">
        <v>3000</v>
      </c>
      <c r="P493">
        <v>0</v>
      </c>
      <c r="Q493">
        <v>0</v>
      </c>
      <c r="R493">
        <v>0</v>
      </c>
      <c r="S493">
        <v>0</v>
      </c>
    </row>
    <row r="494" spans="1:19" x14ac:dyDescent="0.25">
      <c r="A494" s="2">
        <v>1001</v>
      </c>
      <c r="B494" t="s">
        <v>21</v>
      </c>
      <c r="C494" s="2" t="str">
        <f t="shared" si="25"/>
        <v>04</v>
      </c>
      <c r="D494" t="s">
        <v>47</v>
      </c>
      <c r="E494" s="2" t="str">
        <f t="shared" si="24"/>
        <v>040120000</v>
      </c>
      <c r="F494" t="s">
        <v>200</v>
      </c>
      <c r="G494" t="s">
        <v>201</v>
      </c>
      <c r="H494" t="s">
        <v>202</v>
      </c>
      <c r="I494">
        <v>62500</v>
      </c>
      <c r="J494" t="s">
        <v>93</v>
      </c>
      <c r="K494" s="1">
        <v>20000</v>
      </c>
      <c r="L494" s="1">
        <v>2034.28</v>
      </c>
      <c r="M494" s="1">
        <v>-17965.72</v>
      </c>
      <c r="N494">
        <v>702.58</v>
      </c>
      <c r="O494" s="1">
        <v>1331.7</v>
      </c>
      <c r="P494">
        <v>702.58</v>
      </c>
      <c r="Q494">
        <v>0</v>
      </c>
      <c r="R494">
        <v>702.56</v>
      </c>
      <c r="S494">
        <v>0.02</v>
      </c>
    </row>
    <row r="495" spans="1:19" x14ac:dyDescent="0.25">
      <c r="A495" s="2">
        <v>1001</v>
      </c>
      <c r="B495" t="s">
        <v>21</v>
      </c>
      <c r="C495" s="2" t="str">
        <f t="shared" si="25"/>
        <v>04</v>
      </c>
      <c r="D495" t="s">
        <v>47</v>
      </c>
      <c r="E495" s="2" t="str">
        <f t="shared" si="24"/>
        <v>040120000</v>
      </c>
      <c r="F495" t="s">
        <v>200</v>
      </c>
      <c r="G495" t="s">
        <v>201</v>
      </c>
      <c r="H495" t="s">
        <v>202</v>
      </c>
      <c r="I495">
        <v>62502</v>
      </c>
      <c r="J495" t="s">
        <v>94</v>
      </c>
      <c r="K495" s="1">
        <v>10000</v>
      </c>
      <c r="L495" s="1">
        <v>1000</v>
      </c>
      <c r="M495" s="1">
        <v>-9000</v>
      </c>
      <c r="N495">
        <v>0</v>
      </c>
      <c r="O495" s="1">
        <v>1000</v>
      </c>
      <c r="P495">
        <v>0</v>
      </c>
      <c r="Q495">
        <v>0</v>
      </c>
      <c r="R495">
        <v>0</v>
      </c>
      <c r="S495">
        <v>0</v>
      </c>
    </row>
    <row r="496" spans="1:19" x14ac:dyDescent="0.25">
      <c r="A496" s="2">
        <v>1001</v>
      </c>
      <c r="B496" t="s">
        <v>21</v>
      </c>
      <c r="C496" s="2" t="str">
        <f t="shared" si="25"/>
        <v>04</v>
      </c>
      <c r="D496" t="s">
        <v>47</v>
      </c>
      <c r="E496" s="2" t="str">
        <f t="shared" si="24"/>
        <v>040120000</v>
      </c>
      <c r="F496" t="s">
        <v>200</v>
      </c>
      <c r="G496" t="s">
        <v>201</v>
      </c>
      <c r="H496" t="s">
        <v>202</v>
      </c>
      <c r="I496">
        <v>62802</v>
      </c>
      <c r="J496" t="s">
        <v>95</v>
      </c>
      <c r="K496" s="1">
        <v>20000</v>
      </c>
      <c r="L496">
        <v>0</v>
      </c>
      <c r="M496" s="1">
        <v>-20000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</row>
    <row r="497" spans="1:19" x14ac:dyDescent="0.25">
      <c r="A497" s="2">
        <v>1001</v>
      </c>
      <c r="B497" t="s">
        <v>21</v>
      </c>
      <c r="C497" s="2" t="str">
        <f t="shared" si="25"/>
        <v>04</v>
      </c>
      <c r="D497" t="s">
        <v>47</v>
      </c>
      <c r="E497" s="2" t="str">
        <f t="shared" si="24"/>
        <v>040120000</v>
      </c>
      <c r="F497" t="s">
        <v>200</v>
      </c>
      <c r="G497" t="s">
        <v>201</v>
      </c>
      <c r="H497" t="s">
        <v>202</v>
      </c>
      <c r="I497">
        <v>64006</v>
      </c>
      <c r="J497" t="s">
        <v>211</v>
      </c>
      <c r="K497">
        <v>0</v>
      </c>
      <c r="L497">
        <v>726</v>
      </c>
      <c r="M497">
        <v>726</v>
      </c>
      <c r="N497">
        <v>726</v>
      </c>
      <c r="O497">
        <v>0</v>
      </c>
      <c r="P497">
        <v>726</v>
      </c>
      <c r="Q497">
        <v>0</v>
      </c>
      <c r="R497">
        <v>726</v>
      </c>
      <c r="S497">
        <v>0</v>
      </c>
    </row>
    <row r="498" spans="1:19" x14ac:dyDescent="0.25">
      <c r="A498" s="2">
        <v>1001</v>
      </c>
      <c r="B498" t="s">
        <v>21</v>
      </c>
      <c r="C498" s="2" t="str">
        <f t="shared" si="25"/>
        <v>04</v>
      </c>
      <c r="D498" t="s">
        <v>47</v>
      </c>
      <c r="E498" s="2" t="str">
        <f t="shared" si="24"/>
        <v>040120000</v>
      </c>
      <c r="F498" t="s">
        <v>200</v>
      </c>
      <c r="G498" t="s">
        <v>201</v>
      </c>
      <c r="H498" t="s">
        <v>202</v>
      </c>
      <c r="I498">
        <v>64010</v>
      </c>
      <c r="J498" t="s">
        <v>99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</row>
    <row r="499" spans="1:19" x14ac:dyDescent="0.25">
      <c r="A499" s="2">
        <v>1001</v>
      </c>
      <c r="B499" t="s">
        <v>21</v>
      </c>
      <c r="C499" s="2" t="str">
        <f t="shared" si="25"/>
        <v>04</v>
      </c>
      <c r="D499" t="s">
        <v>47</v>
      </c>
      <c r="E499" s="2" t="str">
        <f t="shared" si="24"/>
        <v>040120000</v>
      </c>
      <c r="F499" t="s">
        <v>200</v>
      </c>
      <c r="G499" t="s">
        <v>201</v>
      </c>
      <c r="H499" t="s">
        <v>202</v>
      </c>
      <c r="I499">
        <v>76309</v>
      </c>
      <c r="J499" t="s">
        <v>144</v>
      </c>
      <c r="K499">
        <v>0</v>
      </c>
      <c r="L499" s="1">
        <v>40010000</v>
      </c>
      <c r="M499" s="1">
        <v>40010000</v>
      </c>
      <c r="N499" s="1">
        <v>40010000</v>
      </c>
      <c r="O499">
        <v>0</v>
      </c>
      <c r="P499" s="1">
        <v>40010000</v>
      </c>
      <c r="Q499">
        <v>0</v>
      </c>
      <c r="R499" s="1">
        <v>40010000</v>
      </c>
      <c r="S499">
        <v>0</v>
      </c>
    </row>
    <row r="500" spans="1:19" x14ac:dyDescent="0.25">
      <c r="A500" s="2">
        <v>1001</v>
      </c>
      <c r="B500" t="s">
        <v>21</v>
      </c>
      <c r="C500" s="2" t="str">
        <f t="shared" si="25"/>
        <v>04</v>
      </c>
      <c r="D500" t="s">
        <v>47</v>
      </c>
      <c r="E500" s="2" t="str">
        <f t="shared" si="24"/>
        <v>040120000</v>
      </c>
      <c r="F500" t="s">
        <v>200</v>
      </c>
      <c r="G500" t="s">
        <v>201</v>
      </c>
      <c r="H500" t="s">
        <v>202</v>
      </c>
      <c r="I500">
        <v>77309</v>
      </c>
      <c r="J500" t="s">
        <v>162</v>
      </c>
      <c r="K500" s="1">
        <v>8854494</v>
      </c>
      <c r="L500" s="1">
        <v>8854494.2400000002</v>
      </c>
      <c r="M500">
        <v>0.24</v>
      </c>
      <c r="N500" s="1">
        <v>8854494.2400000002</v>
      </c>
      <c r="O500">
        <v>0</v>
      </c>
      <c r="P500" s="1">
        <v>2242010.37</v>
      </c>
      <c r="Q500" s="1">
        <v>6612483.8700000001</v>
      </c>
      <c r="R500">
        <v>0</v>
      </c>
      <c r="S500" s="1">
        <v>2242010.37</v>
      </c>
    </row>
    <row r="501" spans="1:19" x14ac:dyDescent="0.25">
      <c r="A501" s="2">
        <v>1001</v>
      </c>
      <c r="B501" t="s">
        <v>21</v>
      </c>
      <c r="C501" s="2" t="str">
        <f t="shared" si="25"/>
        <v>04</v>
      </c>
      <c r="D501" t="s">
        <v>47</v>
      </c>
      <c r="E501" s="2" t="str">
        <f t="shared" si="24"/>
        <v>040120000</v>
      </c>
      <c r="F501" t="s">
        <v>200</v>
      </c>
      <c r="G501" t="s">
        <v>201</v>
      </c>
      <c r="H501" t="s">
        <v>202</v>
      </c>
      <c r="I501">
        <v>78099</v>
      </c>
      <c r="J501" t="s">
        <v>118</v>
      </c>
      <c r="K501">
        <v>0</v>
      </c>
      <c r="L501" s="1">
        <v>7830000</v>
      </c>
      <c r="M501" s="1">
        <v>7830000</v>
      </c>
      <c r="N501" s="1">
        <v>7830000</v>
      </c>
      <c r="O501">
        <v>0</v>
      </c>
      <c r="P501" s="1">
        <v>7830000</v>
      </c>
      <c r="Q501">
        <v>0</v>
      </c>
      <c r="R501" s="1">
        <v>7830000</v>
      </c>
      <c r="S501">
        <v>0</v>
      </c>
    </row>
    <row r="502" spans="1:19" x14ac:dyDescent="0.25">
      <c r="A502" s="2">
        <v>1001</v>
      </c>
      <c r="B502" t="s">
        <v>21</v>
      </c>
      <c r="C502" s="2" t="str">
        <f t="shared" si="25"/>
        <v>04</v>
      </c>
      <c r="D502" t="s">
        <v>47</v>
      </c>
      <c r="E502" s="2" t="str">
        <f t="shared" ref="E502:E533" si="26">"040130000"</f>
        <v>040130000</v>
      </c>
      <c r="F502" t="s">
        <v>212</v>
      </c>
      <c r="G502" t="s">
        <v>101</v>
      </c>
      <c r="H502" t="s">
        <v>102</v>
      </c>
      <c r="I502">
        <v>10000</v>
      </c>
      <c r="J502" t="s">
        <v>25</v>
      </c>
      <c r="K502" s="1">
        <v>65993</v>
      </c>
      <c r="L502" s="1">
        <v>65993.399999999994</v>
      </c>
      <c r="M502">
        <v>0.4</v>
      </c>
      <c r="N502" s="1">
        <v>65993.399999999994</v>
      </c>
      <c r="O502">
        <v>0</v>
      </c>
      <c r="P502" s="1">
        <v>65993.399999999994</v>
      </c>
      <c r="Q502">
        <v>0</v>
      </c>
      <c r="R502" s="1">
        <v>65993.399999999994</v>
      </c>
      <c r="S502">
        <v>0</v>
      </c>
    </row>
    <row r="503" spans="1:19" x14ac:dyDescent="0.25">
      <c r="A503" s="2">
        <v>1001</v>
      </c>
      <c r="B503" t="s">
        <v>21</v>
      </c>
      <c r="C503" s="2" t="str">
        <f t="shared" si="25"/>
        <v>04</v>
      </c>
      <c r="D503" t="s">
        <v>47</v>
      </c>
      <c r="E503" s="2" t="str">
        <f t="shared" si="26"/>
        <v>040130000</v>
      </c>
      <c r="F503" t="s">
        <v>212</v>
      </c>
      <c r="G503" t="s">
        <v>101</v>
      </c>
      <c r="H503" t="s">
        <v>102</v>
      </c>
      <c r="I503">
        <v>12000</v>
      </c>
      <c r="J503" t="s">
        <v>28</v>
      </c>
      <c r="K503" s="1">
        <v>187548</v>
      </c>
      <c r="L503" s="1">
        <v>131510.72</v>
      </c>
      <c r="M503" s="1">
        <v>-56037.279999999999</v>
      </c>
      <c r="N503" s="1">
        <v>131510.38</v>
      </c>
      <c r="O503">
        <v>0.34</v>
      </c>
      <c r="P503" s="1">
        <v>131510.38</v>
      </c>
      <c r="Q503">
        <v>0</v>
      </c>
      <c r="R503" s="1">
        <v>131510.38</v>
      </c>
      <c r="S503">
        <v>0</v>
      </c>
    </row>
    <row r="504" spans="1:19" x14ac:dyDescent="0.25">
      <c r="A504" s="2">
        <v>1001</v>
      </c>
      <c r="B504" t="s">
        <v>21</v>
      </c>
      <c r="C504" s="2" t="str">
        <f t="shared" si="25"/>
        <v>04</v>
      </c>
      <c r="D504" t="s">
        <v>47</v>
      </c>
      <c r="E504" s="2" t="str">
        <f t="shared" si="26"/>
        <v>040130000</v>
      </c>
      <c r="F504" t="s">
        <v>212</v>
      </c>
      <c r="G504" t="s">
        <v>101</v>
      </c>
      <c r="H504" t="s">
        <v>102</v>
      </c>
      <c r="I504">
        <v>12001</v>
      </c>
      <c r="J504" t="s">
        <v>51</v>
      </c>
      <c r="K504" s="1">
        <v>44978</v>
      </c>
      <c r="L504" s="1">
        <v>30451</v>
      </c>
      <c r="M504" s="1">
        <v>-14527</v>
      </c>
      <c r="N504" s="1">
        <v>30450.75</v>
      </c>
      <c r="O504">
        <v>0.25</v>
      </c>
      <c r="P504" s="1">
        <v>30450.75</v>
      </c>
      <c r="Q504">
        <v>0</v>
      </c>
      <c r="R504" s="1">
        <v>30450.75</v>
      </c>
      <c r="S504">
        <v>0</v>
      </c>
    </row>
    <row r="505" spans="1:19" x14ac:dyDescent="0.25">
      <c r="A505" s="2">
        <v>1001</v>
      </c>
      <c r="B505" t="s">
        <v>21</v>
      </c>
      <c r="C505" s="2" t="str">
        <f t="shared" si="25"/>
        <v>04</v>
      </c>
      <c r="D505" t="s">
        <v>47</v>
      </c>
      <c r="E505" s="2" t="str">
        <f t="shared" si="26"/>
        <v>040130000</v>
      </c>
      <c r="F505" t="s">
        <v>212</v>
      </c>
      <c r="G505" t="s">
        <v>101</v>
      </c>
      <c r="H505" t="s">
        <v>102</v>
      </c>
      <c r="I505">
        <v>12002</v>
      </c>
      <c r="J505" t="s">
        <v>29</v>
      </c>
      <c r="K505" s="1">
        <v>80380</v>
      </c>
      <c r="L505" s="1">
        <v>54113</v>
      </c>
      <c r="M505" s="1">
        <v>-26267</v>
      </c>
      <c r="N505" s="1">
        <v>54112.36</v>
      </c>
      <c r="O505">
        <v>0.64</v>
      </c>
      <c r="P505" s="1">
        <v>54112.36</v>
      </c>
      <c r="Q505">
        <v>0</v>
      </c>
      <c r="R505" s="1">
        <v>54112.36</v>
      </c>
      <c r="S505">
        <v>0</v>
      </c>
    </row>
    <row r="506" spans="1:19" x14ac:dyDescent="0.25">
      <c r="A506" s="2">
        <v>1001</v>
      </c>
      <c r="B506" t="s">
        <v>21</v>
      </c>
      <c r="C506" s="2" t="str">
        <f t="shared" si="25"/>
        <v>04</v>
      </c>
      <c r="D506" t="s">
        <v>47</v>
      </c>
      <c r="E506" s="2" t="str">
        <f t="shared" si="26"/>
        <v>040130000</v>
      </c>
      <c r="F506" t="s">
        <v>212</v>
      </c>
      <c r="G506" t="s">
        <v>101</v>
      </c>
      <c r="H506" t="s">
        <v>102</v>
      </c>
      <c r="I506">
        <v>12003</v>
      </c>
      <c r="J506" t="s">
        <v>30</v>
      </c>
      <c r="K506">
        <v>0</v>
      </c>
      <c r="L506">
        <v>0.6</v>
      </c>
      <c r="M506">
        <v>0.6</v>
      </c>
      <c r="N506">
        <v>0</v>
      </c>
      <c r="O506">
        <v>0.6</v>
      </c>
      <c r="P506">
        <v>0</v>
      </c>
      <c r="Q506">
        <v>0</v>
      </c>
      <c r="R506">
        <v>0</v>
      </c>
      <c r="S506">
        <v>0</v>
      </c>
    </row>
    <row r="507" spans="1:19" x14ac:dyDescent="0.25">
      <c r="A507" s="2">
        <v>1001</v>
      </c>
      <c r="B507" t="s">
        <v>21</v>
      </c>
      <c r="C507" s="2" t="str">
        <f t="shared" si="25"/>
        <v>04</v>
      </c>
      <c r="D507" t="s">
        <v>47</v>
      </c>
      <c r="E507" s="2" t="str">
        <f t="shared" si="26"/>
        <v>040130000</v>
      </c>
      <c r="F507" t="s">
        <v>212</v>
      </c>
      <c r="G507" t="s">
        <v>101</v>
      </c>
      <c r="H507" t="s">
        <v>102</v>
      </c>
      <c r="I507">
        <v>12005</v>
      </c>
      <c r="J507" t="s">
        <v>31</v>
      </c>
      <c r="K507" s="1">
        <v>33757</v>
      </c>
      <c r="L507" s="1">
        <v>38732</v>
      </c>
      <c r="M507" s="1">
        <v>4975</v>
      </c>
      <c r="N507" s="1">
        <v>38731.730000000003</v>
      </c>
      <c r="O507">
        <v>0.27</v>
      </c>
      <c r="P507" s="1">
        <v>38731.730000000003</v>
      </c>
      <c r="Q507">
        <v>0</v>
      </c>
      <c r="R507" s="1">
        <v>38731.730000000003</v>
      </c>
      <c r="S507">
        <v>0</v>
      </c>
    </row>
    <row r="508" spans="1:19" x14ac:dyDescent="0.25">
      <c r="A508" s="2">
        <v>1001</v>
      </c>
      <c r="B508" t="s">
        <v>21</v>
      </c>
      <c r="C508" s="2" t="str">
        <f t="shared" si="25"/>
        <v>04</v>
      </c>
      <c r="D508" t="s">
        <v>47</v>
      </c>
      <c r="E508" s="2" t="str">
        <f t="shared" si="26"/>
        <v>040130000</v>
      </c>
      <c r="F508" t="s">
        <v>212</v>
      </c>
      <c r="G508" t="s">
        <v>101</v>
      </c>
      <c r="H508" t="s">
        <v>102</v>
      </c>
      <c r="I508">
        <v>12100</v>
      </c>
      <c r="J508" t="s">
        <v>32</v>
      </c>
      <c r="K508" s="1">
        <v>186675</v>
      </c>
      <c r="L508" s="1">
        <v>134342.62</v>
      </c>
      <c r="M508" s="1">
        <v>-52332.38</v>
      </c>
      <c r="N508" s="1">
        <v>134342.09</v>
      </c>
      <c r="O508">
        <v>0.53</v>
      </c>
      <c r="P508" s="1">
        <v>134342.09</v>
      </c>
      <c r="Q508">
        <v>0</v>
      </c>
      <c r="R508" s="1">
        <v>134342.09</v>
      </c>
      <c r="S508">
        <v>0</v>
      </c>
    </row>
    <row r="509" spans="1:19" x14ac:dyDescent="0.25">
      <c r="A509" s="2">
        <v>1001</v>
      </c>
      <c r="B509" t="s">
        <v>21</v>
      </c>
      <c r="C509" s="2" t="str">
        <f t="shared" si="25"/>
        <v>04</v>
      </c>
      <c r="D509" t="s">
        <v>47</v>
      </c>
      <c r="E509" s="2" t="str">
        <f t="shared" si="26"/>
        <v>040130000</v>
      </c>
      <c r="F509" t="s">
        <v>212</v>
      </c>
      <c r="G509" t="s">
        <v>101</v>
      </c>
      <c r="H509" t="s">
        <v>102</v>
      </c>
      <c r="I509">
        <v>12101</v>
      </c>
      <c r="J509" t="s">
        <v>33</v>
      </c>
      <c r="K509" s="1">
        <v>341846</v>
      </c>
      <c r="L509" s="1">
        <v>233964.48</v>
      </c>
      <c r="M509" s="1">
        <v>-107881.52</v>
      </c>
      <c r="N509" s="1">
        <v>233963.97</v>
      </c>
      <c r="O509">
        <v>0.51</v>
      </c>
      <c r="P509" s="1">
        <v>233963.97</v>
      </c>
      <c r="Q509">
        <v>0</v>
      </c>
      <c r="R509" s="1">
        <v>233963.97</v>
      </c>
      <c r="S509">
        <v>0</v>
      </c>
    </row>
    <row r="510" spans="1:19" x14ac:dyDescent="0.25">
      <c r="A510" s="2">
        <v>1001</v>
      </c>
      <c r="B510" t="s">
        <v>21</v>
      </c>
      <c r="C510" s="2" t="str">
        <f t="shared" si="25"/>
        <v>04</v>
      </c>
      <c r="D510" t="s">
        <v>47</v>
      </c>
      <c r="E510" s="2" t="str">
        <f t="shared" si="26"/>
        <v>040130000</v>
      </c>
      <c r="F510" t="s">
        <v>212</v>
      </c>
      <c r="G510" t="s">
        <v>101</v>
      </c>
      <c r="H510" t="s">
        <v>102</v>
      </c>
      <c r="I510">
        <v>13000</v>
      </c>
      <c r="J510" t="s">
        <v>53</v>
      </c>
      <c r="K510" s="1">
        <v>296909</v>
      </c>
      <c r="L510" s="1">
        <v>301233</v>
      </c>
      <c r="M510" s="1">
        <v>4324</v>
      </c>
      <c r="N510" s="1">
        <v>300818.73</v>
      </c>
      <c r="O510">
        <v>414.27</v>
      </c>
      <c r="P510" s="1">
        <v>300818.73</v>
      </c>
      <c r="Q510">
        <v>0</v>
      </c>
      <c r="R510" s="1">
        <v>300818.73</v>
      </c>
      <c r="S510">
        <v>0</v>
      </c>
    </row>
    <row r="511" spans="1:19" x14ac:dyDescent="0.25">
      <c r="A511" s="2">
        <v>1001</v>
      </c>
      <c r="B511" t="s">
        <v>21</v>
      </c>
      <c r="C511" s="2" t="str">
        <f t="shared" si="25"/>
        <v>04</v>
      </c>
      <c r="D511" t="s">
        <v>47</v>
      </c>
      <c r="E511" s="2" t="str">
        <f t="shared" si="26"/>
        <v>040130000</v>
      </c>
      <c r="F511" t="s">
        <v>212</v>
      </c>
      <c r="G511" t="s">
        <v>101</v>
      </c>
      <c r="H511" t="s">
        <v>102</v>
      </c>
      <c r="I511">
        <v>13001</v>
      </c>
      <c r="J511" t="s">
        <v>54</v>
      </c>
      <c r="K511" s="1">
        <v>9174</v>
      </c>
      <c r="L511" s="1">
        <v>8580.6</v>
      </c>
      <c r="M511">
        <v>-593.4</v>
      </c>
      <c r="N511" s="1">
        <v>8658</v>
      </c>
      <c r="O511">
        <v>-77.400000000000006</v>
      </c>
      <c r="P511" s="1">
        <v>8658</v>
      </c>
      <c r="Q511">
        <v>0</v>
      </c>
      <c r="R511" s="1">
        <v>8658</v>
      </c>
      <c r="S511">
        <v>0</v>
      </c>
    </row>
    <row r="512" spans="1:19" x14ac:dyDescent="0.25">
      <c r="A512" s="2">
        <v>1001</v>
      </c>
      <c r="B512" t="s">
        <v>21</v>
      </c>
      <c r="C512" s="2" t="str">
        <f t="shared" si="25"/>
        <v>04</v>
      </c>
      <c r="D512" t="s">
        <v>47</v>
      </c>
      <c r="E512" s="2" t="str">
        <f t="shared" si="26"/>
        <v>040130000</v>
      </c>
      <c r="F512" t="s">
        <v>212</v>
      </c>
      <c r="G512" t="s">
        <v>101</v>
      </c>
      <c r="H512" t="s">
        <v>102</v>
      </c>
      <c r="I512">
        <v>13005</v>
      </c>
      <c r="J512" t="s">
        <v>56</v>
      </c>
      <c r="K512" s="1">
        <v>48178</v>
      </c>
      <c r="L512" s="1">
        <v>45178</v>
      </c>
      <c r="M512" s="1">
        <v>-3000</v>
      </c>
      <c r="N512" s="1">
        <v>45514.87</v>
      </c>
      <c r="O512">
        <v>-336.87</v>
      </c>
      <c r="P512" s="1">
        <v>45514.87</v>
      </c>
      <c r="Q512">
        <v>0</v>
      </c>
      <c r="R512" s="1">
        <v>45514.87</v>
      </c>
      <c r="S512">
        <v>0</v>
      </c>
    </row>
    <row r="513" spans="1:19" x14ac:dyDescent="0.25">
      <c r="A513" s="2">
        <v>1001</v>
      </c>
      <c r="B513" t="s">
        <v>21</v>
      </c>
      <c r="C513" s="2" t="str">
        <f t="shared" si="25"/>
        <v>04</v>
      </c>
      <c r="D513" t="s">
        <v>47</v>
      </c>
      <c r="E513" s="2" t="str">
        <f t="shared" si="26"/>
        <v>040130000</v>
      </c>
      <c r="F513" t="s">
        <v>212</v>
      </c>
      <c r="G513" t="s">
        <v>101</v>
      </c>
      <c r="H513" t="s">
        <v>102</v>
      </c>
      <c r="I513">
        <v>16000</v>
      </c>
      <c r="J513" t="s">
        <v>35</v>
      </c>
      <c r="K513" s="1">
        <v>282841</v>
      </c>
      <c r="L513" s="1">
        <v>272977.83</v>
      </c>
      <c r="M513" s="1">
        <v>-9863.17</v>
      </c>
      <c r="N513" s="1">
        <v>272977.05</v>
      </c>
      <c r="O513">
        <v>0.78</v>
      </c>
      <c r="P513" s="1">
        <v>272977.05</v>
      </c>
      <c r="Q513">
        <v>0</v>
      </c>
      <c r="R513" s="1">
        <v>272977.05</v>
      </c>
      <c r="S513">
        <v>0</v>
      </c>
    </row>
    <row r="514" spans="1:19" x14ac:dyDescent="0.25">
      <c r="A514" s="2">
        <v>1001</v>
      </c>
      <c r="B514" t="s">
        <v>21</v>
      </c>
      <c r="C514" s="2" t="str">
        <f t="shared" si="25"/>
        <v>04</v>
      </c>
      <c r="D514" t="s">
        <v>47</v>
      </c>
      <c r="E514" s="2" t="str">
        <f t="shared" si="26"/>
        <v>040130000</v>
      </c>
      <c r="F514" t="s">
        <v>212</v>
      </c>
      <c r="G514" t="s">
        <v>101</v>
      </c>
      <c r="H514" t="s">
        <v>102</v>
      </c>
      <c r="I514">
        <v>20400</v>
      </c>
      <c r="J514" t="s">
        <v>66</v>
      </c>
      <c r="K514" s="1">
        <v>15000</v>
      </c>
      <c r="L514" s="1">
        <v>15000</v>
      </c>
      <c r="M514">
        <v>0</v>
      </c>
      <c r="N514" s="1">
        <v>13924.97</v>
      </c>
      <c r="O514" s="1">
        <v>1075.03</v>
      </c>
      <c r="P514" s="1">
        <v>13924.97</v>
      </c>
      <c r="Q514">
        <v>0</v>
      </c>
      <c r="R514" s="1">
        <v>13924.95</v>
      </c>
      <c r="S514">
        <v>0.02</v>
      </c>
    </row>
    <row r="515" spans="1:19" x14ac:dyDescent="0.25">
      <c r="A515" s="2">
        <v>1001</v>
      </c>
      <c r="B515" t="s">
        <v>21</v>
      </c>
      <c r="C515" s="2" t="str">
        <f t="shared" si="25"/>
        <v>04</v>
      </c>
      <c r="D515" t="s">
        <v>47</v>
      </c>
      <c r="E515" s="2" t="str">
        <f t="shared" si="26"/>
        <v>040130000</v>
      </c>
      <c r="F515" t="s">
        <v>212</v>
      </c>
      <c r="G515" t="s">
        <v>101</v>
      </c>
      <c r="H515" t="s">
        <v>102</v>
      </c>
      <c r="I515">
        <v>21200</v>
      </c>
      <c r="J515" t="s">
        <v>68</v>
      </c>
      <c r="K515" s="1">
        <v>22000</v>
      </c>
      <c r="L515" s="1">
        <v>22000</v>
      </c>
      <c r="M515">
        <v>0</v>
      </c>
      <c r="N515" s="1">
        <v>13677.11</v>
      </c>
      <c r="O515" s="1">
        <v>8322.89</v>
      </c>
      <c r="P515" s="1">
        <v>13677.11</v>
      </c>
      <c r="Q515">
        <v>0</v>
      </c>
      <c r="R515" s="1">
        <v>13677.11</v>
      </c>
      <c r="S515">
        <v>0</v>
      </c>
    </row>
    <row r="516" spans="1:19" x14ac:dyDescent="0.25">
      <c r="A516" s="2">
        <v>1001</v>
      </c>
      <c r="B516" t="s">
        <v>21</v>
      </c>
      <c r="C516" s="2" t="str">
        <f t="shared" si="25"/>
        <v>04</v>
      </c>
      <c r="D516" t="s">
        <v>47</v>
      </c>
      <c r="E516" s="2" t="str">
        <f t="shared" si="26"/>
        <v>040130000</v>
      </c>
      <c r="F516" t="s">
        <v>212</v>
      </c>
      <c r="G516" t="s">
        <v>101</v>
      </c>
      <c r="H516" t="s">
        <v>102</v>
      </c>
      <c r="I516">
        <v>21300</v>
      </c>
      <c r="J516" t="s">
        <v>69</v>
      </c>
      <c r="K516" s="1">
        <v>53000</v>
      </c>
      <c r="L516" s="1">
        <v>69000</v>
      </c>
      <c r="M516" s="1">
        <v>16000</v>
      </c>
      <c r="N516" s="1">
        <v>81729.94</v>
      </c>
      <c r="O516" s="1">
        <v>-12729.94</v>
      </c>
      <c r="P516" s="1">
        <v>81729.94</v>
      </c>
      <c r="Q516">
        <v>0</v>
      </c>
      <c r="R516" s="1">
        <v>81729.94</v>
      </c>
      <c r="S516">
        <v>0</v>
      </c>
    </row>
    <row r="517" spans="1:19" x14ac:dyDescent="0.25">
      <c r="A517" s="2">
        <v>1001</v>
      </c>
      <c r="B517" t="s">
        <v>21</v>
      </c>
      <c r="C517" s="2" t="str">
        <f t="shared" si="25"/>
        <v>04</v>
      </c>
      <c r="D517" t="s">
        <v>47</v>
      </c>
      <c r="E517" s="2" t="str">
        <f t="shared" si="26"/>
        <v>040130000</v>
      </c>
      <c r="F517" t="s">
        <v>212</v>
      </c>
      <c r="G517" t="s">
        <v>101</v>
      </c>
      <c r="H517" t="s">
        <v>102</v>
      </c>
      <c r="I517">
        <v>21400</v>
      </c>
      <c r="J517" t="s">
        <v>70</v>
      </c>
      <c r="K517" s="1">
        <v>1000</v>
      </c>
      <c r="L517" s="1">
        <v>1000</v>
      </c>
      <c r="M517">
        <v>0</v>
      </c>
      <c r="N517">
        <v>749.56</v>
      </c>
      <c r="O517">
        <v>250.44</v>
      </c>
      <c r="P517">
        <v>749.56</v>
      </c>
      <c r="Q517">
        <v>0</v>
      </c>
      <c r="R517">
        <v>749.56</v>
      </c>
      <c r="S517">
        <v>0</v>
      </c>
    </row>
    <row r="518" spans="1:19" x14ac:dyDescent="0.25">
      <c r="A518" s="2">
        <v>1001</v>
      </c>
      <c r="B518" t="s">
        <v>21</v>
      </c>
      <c r="C518" s="2" t="str">
        <f t="shared" si="25"/>
        <v>04</v>
      </c>
      <c r="D518" t="s">
        <v>47</v>
      </c>
      <c r="E518" s="2" t="str">
        <f t="shared" si="26"/>
        <v>040130000</v>
      </c>
      <c r="F518" t="s">
        <v>212</v>
      </c>
      <c r="G518" t="s">
        <v>101</v>
      </c>
      <c r="H518" t="s">
        <v>102</v>
      </c>
      <c r="I518">
        <v>21500</v>
      </c>
      <c r="J518" t="s">
        <v>71</v>
      </c>
      <c r="K518" s="1">
        <v>20000</v>
      </c>
      <c r="L518" s="1">
        <v>20000</v>
      </c>
      <c r="M518">
        <v>0</v>
      </c>
      <c r="N518" s="1">
        <v>9480.35</v>
      </c>
      <c r="O518" s="1">
        <v>10519.65</v>
      </c>
      <c r="P518" s="1">
        <v>9480.35</v>
      </c>
      <c r="Q518">
        <v>0</v>
      </c>
      <c r="R518" s="1">
        <v>9480.35</v>
      </c>
      <c r="S518">
        <v>0</v>
      </c>
    </row>
    <row r="519" spans="1:19" x14ac:dyDescent="0.25">
      <c r="A519" s="2">
        <v>1001</v>
      </c>
      <c r="B519" t="s">
        <v>21</v>
      </c>
      <c r="C519" s="2" t="str">
        <f t="shared" si="25"/>
        <v>04</v>
      </c>
      <c r="D519" t="s">
        <v>47</v>
      </c>
      <c r="E519" s="2" t="str">
        <f t="shared" si="26"/>
        <v>040130000</v>
      </c>
      <c r="F519" t="s">
        <v>212</v>
      </c>
      <c r="G519" t="s">
        <v>101</v>
      </c>
      <c r="H519" t="s">
        <v>102</v>
      </c>
      <c r="I519">
        <v>22000</v>
      </c>
      <c r="J519" t="s">
        <v>39</v>
      </c>
      <c r="K519" s="1">
        <v>5000</v>
      </c>
      <c r="L519" s="1">
        <v>5000</v>
      </c>
      <c r="M519">
        <v>0</v>
      </c>
      <c r="N519" s="1">
        <v>4849.72</v>
      </c>
      <c r="O519">
        <v>150.28</v>
      </c>
      <c r="P519" s="1">
        <v>4849.72</v>
      </c>
      <c r="Q519">
        <v>0</v>
      </c>
      <c r="R519" s="1">
        <v>4849.7</v>
      </c>
      <c r="S519">
        <v>0.02</v>
      </c>
    </row>
    <row r="520" spans="1:19" x14ac:dyDescent="0.25">
      <c r="A520" s="2">
        <v>1001</v>
      </c>
      <c r="B520" t="s">
        <v>21</v>
      </c>
      <c r="C520" s="2" t="str">
        <f t="shared" si="25"/>
        <v>04</v>
      </c>
      <c r="D520" t="s">
        <v>47</v>
      </c>
      <c r="E520" s="2" t="str">
        <f t="shared" si="26"/>
        <v>040130000</v>
      </c>
      <c r="F520" t="s">
        <v>212</v>
      </c>
      <c r="G520" t="s">
        <v>101</v>
      </c>
      <c r="H520" t="s">
        <v>102</v>
      </c>
      <c r="I520">
        <v>22004</v>
      </c>
      <c r="J520" t="s">
        <v>72</v>
      </c>
      <c r="K520" s="1">
        <v>4000</v>
      </c>
      <c r="L520" s="1">
        <v>4000</v>
      </c>
      <c r="M520">
        <v>0</v>
      </c>
      <c r="N520">
        <v>569.79</v>
      </c>
      <c r="O520" s="1">
        <v>3430.21</v>
      </c>
      <c r="P520">
        <v>569.79</v>
      </c>
      <c r="Q520">
        <v>0</v>
      </c>
      <c r="R520">
        <v>569.79</v>
      </c>
      <c r="S520">
        <v>0</v>
      </c>
    </row>
    <row r="521" spans="1:19" x14ac:dyDescent="0.25">
      <c r="A521" s="2">
        <v>1001</v>
      </c>
      <c r="B521" t="s">
        <v>21</v>
      </c>
      <c r="C521" s="2" t="str">
        <f t="shared" si="25"/>
        <v>04</v>
      </c>
      <c r="D521" t="s">
        <v>47</v>
      </c>
      <c r="E521" s="2" t="str">
        <f t="shared" si="26"/>
        <v>040130000</v>
      </c>
      <c r="F521" t="s">
        <v>212</v>
      </c>
      <c r="G521" t="s">
        <v>101</v>
      </c>
      <c r="H521" t="s">
        <v>102</v>
      </c>
      <c r="I521">
        <v>22100</v>
      </c>
      <c r="J521" t="s">
        <v>73</v>
      </c>
      <c r="K521" s="1">
        <v>187000</v>
      </c>
      <c r="L521" s="1">
        <v>187000</v>
      </c>
      <c r="M521">
        <v>0</v>
      </c>
      <c r="N521" s="1">
        <v>149029.87</v>
      </c>
      <c r="O521" s="1">
        <v>37970.129999999997</v>
      </c>
      <c r="P521" s="1">
        <v>149029.87</v>
      </c>
      <c r="Q521">
        <v>0</v>
      </c>
      <c r="R521" s="1">
        <v>149029.87</v>
      </c>
      <c r="S521">
        <v>0</v>
      </c>
    </row>
    <row r="522" spans="1:19" x14ac:dyDescent="0.25">
      <c r="A522" s="2">
        <v>1001</v>
      </c>
      <c r="B522" t="s">
        <v>21</v>
      </c>
      <c r="C522" s="2" t="str">
        <f t="shared" si="25"/>
        <v>04</v>
      </c>
      <c r="D522" t="s">
        <v>47</v>
      </c>
      <c r="E522" s="2" t="str">
        <f t="shared" si="26"/>
        <v>040130000</v>
      </c>
      <c r="F522" t="s">
        <v>212</v>
      </c>
      <c r="G522" t="s">
        <v>101</v>
      </c>
      <c r="H522" t="s">
        <v>102</v>
      </c>
      <c r="I522">
        <v>22101</v>
      </c>
      <c r="J522" t="s">
        <v>74</v>
      </c>
      <c r="K522" s="1">
        <v>1950</v>
      </c>
      <c r="L522" s="1">
        <v>1950</v>
      </c>
      <c r="M522">
        <v>0</v>
      </c>
      <c r="N522" s="1">
        <v>7628.51</v>
      </c>
      <c r="O522" s="1">
        <v>-5678.51</v>
      </c>
      <c r="P522" s="1">
        <v>7628.51</v>
      </c>
      <c r="Q522">
        <v>0</v>
      </c>
      <c r="R522" s="1">
        <v>7628.51</v>
      </c>
      <c r="S522">
        <v>0</v>
      </c>
    </row>
    <row r="523" spans="1:19" x14ac:dyDescent="0.25">
      <c r="A523" s="2">
        <v>1001</v>
      </c>
      <c r="B523" t="s">
        <v>21</v>
      </c>
      <c r="C523" s="2" t="str">
        <f t="shared" si="25"/>
        <v>04</v>
      </c>
      <c r="D523" t="s">
        <v>47</v>
      </c>
      <c r="E523" s="2" t="str">
        <f t="shared" si="26"/>
        <v>040130000</v>
      </c>
      <c r="F523" t="s">
        <v>212</v>
      </c>
      <c r="G523" t="s">
        <v>101</v>
      </c>
      <c r="H523" t="s">
        <v>102</v>
      </c>
      <c r="I523">
        <v>22102</v>
      </c>
      <c r="J523" t="s">
        <v>75</v>
      </c>
      <c r="K523" s="1">
        <v>1000</v>
      </c>
      <c r="L523" s="1">
        <v>1000</v>
      </c>
      <c r="M523">
        <v>0</v>
      </c>
      <c r="N523" s="1">
        <v>1944.98</v>
      </c>
      <c r="O523">
        <v>-944.98</v>
      </c>
      <c r="P523" s="1">
        <v>1944.98</v>
      </c>
      <c r="Q523">
        <v>0</v>
      </c>
      <c r="R523" s="1">
        <v>1944.98</v>
      </c>
      <c r="S523">
        <v>0</v>
      </c>
    </row>
    <row r="524" spans="1:19" x14ac:dyDescent="0.25">
      <c r="A524" s="2">
        <v>1001</v>
      </c>
      <c r="B524" t="s">
        <v>21</v>
      </c>
      <c r="C524" s="2" t="str">
        <f t="shared" si="25"/>
        <v>04</v>
      </c>
      <c r="D524" t="s">
        <v>47</v>
      </c>
      <c r="E524" s="2" t="str">
        <f t="shared" si="26"/>
        <v>040130000</v>
      </c>
      <c r="F524" t="s">
        <v>212</v>
      </c>
      <c r="G524" t="s">
        <v>101</v>
      </c>
      <c r="H524" t="s">
        <v>102</v>
      </c>
      <c r="I524">
        <v>22103</v>
      </c>
      <c r="J524" t="s">
        <v>76</v>
      </c>
      <c r="K524">
        <v>750</v>
      </c>
      <c r="L524">
        <v>750</v>
      </c>
      <c r="M524">
        <v>0</v>
      </c>
      <c r="N524">
        <v>545.79</v>
      </c>
      <c r="O524">
        <v>204.21</v>
      </c>
      <c r="P524">
        <v>545.79</v>
      </c>
      <c r="Q524">
        <v>0</v>
      </c>
      <c r="R524">
        <v>545.79</v>
      </c>
      <c r="S524">
        <v>0</v>
      </c>
    </row>
    <row r="525" spans="1:19" x14ac:dyDescent="0.25">
      <c r="A525" s="2">
        <v>1001</v>
      </c>
      <c r="B525" t="s">
        <v>21</v>
      </c>
      <c r="C525" s="2" t="str">
        <f t="shared" si="25"/>
        <v>04</v>
      </c>
      <c r="D525" t="s">
        <v>47</v>
      </c>
      <c r="E525" s="2" t="str">
        <f t="shared" si="26"/>
        <v>040130000</v>
      </c>
      <c r="F525" t="s">
        <v>212</v>
      </c>
      <c r="G525" t="s">
        <v>101</v>
      </c>
      <c r="H525" t="s">
        <v>102</v>
      </c>
      <c r="I525">
        <v>22104</v>
      </c>
      <c r="J525" t="s">
        <v>77</v>
      </c>
      <c r="K525" s="1">
        <v>2000</v>
      </c>
      <c r="L525" s="1">
        <v>2000</v>
      </c>
      <c r="M525">
        <v>0</v>
      </c>
      <c r="N525" s="1">
        <v>4005.58</v>
      </c>
      <c r="O525" s="1">
        <v>-2005.58</v>
      </c>
      <c r="P525" s="1">
        <v>4005.58</v>
      </c>
      <c r="Q525">
        <v>0</v>
      </c>
      <c r="R525" s="1">
        <v>1695.17</v>
      </c>
      <c r="S525" s="1">
        <v>2310.41</v>
      </c>
    </row>
    <row r="526" spans="1:19" x14ac:dyDescent="0.25">
      <c r="A526" s="2">
        <v>1001</v>
      </c>
      <c r="B526" t="s">
        <v>21</v>
      </c>
      <c r="C526" s="2" t="str">
        <f t="shared" si="25"/>
        <v>04</v>
      </c>
      <c r="D526" t="s">
        <v>47</v>
      </c>
      <c r="E526" s="2" t="str">
        <f t="shared" si="26"/>
        <v>040130000</v>
      </c>
      <c r="F526" t="s">
        <v>212</v>
      </c>
      <c r="G526" t="s">
        <v>101</v>
      </c>
      <c r="H526" t="s">
        <v>102</v>
      </c>
      <c r="I526">
        <v>22107</v>
      </c>
      <c r="J526" t="s">
        <v>106</v>
      </c>
      <c r="K526" s="1">
        <v>4000</v>
      </c>
      <c r="L526" s="1">
        <v>4000</v>
      </c>
      <c r="M526">
        <v>0</v>
      </c>
      <c r="N526">
        <v>0</v>
      </c>
      <c r="O526" s="1">
        <v>4000</v>
      </c>
      <c r="P526">
        <v>0</v>
      </c>
      <c r="Q526">
        <v>0</v>
      </c>
      <c r="R526">
        <v>0</v>
      </c>
      <c r="S526">
        <v>0</v>
      </c>
    </row>
    <row r="527" spans="1:19" x14ac:dyDescent="0.25">
      <c r="A527" s="2">
        <v>1001</v>
      </c>
      <c r="B527" t="s">
        <v>21</v>
      </c>
      <c r="C527" s="2" t="str">
        <f t="shared" si="25"/>
        <v>04</v>
      </c>
      <c r="D527" t="s">
        <v>47</v>
      </c>
      <c r="E527" s="2" t="str">
        <f t="shared" si="26"/>
        <v>040130000</v>
      </c>
      <c r="F527" t="s">
        <v>212</v>
      </c>
      <c r="G527" t="s">
        <v>101</v>
      </c>
      <c r="H527" t="s">
        <v>102</v>
      </c>
      <c r="I527">
        <v>22109</v>
      </c>
      <c r="J527" t="s">
        <v>78</v>
      </c>
      <c r="K527" s="1">
        <v>15000</v>
      </c>
      <c r="L527" s="1">
        <v>15000</v>
      </c>
      <c r="M527">
        <v>0</v>
      </c>
      <c r="N527" s="1">
        <v>9532.4</v>
      </c>
      <c r="O527" s="1">
        <v>5467.6</v>
      </c>
      <c r="P527" s="1">
        <v>9532.4</v>
      </c>
      <c r="Q527">
        <v>0</v>
      </c>
      <c r="R527" s="1">
        <v>9532.4</v>
      </c>
      <c r="S527">
        <v>0</v>
      </c>
    </row>
    <row r="528" spans="1:19" x14ac:dyDescent="0.25">
      <c r="A528" s="2">
        <v>1001</v>
      </c>
      <c r="B528" t="s">
        <v>21</v>
      </c>
      <c r="C528" s="2" t="str">
        <f t="shared" si="25"/>
        <v>04</v>
      </c>
      <c r="D528" t="s">
        <v>47</v>
      </c>
      <c r="E528" s="2" t="str">
        <f t="shared" si="26"/>
        <v>040130000</v>
      </c>
      <c r="F528" t="s">
        <v>212</v>
      </c>
      <c r="G528" t="s">
        <v>101</v>
      </c>
      <c r="H528" t="s">
        <v>102</v>
      </c>
      <c r="I528">
        <v>22201</v>
      </c>
      <c r="J528" t="s">
        <v>42</v>
      </c>
      <c r="K528" s="1">
        <v>4000</v>
      </c>
      <c r="L528" s="1">
        <v>4000</v>
      </c>
      <c r="M528">
        <v>0</v>
      </c>
      <c r="N528" s="1">
        <v>1600.86</v>
      </c>
      <c r="O528" s="1">
        <v>2399.14</v>
      </c>
      <c r="P528" s="1">
        <v>1600.86</v>
      </c>
      <c r="Q528">
        <v>0</v>
      </c>
      <c r="R528" s="1">
        <v>1600.86</v>
      </c>
      <c r="S528">
        <v>0</v>
      </c>
    </row>
    <row r="529" spans="1:19" x14ac:dyDescent="0.25">
      <c r="A529" s="2">
        <v>1001</v>
      </c>
      <c r="B529" t="s">
        <v>21</v>
      </c>
      <c r="C529" s="2" t="str">
        <f t="shared" si="25"/>
        <v>04</v>
      </c>
      <c r="D529" t="s">
        <v>47</v>
      </c>
      <c r="E529" s="2" t="str">
        <f t="shared" si="26"/>
        <v>040130000</v>
      </c>
      <c r="F529" t="s">
        <v>212</v>
      </c>
      <c r="G529" t="s">
        <v>101</v>
      </c>
      <c r="H529" t="s">
        <v>102</v>
      </c>
      <c r="I529">
        <v>22209</v>
      </c>
      <c r="J529" t="s">
        <v>43</v>
      </c>
      <c r="K529" s="1">
        <v>5000</v>
      </c>
      <c r="L529" s="1">
        <v>5000</v>
      </c>
      <c r="M529">
        <v>0</v>
      </c>
      <c r="N529" s="1">
        <v>6496.17</v>
      </c>
      <c r="O529" s="1">
        <v>-1496.17</v>
      </c>
      <c r="P529" s="1">
        <v>6496.17</v>
      </c>
      <c r="Q529">
        <v>0</v>
      </c>
      <c r="R529" s="1">
        <v>6496.17</v>
      </c>
      <c r="S529">
        <v>0</v>
      </c>
    </row>
    <row r="530" spans="1:19" x14ac:dyDescent="0.25">
      <c r="A530" s="2">
        <v>1001</v>
      </c>
      <c r="B530" t="s">
        <v>21</v>
      </c>
      <c r="C530" s="2" t="str">
        <f t="shared" si="25"/>
        <v>04</v>
      </c>
      <c r="D530" t="s">
        <v>47</v>
      </c>
      <c r="E530" s="2" t="str">
        <f t="shared" si="26"/>
        <v>040130000</v>
      </c>
      <c r="F530" t="s">
        <v>212</v>
      </c>
      <c r="G530" t="s">
        <v>101</v>
      </c>
      <c r="H530" t="s">
        <v>102</v>
      </c>
      <c r="I530">
        <v>22400</v>
      </c>
      <c r="J530" t="s">
        <v>107</v>
      </c>
      <c r="K530" s="1">
        <v>10600</v>
      </c>
      <c r="L530" s="1">
        <v>10600</v>
      </c>
      <c r="M530">
        <v>0</v>
      </c>
      <c r="N530" s="1">
        <v>10174.969999999999</v>
      </c>
      <c r="O530">
        <v>425.03</v>
      </c>
      <c r="P530" s="1">
        <v>10174.969999999999</v>
      </c>
      <c r="Q530">
        <v>0</v>
      </c>
      <c r="R530" s="1">
        <v>10174.969999999999</v>
      </c>
      <c r="S530">
        <v>0</v>
      </c>
    </row>
    <row r="531" spans="1:19" x14ac:dyDescent="0.25">
      <c r="A531" s="2">
        <v>1001</v>
      </c>
      <c r="B531" t="s">
        <v>21</v>
      </c>
      <c r="C531" s="2" t="str">
        <f t="shared" si="25"/>
        <v>04</v>
      </c>
      <c r="D531" t="s">
        <v>47</v>
      </c>
      <c r="E531" s="2" t="str">
        <f t="shared" si="26"/>
        <v>040130000</v>
      </c>
      <c r="F531" t="s">
        <v>212</v>
      </c>
      <c r="G531" t="s">
        <v>101</v>
      </c>
      <c r="H531" t="s">
        <v>102</v>
      </c>
      <c r="I531">
        <v>22401</v>
      </c>
      <c r="J531" t="s">
        <v>175</v>
      </c>
      <c r="K531" s="1">
        <v>2000</v>
      </c>
      <c r="L531" s="1">
        <v>2000</v>
      </c>
      <c r="M531">
        <v>0</v>
      </c>
      <c r="N531" s="1">
        <v>2529.23</v>
      </c>
      <c r="O531">
        <v>-529.23</v>
      </c>
      <c r="P531" s="1">
        <v>2529.23</v>
      </c>
      <c r="Q531">
        <v>0</v>
      </c>
      <c r="R531" s="1">
        <v>2529.23</v>
      </c>
      <c r="S531">
        <v>0</v>
      </c>
    </row>
    <row r="532" spans="1:19" x14ac:dyDescent="0.25">
      <c r="A532" s="2">
        <v>1001</v>
      </c>
      <c r="B532" t="s">
        <v>21</v>
      </c>
      <c r="C532" s="2" t="str">
        <f t="shared" si="25"/>
        <v>04</v>
      </c>
      <c r="D532" t="s">
        <v>47</v>
      </c>
      <c r="E532" s="2" t="str">
        <f t="shared" si="26"/>
        <v>040130000</v>
      </c>
      <c r="F532" t="s">
        <v>212</v>
      </c>
      <c r="G532" t="s">
        <v>101</v>
      </c>
      <c r="H532" t="s">
        <v>102</v>
      </c>
      <c r="I532">
        <v>22500</v>
      </c>
      <c r="J532" t="s">
        <v>81</v>
      </c>
      <c r="K532" s="1">
        <v>1650</v>
      </c>
      <c r="L532" s="1">
        <v>1650</v>
      </c>
      <c r="M532">
        <v>0</v>
      </c>
      <c r="N532">
        <v>0</v>
      </c>
      <c r="O532" s="1">
        <v>1650</v>
      </c>
      <c r="P532">
        <v>0</v>
      </c>
      <c r="Q532">
        <v>0</v>
      </c>
      <c r="R532">
        <v>0</v>
      </c>
      <c r="S532">
        <v>0</v>
      </c>
    </row>
    <row r="533" spans="1:19" x14ac:dyDescent="0.25">
      <c r="A533" s="2">
        <v>1001</v>
      </c>
      <c r="B533" t="s">
        <v>21</v>
      </c>
      <c r="C533" s="2" t="str">
        <f t="shared" si="25"/>
        <v>04</v>
      </c>
      <c r="D533" t="s">
        <v>47</v>
      </c>
      <c r="E533" s="2" t="str">
        <f t="shared" si="26"/>
        <v>040130000</v>
      </c>
      <c r="F533" t="s">
        <v>212</v>
      </c>
      <c r="G533" t="s">
        <v>101</v>
      </c>
      <c r="H533" t="s">
        <v>102</v>
      </c>
      <c r="I533">
        <v>22602</v>
      </c>
      <c r="J533" t="s">
        <v>108</v>
      </c>
      <c r="K533" s="1">
        <v>60000</v>
      </c>
      <c r="L533">
        <v>0</v>
      </c>
      <c r="M533" s="1">
        <v>-60000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</row>
    <row r="534" spans="1:19" x14ac:dyDescent="0.25">
      <c r="A534" s="2">
        <v>1001</v>
      </c>
      <c r="B534" t="s">
        <v>21</v>
      </c>
      <c r="C534" s="2" t="str">
        <f t="shared" si="25"/>
        <v>04</v>
      </c>
      <c r="D534" t="s">
        <v>47</v>
      </c>
      <c r="E534" s="2" t="str">
        <f t="shared" ref="E534:E554" si="27">"040130000"</f>
        <v>040130000</v>
      </c>
      <c r="F534" t="s">
        <v>212</v>
      </c>
      <c r="G534" t="s">
        <v>101</v>
      </c>
      <c r="H534" t="s">
        <v>102</v>
      </c>
      <c r="I534">
        <v>22605</v>
      </c>
      <c r="J534" t="s">
        <v>203</v>
      </c>
      <c r="K534" s="1">
        <v>1500</v>
      </c>
      <c r="L534" s="1">
        <v>1500</v>
      </c>
      <c r="M534">
        <v>0</v>
      </c>
      <c r="N534">
        <v>851.2</v>
      </c>
      <c r="O534">
        <v>648.79999999999995</v>
      </c>
      <c r="P534">
        <v>851.2</v>
      </c>
      <c r="Q534">
        <v>0</v>
      </c>
      <c r="R534">
        <v>851.2</v>
      </c>
      <c r="S534">
        <v>0</v>
      </c>
    </row>
    <row r="535" spans="1:19" x14ac:dyDescent="0.25">
      <c r="A535" s="2">
        <v>1001</v>
      </c>
      <c r="B535" t="s">
        <v>21</v>
      </c>
      <c r="C535" s="2" t="str">
        <f t="shared" si="25"/>
        <v>04</v>
      </c>
      <c r="D535" t="s">
        <v>47</v>
      </c>
      <c r="E535" s="2" t="str">
        <f t="shared" si="27"/>
        <v>040130000</v>
      </c>
      <c r="F535" t="s">
        <v>212</v>
      </c>
      <c r="G535" t="s">
        <v>101</v>
      </c>
      <c r="H535" t="s">
        <v>102</v>
      </c>
      <c r="I535">
        <v>22609</v>
      </c>
      <c r="J535" t="s">
        <v>44</v>
      </c>
      <c r="K535" s="1">
        <v>4000</v>
      </c>
      <c r="L535" s="1">
        <v>4000</v>
      </c>
      <c r="M535">
        <v>0</v>
      </c>
      <c r="N535" s="1">
        <v>16105.16</v>
      </c>
      <c r="O535" s="1">
        <v>-12105.16</v>
      </c>
      <c r="P535" s="1">
        <v>16105.16</v>
      </c>
      <c r="Q535">
        <v>0</v>
      </c>
      <c r="R535" s="1">
        <v>16105.16</v>
      </c>
      <c r="S535">
        <v>0</v>
      </c>
    </row>
    <row r="536" spans="1:19" x14ac:dyDescent="0.25">
      <c r="A536" s="2">
        <v>1001</v>
      </c>
      <c r="B536" t="s">
        <v>21</v>
      </c>
      <c r="C536" s="2" t="str">
        <f t="shared" si="25"/>
        <v>04</v>
      </c>
      <c r="D536" t="s">
        <v>47</v>
      </c>
      <c r="E536" s="2" t="str">
        <f t="shared" si="27"/>
        <v>040130000</v>
      </c>
      <c r="F536" t="s">
        <v>212</v>
      </c>
      <c r="G536" t="s">
        <v>101</v>
      </c>
      <c r="H536" t="s">
        <v>102</v>
      </c>
      <c r="I536">
        <v>22700</v>
      </c>
      <c r="J536" t="s">
        <v>84</v>
      </c>
      <c r="K536" s="1">
        <v>15200</v>
      </c>
      <c r="L536" s="1">
        <v>15200</v>
      </c>
      <c r="M536">
        <v>0</v>
      </c>
      <c r="N536" s="1">
        <v>16976.3</v>
      </c>
      <c r="O536" s="1">
        <v>-1776.3</v>
      </c>
      <c r="P536" s="1">
        <v>16976.3</v>
      </c>
      <c r="Q536">
        <v>0</v>
      </c>
      <c r="R536" s="1">
        <v>16976.3</v>
      </c>
      <c r="S536">
        <v>0</v>
      </c>
    </row>
    <row r="537" spans="1:19" x14ac:dyDescent="0.25">
      <c r="A537" s="2">
        <v>1001</v>
      </c>
      <c r="B537" t="s">
        <v>21</v>
      </c>
      <c r="C537" s="2" t="str">
        <f t="shared" si="25"/>
        <v>04</v>
      </c>
      <c r="D537" t="s">
        <v>47</v>
      </c>
      <c r="E537" s="2" t="str">
        <f t="shared" si="27"/>
        <v>040130000</v>
      </c>
      <c r="F537" t="s">
        <v>212</v>
      </c>
      <c r="G537" t="s">
        <v>101</v>
      </c>
      <c r="H537" t="s">
        <v>102</v>
      </c>
      <c r="I537">
        <v>22701</v>
      </c>
      <c r="J537" t="s">
        <v>85</v>
      </c>
      <c r="K537" s="1">
        <v>35000</v>
      </c>
      <c r="L537" s="1">
        <v>20480</v>
      </c>
      <c r="M537" s="1">
        <v>-14520</v>
      </c>
      <c r="N537" s="1">
        <v>13202.05</v>
      </c>
      <c r="O537" s="1">
        <v>7277.95</v>
      </c>
      <c r="P537" s="1">
        <v>13202.05</v>
      </c>
      <c r="Q537">
        <v>0</v>
      </c>
      <c r="R537" s="1">
        <v>13185.33</v>
      </c>
      <c r="S537">
        <v>16.72</v>
      </c>
    </row>
    <row r="538" spans="1:19" x14ac:dyDescent="0.25">
      <c r="A538" s="2">
        <v>1001</v>
      </c>
      <c r="B538" t="s">
        <v>21</v>
      </c>
      <c r="C538" s="2" t="str">
        <f t="shared" si="25"/>
        <v>04</v>
      </c>
      <c r="D538" t="s">
        <v>47</v>
      </c>
      <c r="E538" s="2" t="str">
        <f t="shared" si="27"/>
        <v>040130000</v>
      </c>
      <c r="F538" t="s">
        <v>212</v>
      </c>
      <c r="G538" t="s">
        <v>101</v>
      </c>
      <c r="H538" t="s">
        <v>102</v>
      </c>
      <c r="I538">
        <v>22706</v>
      </c>
      <c r="J538" t="s">
        <v>86</v>
      </c>
      <c r="K538">
        <v>0</v>
      </c>
      <c r="L538" s="1">
        <v>14520</v>
      </c>
      <c r="M538" s="1">
        <v>14520</v>
      </c>
      <c r="N538" s="1">
        <v>51255.6</v>
      </c>
      <c r="O538" s="1">
        <v>-36735.599999999999</v>
      </c>
      <c r="P538" s="1">
        <v>51255.6</v>
      </c>
      <c r="Q538">
        <v>0</v>
      </c>
      <c r="R538" s="1">
        <v>51255.6</v>
      </c>
      <c r="S538">
        <v>0</v>
      </c>
    </row>
    <row r="539" spans="1:19" x14ac:dyDescent="0.25">
      <c r="A539" s="2">
        <v>1001</v>
      </c>
      <c r="B539" t="s">
        <v>21</v>
      </c>
      <c r="C539" s="2" t="str">
        <f t="shared" si="25"/>
        <v>04</v>
      </c>
      <c r="D539" t="s">
        <v>47</v>
      </c>
      <c r="E539" s="2" t="str">
        <f t="shared" si="27"/>
        <v>040130000</v>
      </c>
      <c r="F539" t="s">
        <v>212</v>
      </c>
      <c r="G539" t="s">
        <v>101</v>
      </c>
      <c r="H539" t="s">
        <v>102</v>
      </c>
      <c r="I539">
        <v>23001</v>
      </c>
      <c r="J539" t="s">
        <v>88</v>
      </c>
      <c r="K539" s="1">
        <v>2880</v>
      </c>
      <c r="L539" s="1">
        <v>2880</v>
      </c>
      <c r="M539">
        <v>0</v>
      </c>
      <c r="N539" s="1">
        <v>1258.57</v>
      </c>
      <c r="O539" s="1">
        <v>1621.43</v>
      </c>
      <c r="P539" s="1">
        <v>1258.57</v>
      </c>
      <c r="Q539">
        <v>0</v>
      </c>
      <c r="R539" s="1">
        <v>1258.57</v>
      </c>
      <c r="S539">
        <v>0</v>
      </c>
    </row>
    <row r="540" spans="1:19" x14ac:dyDescent="0.25">
      <c r="A540" s="2">
        <v>1001</v>
      </c>
      <c r="B540" t="s">
        <v>21</v>
      </c>
      <c r="C540" s="2" t="str">
        <f t="shared" ref="C540:C603" si="28">"04"</f>
        <v>04</v>
      </c>
      <c r="D540" t="s">
        <v>47</v>
      </c>
      <c r="E540" s="2" t="str">
        <f t="shared" si="27"/>
        <v>040130000</v>
      </c>
      <c r="F540" t="s">
        <v>212</v>
      </c>
      <c r="G540" t="s">
        <v>101</v>
      </c>
      <c r="H540" t="s">
        <v>102</v>
      </c>
      <c r="I540">
        <v>23100</v>
      </c>
      <c r="J540" t="s">
        <v>89</v>
      </c>
      <c r="K540" s="1">
        <v>2300</v>
      </c>
      <c r="L540" s="1">
        <v>2300</v>
      </c>
      <c r="M540">
        <v>0</v>
      </c>
      <c r="N540" s="1">
        <v>3905.46</v>
      </c>
      <c r="O540" s="1">
        <v>-1605.46</v>
      </c>
      <c r="P540" s="1">
        <v>3905.46</v>
      </c>
      <c r="Q540">
        <v>0</v>
      </c>
      <c r="R540" s="1">
        <v>3905.46</v>
      </c>
      <c r="S540">
        <v>0</v>
      </c>
    </row>
    <row r="541" spans="1:19" x14ac:dyDescent="0.25">
      <c r="A541" s="2">
        <v>1001</v>
      </c>
      <c r="B541" t="s">
        <v>21</v>
      </c>
      <c r="C541" s="2" t="str">
        <f t="shared" si="28"/>
        <v>04</v>
      </c>
      <c r="D541" t="s">
        <v>47</v>
      </c>
      <c r="E541" s="2" t="str">
        <f t="shared" si="27"/>
        <v>040130000</v>
      </c>
      <c r="F541" t="s">
        <v>212</v>
      </c>
      <c r="G541" t="s">
        <v>101</v>
      </c>
      <c r="H541" t="s">
        <v>102</v>
      </c>
      <c r="I541">
        <v>28001</v>
      </c>
      <c r="J541" t="s">
        <v>45</v>
      </c>
      <c r="K541" s="1">
        <v>777430</v>
      </c>
      <c r="L541" s="1">
        <v>877430</v>
      </c>
      <c r="M541" s="1">
        <v>100000</v>
      </c>
      <c r="N541" s="1">
        <v>850067.35</v>
      </c>
      <c r="O541" s="1">
        <v>27362.65</v>
      </c>
      <c r="P541" s="1">
        <v>850067.35</v>
      </c>
      <c r="Q541">
        <v>0</v>
      </c>
      <c r="R541" s="1">
        <v>842486.52</v>
      </c>
      <c r="S541" s="1">
        <v>7580.83</v>
      </c>
    </row>
    <row r="542" spans="1:19" x14ac:dyDescent="0.25">
      <c r="A542" s="2">
        <v>1001</v>
      </c>
      <c r="B542" t="s">
        <v>21</v>
      </c>
      <c r="C542" s="2" t="str">
        <f t="shared" si="28"/>
        <v>04</v>
      </c>
      <c r="D542" t="s">
        <v>47</v>
      </c>
      <c r="E542" s="2" t="str">
        <f t="shared" si="27"/>
        <v>040130000</v>
      </c>
      <c r="F542" t="s">
        <v>212</v>
      </c>
      <c r="G542" t="s">
        <v>101</v>
      </c>
      <c r="H542" t="s">
        <v>102</v>
      </c>
      <c r="I542">
        <v>60000</v>
      </c>
      <c r="J542" t="s">
        <v>213</v>
      </c>
      <c r="K542" s="1">
        <v>5315</v>
      </c>
      <c r="L542">
        <v>0</v>
      </c>
      <c r="M542" s="1">
        <v>-5315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</row>
    <row r="543" spans="1:19" x14ac:dyDescent="0.25">
      <c r="A543" s="2">
        <v>1001</v>
      </c>
      <c r="B543" t="s">
        <v>21</v>
      </c>
      <c r="C543" s="2" t="str">
        <f t="shared" si="28"/>
        <v>04</v>
      </c>
      <c r="D543" t="s">
        <v>47</v>
      </c>
      <c r="E543" s="2" t="str">
        <f t="shared" si="27"/>
        <v>040130000</v>
      </c>
      <c r="F543" t="s">
        <v>212</v>
      </c>
      <c r="G543" t="s">
        <v>101</v>
      </c>
      <c r="H543" t="s">
        <v>102</v>
      </c>
      <c r="I543">
        <v>62101</v>
      </c>
      <c r="J543" t="s">
        <v>214</v>
      </c>
      <c r="K543" s="1">
        <v>1598583</v>
      </c>
      <c r="L543" s="1">
        <v>61074.98</v>
      </c>
      <c r="M543" s="1">
        <v>-1537508.02</v>
      </c>
      <c r="N543" s="1">
        <v>82864.759999999995</v>
      </c>
      <c r="O543" s="1">
        <v>-21789.78</v>
      </c>
      <c r="P543" s="1">
        <v>82864.759999999995</v>
      </c>
      <c r="Q543">
        <v>0</v>
      </c>
      <c r="R543" s="1">
        <v>75586.84</v>
      </c>
      <c r="S543" s="1">
        <v>7277.92</v>
      </c>
    </row>
    <row r="544" spans="1:19" x14ac:dyDescent="0.25">
      <c r="A544" s="2">
        <v>1001</v>
      </c>
      <c r="B544" t="s">
        <v>21</v>
      </c>
      <c r="C544" s="2" t="str">
        <f t="shared" si="28"/>
        <v>04</v>
      </c>
      <c r="D544" t="s">
        <v>47</v>
      </c>
      <c r="E544" s="2" t="str">
        <f t="shared" si="27"/>
        <v>040130000</v>
      </c>
      <c r="F544" t="s">
        <v>212</v>
      </c>
      <c r="G544" t="s">
        <v>101</v>
      </c>
      <c r="H544" t="s">
        <v>102</v>
      </c>
      <c r="I544">
        <v>62300</v>
      </c>
      <c r="J544" t="s">
        <v>90</v>
      </c>
      <c r="K544">
        <v>0</v>
      </c>
      <c r="L544" s="1">
        <v>11401.53</v>
      </c>
      <c r="M544" s="1">
        <v>11401.53</v>
      </c>
      <c r="N544">
        <v>552.12</v>
      </c>
      <c r="O544" s="1">
        <v>10849.41</v>
      </c>
      <c r="P544">
        <v>552.12</v>
      </c>
      <c r="Q544">
        <v>0</v>
      </c>
      <c r="R544">
        <v>552.12</v>
      </c>
      <c r="S544">
        <v>0</v>
      </c>
    </row>
    <row r="545" spans="1:19" x14ac:dyDescent="0.25">
      <c r="A545" s="2">
        <v>1001</v>
      </c>
      <c r="B545" t="s">
        <v>21</v>
      </c>
      <c r="C545" s="2" t="str">
        <f t="shared" si="28"/>
        <v>04</v>
      </c>
      <c r="D545" t="s">
        <v>47</v>
      </c>
      <c r="E545" s="2" t="str">
        <f t="shared" si="27"/>
        <v>040130000</v>
      </c>
      <c r="F545" t="s">
        <v>212</v>
      </c>
      <c r="G545" t="s">
        <v>101</v>
      </c>
      <c r="H545" t="s">
        <v>102</v>
      </c>
      <c r="I545">
        <v>62399</v>
      </c>
      <c r="J545" t="s">
        <v>92</v>
      </c>
      <c r="K545">
        <v>0</v>
      </c>
      <c r="L545" s="1">
        <v>21313.42</v>
      </c>
      <c r="M545" s="1">
        <v>21313.42</v>
      </c>
      <c r="N545" s="1">
        <v>41587.81</v>
      </c>
      <c r="O545" s="1">
        <v>-20274.39</v>
      </c>
      <c r="P545" s="1">
        <v>41587.81</v>
      </c>
      <c r="Q545">
        <v>0</v>
      </c>
      <c r="R545" s="1">
        <v>41587.81</v>
      </c>
      <c r="S545">
        <v>0</v>
      </c>
    </row>
    <row r="546" spans="1:19" x14ac:dyDescent="0.25">
      <c r="A546" s="2">
        <v>1001</v>
      </c>
      <c r="B546" t="s">
        <v>21</v>
      </c>
      <c r="C546" s="2" t="str">
        <f t="shared" si="28"/>
        <v>04</v>
      </c>
      <c r="D546" t="s">
        <v>47</v>
      </c>
      <c r="E546" s="2" t="str">
        <f t="shared" si="27"/>
        <v>040130000</v>
      </c>
      <c r="F546" t="s">
        <v>212</v>
      </c>
      <c r="G546" t="s">
        <v>101</v>
      </c>
      <c r="H546" t="s">
        <v>102</v>
      </c>
      <c r="I546">
        <v>62499</v>
      </c>
      <c r="J546" t="s">
        <v>215</v>
      </c>
      <c r="K546">
        <v>0</v>
      </c>
      <c r="L546" s="1">
        <v>53482</v>
      </c>
      <c r="M546" s="1">
        <v>53482</v>
      </c>
      <c r="N546" s="1">
        <v>53482</v>
      </c>
      <c r="O546">
        <v>0</v>
      </c>
      <c r="P546" s="1">
        <v>53482</v>
      </c>
      <c r="Q546">
        <v>0</v>
      </c>
      <c r="R546" s="1">
        <v>53482</v>
      </c>
      <c r="S546">
        <v>0</v>
      </c>
    </row>
    <row r="547" spans="1:19" x14ac:dyDescent="0.25">
      <c r="A547" s="2">
        <v>1001</v>
      </c>
      <c r="B547" t="s">
        <v>21</v>
      </c>
      <c r="C547" s="2" t="str">
        <f t="shared" si="28"/>
        <v>04</v>
      </c>
      <c r="D547" t="s">
        <v>47</v>
      </c>
      <c r="E547" s="2" t="str">
        <f t="shared" si="27"/>
        <v>040130000</v>
      </c>
      <c r="F547" t="s">
        <v>212</v>
      </c>
      <c r="G547" t="s">
        <v>101</v>
      </c>
      <c r="H547" t="s">
        <v>102</v>
      </c>
      <c r="I547">
        <v>62500</v>
      </c>
      <c r="J547" t="s">
        <v>93</v>
      </c>
      <c r="K547" s="1">
        <v>114735</v>
      </c>
      <c r="L547" s="1">
        <v>62639.67</v>
      </c>
      <c r="M547" s="1">
        <v>-52095.33</v>
      </c>
      <c r="N547" s="1">
        <v>5374.94</v>
      </c>
      <c r="O547" s="1">
        <v>57264.73</v>
      </c>
      <c r="P547" s="1">
        <v>5374.94</v>
      </c>
      <c r="Q547">
        <v>0</v>
      </c>
      <c r="R547" s="1">
        <v>5374.94</v>
      </c>
      <c r="S547">
        <v>0</v>
      </c>
    </row>
    <row r="548" spans="1:19" x14ac:dyDescent="0.25">
      <c r="A548" s="2">
        <v>1001</v>
      </c>
      <c r="B548" t="s">
        <v>21</v>
      </c>
      <c r="C548" s="2" t="str">
        <f t="shared" si="28"/>
        <v>04</v>
      </c>
      <c r="D548" t="s">
        <v>47</v>
      </c>
      <c r="E548" s="2" t="str">
        <f t="shared" si="27"/>
        <v>040130000</v>
      </c>
      <c r="F548" t="s">
        <v>212</v>
      </c>
      <c r="G548" t="s">
        <v>101</v>
      </c>
      <c r="H548" t="s">
        <v>102</v>
      </c>
      <c r="I548">
        <v>62509</v>
      </c>
      <c r="J548" t="s">
        <v>127</v>
      </c>
      <c r="K548">
        <v>0</v>
      </c>
      <c r="L548">
        <v>883.3</v>
      </c>
      <c r="M548">
        <v>883.3</v>
      </c>
      <c r="N548">
        <v>883.3</v>
      </c>
      <c r="O548">
        <v>0</v>
      </c>
      <c r="P548">
        <v>883.3</v>
      </c>
      <c r="Q548">
        <v>0</v>
      </c>
      <c r="R548">
        <v>883.3</v>
      </c>
      <c r="S548">
        <v>0</v>
      </c>
    </row>
    <row r="549" spans="1:19" x14ac:dyDescent="0.25">
      <c r="A549" s="2">
        <v>1001</v>
      </c>
      <c r="B549" t="s">
        <v>21</v>
      </c>
      <c r="C549" s="2" t="str">
        <f t="shared" si="28"/>
        <v>04</v>
      </c>
      <c r="D549" t="s">
        <v>47</v>
      </c>
      <c r="E549" s="2" t="str">
        <f t="shared" si="27"/>
        <v>040130000</v>
      </c>
      <c r="F549" t="s">
        <v>212</v>
      </c>
      <c r="G549" t="s">
        <v>101</v>
      </c>
      <c r="H549" t="s">
        <v>102</v>
      </c>
      <c r="I549">
        <v>62600</v>
      </c>
      <c r="J549" t="s">
        <v>170</v>
      </c>
      <c r="K549">
        <v>0</v>
      </c>
      <c r="L549" s="1">
        <v>1153.79</v>
      </c>
      <c r="M549" s="1">
        <v>1153.79</v>
      </c>
      <c r="N549" s="1">
        <v>4916.1099999999997</v>
      </c>
      <c r="O549" s="1">
        <v>-3762.32</v>
      </c>
      <c r="P549" s="1">
        <v>4916.1099999999997</v>
      </c>
      <c r="Q549">
        <v>0</v>
      </c>
      <c r="R549" s="1">
        <v>4916.1099999999997</v>
      </c>
      <c r="S549">
        <v>0</v>
      </c>
    </row>
    <row r="550" spans="1:19" x14ac:dyDescent="0.25">
      <c r="A550" s="2">
        <v>1001</v>
      </c>
      <c r="B550" t="s">
        <v>21</v>
      </c>
      <c r="C550" s="2" t="str">
        <f t="shared" si="28"/>
        <v>04</v>
      </c>
      <c r="D550" t="s">
        <v>47</v>
      </c>
      <c r="E550" s="2" t="str">
        <f t="shared" si="27"/>
        <v>040130000</v>
      </c>
      <c r="F550" t="s">
        <v>212</v>
      </c>
      <c r="G550" t="s">
        <v>101</v>
      </c>
      <c r="H550" t="s">
        <v>102</v>
      </c>
      <c r="I550">
        <v>62801</v>
      </c>
      <c r="J550" t="s">
        <v>128</v>
      </c>
      <c r="K550" s="1">
        <v>50000</v>
      </c>
      <c r="L550" s="1">
        <v>50000</v>
      </c>
      <c r="M550">
        <v>0</v>
      </c>
      <c r="N550" s="1">
        <v>37226.300000000003</v>
      </c>
      <c r="O550" s="1">
        <v>12773.7</v>
      </c>
      <c r="P550" s="1">
        <v>37226.300000000003</v>
      </c>
      <c r="Q550">
        <v>0</v>
      </c>
      <c r="R550" s="1">
        <v>37226.300000000003</v>
      </c>
      <c r="S550">
        <v>0</v>
      </c>
    </row>
    <row r="551" spans="1:19" x14ac:dyDescent="0.25">
      <c r="A551" s="2">
        <v>1001</v>
      </c>
      <c r="B551" t="s">
        <v>21</v>
      </c>
      <c r="C551" s="2" t="str">
        <f t="shared" si="28"/>
        <v>04</v>
      </c>
      <c r="D551" t="s">
        <v>47</v>
      </c>
      <c r="E551" s="2" t="str">
        <f t="shared" si="27"/>
        <v>040130000</v>
      </c>
      <c r="F551" t="s">
        <v>212</v>
      </c>
      <c r="G551" t="s">
        <v>101</v>
      </c>
      <c r="H551" t="s">
        <v>102</v>
      </c>
      <c r="I551">
        <v>62802</v>
      </c>
      <c r="J551" t="s">
        <v>95</v>
      </c>
      <c r="K551">
        <v>0</v>
      </c>
      <c r="L551" s="1">
        <v>16122.04</v>
      </c>
      <c r="M551" s="1">
        <v>16122.04</v>
      </c>
      <c r="N551" s="1">
        <v>9413.7999999999993</v>
      </c>
      <c r="O551" s="1">
        <v>6708.24</v>
      </c>
      <c r="P551" s="1">
        <v>9413.7999999999993</v>
      </c>
      <c r="Q551">
        <v>0</v>
      </c>
      <c r="R551" s="1">
        <v>9413.7999999999993</v>
      </c>
      <c r="S551">
        <v>0</v>
      </c>
    </row>
    <row r="552" spans="1:19" x14ac:dyDescent="0.25">
      <c r="A552" s="2">
        <v>1001</v>
      </c>
      <c r="B552" t="s">
        <v>21</v>
      </c>
      <c r="C552" s="2" t="str">
        <f t="shared" si="28"/>
        <v>04</v>
      </c>
      <c r="D552" t="s">
        <v>47</v>
      </c>
      <c r="E552" s="2" t="str">
        <f t="shared" si="27"/>
        <v>040130000</v>
      </c>
      <c r="F552" t="s">
        <v>212</v>
      </c>
      <c r="G552" t="s">
        <v>101</v>
      </c>
      <c r="H552" t="s">
        <v>102</v>
      </c>
      <c r="I552">
        <v>63100</v>
      </c>
      <c r="J552" t="s">
        <v>97</v>
      </c>
      <c r="K552">
        <v>0</v>
      </c>
      <c r="L552" s="1">
        <v>1062.3800000000001</v>
      </c>
      <c r="M552" s="1">
        <v>1062.3800000000001</v>
      </c>
      <c r="N552" s="1">
        <v>1062.3800000000001</v>
      </c>
      <c r="O552">
        <v>0</v>
      </c>
      <c r="P552" s="1">
        <v>1062.3800000000001</v>
      </c>
      <c r="Q552">
        <v>0</v>
      </c>
      <c r="R552" s="1">
        <v>1062.3800000000001</v>
      </c>
      <c r="S552">
        <v>0</v>
      </c>
    </row>
    <row r="553" spans="1:19" x14ac:dyDescent="0.25">
      <c r="A553" s="2">
        <v>1001</v>
      </c>
      <c r="B553" t="s">
        <v>21</v>
      </c>
      <c r="C553" s="2" t="str">
        <f t="shared" si="28"/>
        <v>04</v>
      </c>
      <c r="D553" t="s">
        <v>47</v>
      </c>
      <c r="E553" s="2" t="str">
        <f t="shared" si="27"/>
        <v>040130000</v>
      </c>
      <c r="F553" t="s">
        <v>212</v>
      </c>
      <c r="G553" t="s">
        <v>101</v>
      </c>
      <c r="H553" t="s">
        <v>102</v>
      </c>
      <c r="I553">
        <v>63302</v>
      </c>
      <c r="J553" t="s">
        <v>130</v>
      </c>
      <c r="K553">
        <v>0</v>
      </c>
      <c r="L553" s="1">
        <v>3500</v>
      </c>
      <c r="M553" s="1">
        <v>3500</v>
      </c>
      <c r="N553" s="1">
        <v>3436.4</v>
      </c>
      <c r="O553">
        <v>63.6</v>
      </c>
      <c r="P553" s="1">
        <v>3436.4</v>
      </c>
      <c r="Q553">
        <v>0</v>
      </c>
      <c r="R553" s="1">
        <v>3436.4</v>
      </c>
      <c r="S553">
        <v>0</v>
      </c>
    </row>
    <row r="554" spans="1:19" x14ac:dyDescent="0.25">
      <c r="A554" s="2">
        <v>1001</v>
      </c>
      <c r="B554" t="s">
        <v>21</v>
      </c>
      <c r="C554" s="2" t="str">
        <f t="shared" si="28"/>
        <v>04</v>
      </c>
      <c r="D554" t="s">
        <v>47</v>
      </c>
      <c r="E554" s="2" t="str">
        <f t="shared" si="27"/>
        <v>040130000</v>
      </c>
      <c r="F554" t="s">
        <v>212</v>
      </c>
      <c r="G554" t="s">
        <v>101</v>
      </c>
      <c r="H554" t="s">
        <v>102</v>
      </c>
      <c r="I554">
        <v>78110</v>
      </c>
      <c r="J554" t="s">
        <v>216</v>
      </c>
      <c r="K554" s="1">
        <v>126960</v>
      </c>
      <c r="L554" s="1">
        <v>126960</v>
      </c>
      <c r="M554">
        <v>0</v>
      </c>
      <c r="N554" s="1">
        <v>126960</v>
      </c>
      <c r="O554">
        <v>0</v>
      </c>
      <c r="P554" s="1">
        <v>126960</v>
      </c>
      <c r="Q554">
        <v>0</v>
      </c>
      <c r="R554" s="1">
        <v>126960</v>
      </c>
      <c r="S554">
        <v>0</v>
      </c>
    </row>
    <row r="555" spans="1:19" x14ac:dyDescent="0.25">
      <c r="A555" s="2">
        <v>1001</v>
      </c>
      <c r="B555" t="s">
        <v>21</v>
      </c>
      <c r="C555" s="2" t="str">
        <f t="shared" si="28"/>
        <v>04</v>
      </c>
      <c r="D555" t="s">
        <v>47</v>
      </c>
      <c r="E555" s="2" t="str">
        <f t="shared" ref="E555:E586" si="29">"040140000"</f>
        <v>040140000</v>
      </c>
      <c r="F555" t="s">
        <v>217</v>
      </c>
      <c r="G555" t="s">
        <v>218</v>
      </c>
      <c r="H555" t="s">
        <v>219</v>
      </c>
      <c r="I555">
        <v>10000</v>
      </c>
      <c r="J555" t="s">
        <v>25</v>
      </c>
      <c r="K555" s="1">
        <v>82492</v>
      </c>
      <c r="L555" s="1">
        <v>86718.1</v>
      </c>
      <c r="M555" s="1">
        <v>4226.1000000000004</v>
      </c>
      <c r="N555" s="1">
        <v>86718.1</v>
      </c>
      <c r="O555">
        <v>0</v>
      </c>
      <c r="P555" s="1">
        <v>86718.1</v>
      </c>
      <c r="Q555">
        <v>0</v>
      </c>
      <c r="R555" s="1">
        <v>86718.1</v>
      </c>
      <c r="S555">
        <v>0</v>
      </c>
    </row>
    <row r="556" spans="1:19" x14ac:dyDescent="0.25">
      <c r="A556" s="2">
        <v>1001</v>
      </c>
      <c r="B556" t="s">
        <v>21</v>
      </c>
      <c r="C556" s="2" t="str">
        <f t="shared" si="28"/>
        <v>04</v>
      </c>
      <c r="D556" t="s">
        <v>47</v>
      </c>
      <c r="E556" s="2" t="str">
        <f t="shared" si="29"/>
        <v>040140000</v>
      </c>
      <c r="F556" t="s">
        <v>217</v>
      </c>
      <c r="G556" t="s">
        <v>218</v>
      </c>
      <c r="H556" t="s">
        <v>219</v>
      </c>
      <c r="I556">
        <v>12000</v>
      </c>
      <c r="J556" t="s">
        <v>28</v>
      </c>
      <c r="K556" s="1">
        <v>716092</v>
      </c>
      <c r="L556" s="1">
        <v>536260</v>
      </c>
      <c r="M556" s="1">
        <v>-179832</v>
      </c>
      <c r="N556" s="1">
        <v>536259.29</v>
      </c>
      <c r="O556">
        <v>0.71</v>
      </c>
      <c r="P556" s="1">
        <v>536259.29</v>
      </c>
      <c r="Q556">
        <v>0</v>
      </c>
      <c r="R556" s="1">
        <v>536259.29</v>
      </c>
      <c r="S556">
        <v>0</v>
      </c>
    </row>
    <row r="557" spans="1:19" x14ac:dyDescent="0.25">
      <c r="A557" s="2">
        <v>1001</v>
      </c>
      <c r="B557" t="s">
        <v>21</v>
      </c>
      <c r="C557" s="2" t="str">
        <f t="shared" si="28"/>
        <v>04</v>
      </c>
      <c r="D557" t="s">
        <v>47</v>
      </c>
      <c r="E557" s="2" t="str">
        <f t="shared" si="29"/>
        <v>040140000</v>
      </c>
      <c r="F557" t="s">
        <v>217</v>
      </c>
      <c r="G557" t="s">
        <v>218</v>
      </c>
      <c r="H557" t="s">
        <v>219</v>
      </c>
      <c r="I557">
        <v>12001</v>
      </c>
      <c r="J557" t="s">
        <v>51</v>
      </c>
      <c r="K557" s="1">
        <v>254876</v>
      </c>
      <c r="L557" s="1">
        <v>157939.74</v>
      </c>
      <c r="M557" s="1">
        <v>-96936.26</v>
      </c>
      <c r="N557" s="1">
        <v>157939.53</v>
      </c>
      <c r="O557">
        <v>0.21</v>
      </c>
      <c r="P557" s="1">
        <v>157939.53</v>
      </c>
      <c r="Q557">
        <v>0</v>
      </c>
      <c r="R557" s="1">
        <v>157939.53</v>
      </c>
      <c r="S557">
        <v>0</v>
      </c>
    </row>
    <row r="558" spans="1:19" x14ac:dyDescent="0.25">
      <c r="A558" s="2">
        <v>1001</v>
      </c>
      <c r="B558" t="s">
        <v>21</v>
      </c>
      <c r="C558" s="2" t="str">
        <f t="shared" si="28"/>
        <v>04</v>
      </c>
      <c r="D558" t="s">
        <v>47</v>
      </c>
      <c r="E558" s="2" t="str">
        <f t="shared" si="29"/>
        <v>040140000</v>
      </c>
      <c r="F558" t="s">
        <v>217</v>
      </c>
      <c r="G558" t="s">
        <v>218</v>
      </c>
      <c r="H558" t="s">
        <v>219</v>
      </c>
      <c r="I558">
        <v>12002</v>
      </c>
      <c r="J558" t="s">
        <v>29</v>
      </c>
      <c r="K558" s="1">
        <v>218174</v>
      </c>
      <c r="L558" s="1">
        <v>104231.37</v>
      </c>
      <c r="M558" s="1">
        <v>-113942.63</v>
      </c>
      <c r="N558" s="1">
        <v>104231.23</v>
      </c>
      <c r="O558">
        <v>0.14000000000000001</v>
      </c>
      <c r="P558" s="1">
        <v>104231.23</v>
      </c>
      <c r="Q558">
        <v>0</v>
      </c>
      <c r="R558" s="1">
        <v>104231.23</v>
      </c>
      <c r="S558">
        <v>0</v>
      </c>
    </row>
    <row r="559" spans="1:19" x14ac:dyDescent="0.25">
      <c r="A559" s="2">
        <v>1001</v>
      </c>
      <c r="B559" t="s">
        <v>21</v>
      </c>
      <c r="C559" s="2" t="str">
        <f t="shared" si="28"/>
        <v>04</v>
      </c>
      <c r="D559" t="s">
        <v>47</v>
      </c>
      <c r="E559" s="2" t="str">
        <f t="shared" si="29"/>
        <v>040140000</v>
      </c>
      <c r="F559" t="s">
        <v>217</v>
      </c>
      <c r="G559" t="s">
        <v>218</v>
      </c>
      <c r="H559" t="s">
        <v>219</v>
      </c>
      <c r="I559">
        <v>12003</v>
      </c>
      <c r="J559" t="s">
        <v>30</v>
      </c>
      <c r="K559" s="1">
        <v>126529</v>
      </c>
      <c r="L559" s="1">
        <v>77392.759999999995</v>
      </c>
      <c r="M559" s="1">
        <v>-49136.24</v>
      </c>
      <c r="N559" s="1">
        <v>77391.990000000005</v>
      </c>
      <c r="O559">
        <v>0.77</v>
      </c>
      <c r="P559" s="1">
        <v>77391.990000000005</v>
      </c>
      <c r="Q559">
        <v>0</v>
      </c>
      <c r="R559" s="1">
        <v>77391.990000000005</v>
      </c>
      <c r="S559">
        <v>0</v>
      </c>
    </row>
    <row r="560" spans="1:19" x14ac:dyDescent="0.25">
      <c r="A560" s="2">
        <v>1001</v>
      </c>
      <c r="B560" t="s">
        <v>21</v>
      </c>
      <c r="C560" s="2" t="str">
        <f t="shared" si="28"/>
        <v>04</v>
      </c>
      <c r="D560" t="s">
        <v>47</v>
      </c>
      <c r="E560" s="2" t="str">
        <f t="shared" si="29"/>
        <v>040140000</v>
      </c>
      <c r="F560" t="s">
        <v>217</v>
      </c>
      <c r="G560" t="s">
        <v>218</v>
      </c>
      <c r="H560" t="s">
        <v>219</v>
      </c>
      <c r="I560">
        <v>12005</v>
      </c>
      <c r="J560" t="s">
        <v>31</v>
      </c>
      <c r="K560" s="1">
        <v>191379</v>
      </c>
      <c r="L560" s="1">
        <v>230257</v>
      </c>
      <c r="M560" s="1">
        <v>38878</v>
      </c>
      <c r="N560" s="1">
        <v>230256.1</v>
      </c>
      <c r="O560">
        <v>0.9</v>
      </c>
      <c r="P560" s="1">
        <v>230256.1</v>
      </c>
      <c r="Q560">
        <v>0</v>
      </c>
      <c r="R560" s="1">
        <v>230256.1</v>
      </c>
      <c r="S560">
        <v>0</v>
      </c>
    </row>
    <row r="561" spans="1:19" x14ac:dyDescent="0.25">
      <c r="A561" s="2">
        <v>1001</v>
      </c>
      <c r="B561" t="s">
        <v>21</v>
      </c>
      <c r="C561" s="2" t="str">
        <f t="shared" si="28"/>
        <v>04</v>
      </c>
      <c r="D561" t="s">
        <v>47</v>
      </c>
      <c r="E561" s="2" t="str">
        <f t="shared" si="29"/>
        <v>040140000</v>
      </c>
      <c r="F561" t="s">
        <v>217</v>
      </c>
      <c r="G561" t="s">
        <v>218</v>
      </c>
      <c r="H561" t="s">
        <v>219</v>
      </c>
      <c r="I561">
        <v>12100</v>
      </c>
      <c r="J561" t="s">
        <v>32</v>
      </c>
      <c r="K561" s="1">
        <v>873264</v>
      </c>
      <c r="L561" s="1">
        <v>660439.41</v>
      </c>
      <c r="M561" s="1">
        <v>-212824.59</v>
      </c>
      <c r="N561" s="1">
        <v>660439.06999999995</v>
      </c>
      <c r="O561">
        <v>0.34</v>
      </c>
      <c r="P561" s="1">
        <v>660439.06999999995</v>
      </c>
      <c r="Q561">
        <v>0</v>
      </c>
      <c r="R561" s="1">
        <v>660439.06999999995</v>
      </c>
      <c r="S561">
        <v>0</v>
      </c>
    </row>
    <row r="562" spans="1:19" x14ac:dyDescent="0.25">
      <c r="A562" s="2">
        <v>1001</v>
      </c>
      <c r="B562" t="s">
        <v>21</v>
      </c>
      <c r="C562" s="2" t="str">
        <f t="shared" si="28"/>
        <v>04</v>
      </c>
      <c r="D562" t="s">
        <v>47</v>
      </c>
      <c r="E562" s="2" t="str">
        <f t="shared" si="29"/>
        <v>040140000</v>
      </c>
      <c r="F562" t="s">
        <v>217</v>
      </c>
      <c r="G562" t="s">
        <v>218</v>
      </c>
      <c r="H562" t="s">
        <v>219</v>
      </c>
      <c r="I562">
        <v>12101</v>
      </c>
      <c r="J562" t="s">
        <v>33</v>
      </c>
      <c r="K562" s="1">
        <v>1769633</v>
      </c>
      <c r="L562" s="1">
        <v>1399149.27</v>
      </c>
      <c r="M562" s="1">
        <v>-370483.73</v>
      </c>
      <c r="N562" s="1">
        <v>1399148.6</v>
      </c>
      <c r="O562">
        <v>0.67</v>
      </c>
      <c r="P562" s="1">
        <v>1399148.6</v>
      </c>
      <c r="Q562">
        <v>0</v>
      </c>
      <c r="R562" s="1">
        <v>1399148.6</v>
      </c>
      <c r="S562">
        <v>0</v>
      </c>
    </row>
    <row r="563" spans="1:19" x14ac:dyDescent="0.25">
      <c r="A563" s="2">
        <v>1001</v>
      </c>
      <c r="B563" t="s">
        <v>21</v>
      </c>
      <c r="C563" s="2" t="str">
        <f t="shared" si="28"/>
        <v>04</v>
      </c>
      <c r="D563" t="s">
        <v>47</v>
      </c>
      <c r="E563" s="2" t="str">
        <f t="shared" si="29"/>
        <v>040140000</v>
      </c>
      <c r="F563" t="s">
        <v>217</v>
      </c>
      <c r="G563" t="s">
        <v>218</v>
      </c>
      <c r="H563" t="s">
        <v>219</v>
      </c>
      <c r="I563">
        <v>12103</v>
      </c>
      <c r="J563" t="s">
        <v>52</v>
      </c>
      <c r="K563" s="1">
        <v>7706</v>
      </c>
      <c r="L563" s="1">
        <v>6042</v>
      </c>
      <c r="M563" s="1">
        <v>-1664</v>
      </c>
      <c r="N563" s="1">
        <v>6041.45</v>
      </c>
      <c r="O563">
        <v>0.55000000000000004</v>
      </c>
      <c r="P563" s="1">
        <v>6041.45</v>
      </c>
      <c r="Q563">
        <v>0</v>
      </c>
      <c r="R563" s="1">
        <v>6041.45</v>
      </c>
      <c r="S563">
        <v>0</v>
      </c>
    </row>
    <row r="564" spans="1:19" x14ac:dyDescent="0.25">
      <c r="A564" s="2">
        <v>1001</v>
      </c>
      <c r="B564" t="s">
        <v>21</v>
      </c>
      <c r="C564" s="2" t="str">
        <f t="shared" si="28"/>
        <v>04</v>
      </c>
      <c r="D564" t="s">
        <v>47</v>
      </c>
      <c r="E564" s="2" t="str">
        <f t="shared" si="29"/>
        <v>040140000</v>
      </c>
      <c r="F564" t="s">
        <v>217</v>
      </c>
      <c r="G564" t="s">
        <v>218</v>
      </c>
      <c r="H564" t="s">
        <v>219</v>
      </c>
      <c r="I564">
        <v>12401</v>
      </c>
      <c r="J564" t="s">
        <v>133</v>
      </c>
      <c r="K564" s="1">
        <v>83662</v>
      </c>
      <c r="L564" s="1">
        <v>136439</v>
      </c>
      <c r="M564" s="1">
        <v>52777</v>
      </c>
      <c r="N564" s="1">
        <v>135933.01999999999</v>
      </c>
      <c r="O564">
        <v>505.98</v>
      </c>
      <c r="P564" s="1">
        <v>135933.01999999999</v>
      </c>
      <c r="Q564">
        <v>0</v>
      </c>
      <c r="R564" s="1">
        <v>135933.01999999999</v>
      </c>
      <c r="S564">
        <v>0</v>
      </c>
    </row>
    <row r="565" spans="1:19" x14ac:dyDescent="0.25">
      <c r="A565" s="2">
        <v>1001</v>
      </c>
      <c r="B565" t="s">
        <v>21</v>
      </c>
      <c r="C565" s="2" t="str">
        <f t="shared" si="28"/>
        <v>04</v>
      </c>
      <c r="D565" t="s">
        <v>47</v>
      </c>
      <c r="E565" s="2" t="str">
        <f t="shared" si="29"/>
        <v>040140000</v>
      </c>
      <c r="F565" t="s">
        <v>217</v>
      </c>
      <c r="G565" t="s">
        <v>218</v>
      </c>
      <c r="H565" t="s">
        <v>219</v>
      </c>
      <c r="I565">
        <v>13000</v>
      </c>
      <c r="J565" t="s">
        <v>53</v>
      </c>
      <c r="K565" s="1">
        <v>6093951</v>
      </c>
      <c r="L565" s="1">
        <v>4841086.03</v>
      </c>
      <c r="M565" s="1">
        <v>-1252864.97</v>
      </c>
      <c r="N565" s="1">
        <v>4841085.72</v>
      </c>
      <c r="O565">
        <v>0.31</v>
      </c>
      <c r="P565" s="1">
        <v>4841085.72</v>
      </c>
      <c r="Q565">
        <v>0</v>
      </c>
      <c r="R565" s="1">
        <v>4841085.72</v>
      </c>
      <c r="S565">
        <v>0</v>
      </c>
    </row>
    <row r="566" spans="1:19" x14ac:dyDescent="0.25">
      <c r="A566" s="2">
        <v>1001</v>
      </c>
      <c r="B566" t="s">
        <v>21</v>
      </c>
      <c r="C566" s="2" t="str">
        <f t="shared" si="28"/>
        <v>04</v>
      </c>
      <c r="D566" t="s">
        <v>47</v>
      </c>
      <c r="E566" s="2" t="str">
        <f t="shared" si="29"/>
        <v>040140000</v>
      </c>
      <c r="F566" t="s">
        <v>217</v>
      </c>
      <c r="G566" t="s">
        <v>218</v>
      </c>
      <c r="H566" t="s">
        <v>219</v>
      </c>
      <c r="I566">
        <v>13001</v>
      </c>
      <c r="J566" t="s">
        <v>54</v>
      </c>
      <c r="K566" s="1">
        <v>155012</v>
      </c>
      <c r="L566" s="1">
        <v>155938</v>
      </c>
      <c r="M566">
        <v>926</v>
      </c>
      <c r="N566" s="1">
        <v>155937.24</v>
      </c>
      <c r="O566">
        <v>0.76</v>
      </c>
      <c r="P566" s="1">
        <v>155937.24</v>
      </c>
      <c r="Q566">
        <v>0</v>
      </c>
      <c r="R566" s="1">
        <v>155937.24</v>
      </c>
      <c r="S566">
        <v>0</v>
      </c>
    </row>
    <row r="567" spans="1:19" x14ac:dyDescent="0.25">
      <c r="A567" s="2">
        <v>1001</v>
      </c>
      <c r="B567" t="s">
        <v>21</v>
      </c>
      <c r="C567" s="2" t="str">
        <f t="shared" si="28"/>
        <v>04</v>
      </c>
      <c r="D567" t="s">
        <v>47</v>
      </c>
      <c r="E567" s="2" t="str">
        <f t="shared" si="29"/>
        <v>040140000</v>
      </c>
      <c r="F567" t="s">
        <v>217</v>
      </c>
      <c r="G567" t="s">
        <v>218</v>
      </c>
      <c r="H567" t="s">
        <v>219</v>
      </c>
      <c r="I567">
        <v>13002</v>
      </c>
      <c r="J567" t="s">
        <v>55</v>
      </c>
      <c r="K567">
        <v>0</v>
      </c>
      <c r="L567" s="1">
        <v>22352.75</v>
      </c>
      <c r="M567" s="1">
        <v>22352.75</v>
      </c>
      <c r="N567" s="1">
        <v>22352.31</v>
      </c>
      <c r="O567">
        <v>0.44</v>
      </c>
      <c r="P567" s="1">
        <v>22352.31</v>
      </c>
      <c r="Q567">
        <v>0</v>
      </c>
      <c r="R567" s="1">
        <v>22352.31</v>
      </c>
      <c r="S567">
        <v>0</v>
      </c>
    </row>
    <row r="568" spans="1:19" x14ac:dyDescent="0.25">
      <c r="A568" s="2">
        <v>1001</v>
      </c>
      <c r="B568" t="s">
        <v>21</v>
      </c>
      <c r="C568" s="2" t="str">
        <f t="shared" si="28"/>
        <v>04</v>
      </c>
      <c r="D568" t="s">
        <v>47</v>
      </c>
      <c r="E568" s="2" t="str">
        <f t="shared" si="29"/>
        <v>040140000</v>
      </c>
      <c r="F568" t="s">
        <v>217</v>
      </c>
      <c r="G568" t="s">
        <v>218</v>
      </c>
      <c r="H568" t="s">
        <v>219</v>
      </c>
      <c r="I568">
        <v>13005</v>
      </c>
      <c r="J568" t="s">
        <v>56</v>
      </c>
      <c r="K568" s="1">
        <v>739870</v>
      </c>
      <c r="L568" s="1">
        <v>603999</v>
      </c>
      <c r="M568" s="1">
        <v>-135871</v>
      </c>
      <c r="N568" s="1">
        <v>603998.1</v>
      </c>
      <c r="O568">
        <v>0.9</v>
      </c>
      <c r="P568" s="1">
        <v>603998.1</v>
      </c>
      <c r="Q568">
        <v>0</v>
      </c>
      <c r="R568" s="1">
        <v>603998.1</v>
      </c>
      <c r="S568">
        <v>0</v>
      </c>
    </row>
    <row r="569" spans="1:19" x14ac:dyDescent="0.25">
      <c r="A569" s="2">
        <v>1001</v>
      </c>
      <c r="B569" t="s">
        <v>21</v>
      </c>
      <c r="C569" s="2" t="str">
        <f t="shared" si="28"/>
        <v>04</v>
      </c>
      <c r="D569" t="s">
        <v>47</v>
      </c>
      <c r="E569" s="2" t="str">
        <f t="shared" si="29"/>
        <v>040140000</v>
      </c>
      <c r="F569" t="s">
        <v>217</v>
      </c>
      <c r="G569" t="s">
        <v>218</v>
      </c>
      <c r="H569" t="s">
        <v>219</v>
      </c>
      <c r="I569">
        <v>13100</v>
      </c>
      <c r="J569" t="s">
        <v>103</v>
      </c>
      <c r="K569" s="1">
        <v>14125</v>
      </c>
      <c r="L569">
        <v>0</v>
      </c>
      <c r="M569" s="1">
        <v>-14125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</row>
    <row r="570" spans="1:19" x14ac:dyDescent="0.25">
      <c r="A570" s="2">
        <v>1001</v>
      </c>
      <c r="B570" t="s">
        <v>21</v>
      </c>
      <c r="C570" s="2" t="str">
        <f t="shared" si="28"/>
        <v>04</v>
      </c>
      <c r="D570" t="s">
        <v>47</v>
      </c>
      <c r="E570" s="2" t="str">
        <f t="shared" si="29"/>
        <v>040140000</v>
      </c>
      <c r="F570" t="s">
        <v>217</v>
      </c>
      <c r="G570" t="s">
        <v>218</v>
      </c>
      <c r="H570" t="s">
        <v>219</v>
      </c>
      <c r="I570">
        <v>15006</v>
      </c>
      <c r="J570" t="s">
        <v>60</v>
      </c>
      <c r="K570">
        <v>0</v>
      </c>
      <c r="L570" s="1">
        <v>3074.12</v>
      </c>
      <c r="M570" s="1">
        <v>3074.12</v>
      </c>
      <c r="N570" s="1">
        <v>3074.12</v>
      </c>
      <c r="O570">
        <v>0</v>
      </c>
      <c r="P570" s="1">
        <v>3074.12</v>
      </c>
      <c r="Q570">
        <v>0</v>
      </c>
      <c r="R570" s="1">
        <v>3074.12</v>
      </c>
      <c r="S570">
        <v>0</v>
      </c>
    </row>
    <row r="571" spans="1:19" x14ac:dyDescent="0.25">
      <c r="A571" s="2">
        <v>1001</v>
      </c>
      <c r="B571" t="s">
        <v>21</v>
      </c>
      <c r="C571" s="2" t="str">
        <f t="shared" si="28"/>
        <v>04</v>
      </c>
      <c r="D571" t="s">
        <v>47</v>
      </c>
      <c r="E571" s="2" t="str">
        <f t="shared" si="29"/>
        <v>040140000</v>
      </c>
      <c r="F571" t="s">
        <v>217</v>
      </c>
      <c r="G571" t="s">
        <v>218</v>
      </c>
      <c r="H571" t="s">
        <v>219</v>
      </c>
      <c r="I571">
        <v>15202</v>
      </c>
      <c r="J571" t="s">
        <v>220</v>
      </c>
      <c r="K571">
        <v>0</v>
      </c>
      <c r="L571" s="1">
        <v>2990.98</v>
      </c>
      <c r="M571" s="1">
        <v>2990.98</v>
      </c>
      <c r="N571" s="1">
        <v>2990.98</v>
      </c>
      <c r="O571">
        <v>0</v>
      </c>
      <c r="P571" s="1">
        <v>2990.98</v>
      </c>
      <c r="Q571">
        <v>0</v>
      </c>
      <c r="R571" s="1">
        <v>2990.98</v>
      </c>
      <c r="S571">
        <v>0</v>
      </c>
    </row>
    <row r="572" spans="1:19" x14ac:dyDescent="0.25">
      <c r="A572" s="2">
        <v>1001</v>
      </c>
      <c r="B572" t="s">
        <v>21</v>
      </c>
      <c r="C572" s="2" t="str">
        <f t="shared" si="28"/>
        <v>04</v>
      </c>
      <c r="D572" t="s">
        <v>47</v>
      </c>
      <c r="E572" s="2" t="str">
        <f t="shared" si="29"/>
        <v>040140000</v>
      </c>
      <c r="F572" t="s">
        <v>217</v>
      </c>
      <c r="G572" t="s">
        <v>218</v>
      </c>
      <c r="H572" t="s">
        <v>219</v>
      </c>
      <c r="I572">
        <v>16000</v>
      </c>
      <c r="J572" t="s">
        <v>35</v>
      </c>
      <c r="K572" s="1">
        <v>2916429</v>
      </c>
      <c r="L572" s="1">
        <v>2861589.82</v>
      </c>
      <c r="M572" s="1">
        <v>-54839.18</v>
      </c>
      <c r="N572" s="1">
        <v>2860040.22</v>
      </c>
      <c r="O572" s="1">
        <v>1549.6</v>
      </c>
      <c r="P572" s="1">
        <v>2860040.22</v>
      </c>
      <c r="Q572">
        <v>0</v>
      </c>
      <c r="R572" s="1">
        <v>2860040.22</v>
      </c>
      <c r="S572">
        <v>0</v>
      </c>
    </row>
    <row r="573" spans="1:19" x14ac:dyDescent="0.25">
      <c r="A573" s="2">
        <v>1001</v>
      </c>
      <c r="B573" t="s">
        <v>21</v>
      </c>
      <c r="C573" s="2" t="str">
        <f t="shared" si="28"/>
        <v>04</v>
      </c>
      <c r="D573" t="s">
        <v>47</v>
      </c>
      <c r="E573" s="2" t="str">
        <f t="shared" si="29"/>
        <v>040140000</v>
      </c>
      <c r="F573" t="s">
        <v>217</v>
      </c>
      <c r="G573" t="s">
        <v>218</v>
      </c>
      <c r="H573" t="s">
        <v>219</v>
      </c>
      <c r="I573">
        <v>16001</v>
      </c>
      <c r="J573" t="s">
        <v>61</v>
      </c>
      <c r="K573" s="1">
        <v>4626</v>
      </c>
      <c r="L573">
        <v>0</v>
      </c>
      <c r="M573" s="1">
        <v>-4626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</row>
    <row r="574" spans="1:19" x14ac:dyDescent="0.25">
      <c r="A574" s="2">
        <v>1001</v>
      </c>
      <c r="B574" t="s">
        <v>21</v>
      </c>
      <c r="C574" s="2" t="str">
        <f t="shared" si="28"/>
        <v>04</v>
      </c>
      <c r="D574" t="s">
        <v>47</v>
      </c>
      <c r="E574" s="2" t="str">
        <f t="shared" si="29"/>
        <v>040140000</v>
      </c>
      <c r="F574" t="s">
        <v>217</v>
      </c>
      <c r="G574" t="s">
        <v>218</v>
      </c>
      <c r="H574" t="s">
        <v>219</v>
      </c>
      <c r="I574">
        <v>20000</v>
      </c>
      <c r="J574" t="s">
        <v>221</v>
      </c>
      <c r="K574" s="1">
        <v>275000</v>
      </c>
      <c r="L574" s="1">
        <v>244781.12</v>
      </c>
      <c r="M574" s="1">
        <v>-30218.880000000001</v>
      </c>
      <c r="N574" s="1">
        <v>204698.25</v>
      </c>
      <c r="O574" s="1">
        <v>40082.870000000003</v>
      </c>
      <c r="P574" s="1">
        <v>204698.25</v>
      </c>
      <c r="Q574">
        <v>0</v>
      </c>
      <c r="R574" s="1">
        <v>204698.25</v>
      </c>
      <c r="S574">
        <v>0</v>
      </c>
    </row>
    <row r="575" spans="1:19" x14ac:dyDescent="0.25">
      <c r="A575" s="2">
        <v>1001</v>
      </c>
      <c r="B575" t="s">
        <v>21</v>
      </c>
      <c r="C575" s="2" t="str">
        <f t="shared" si="28"/>
        <v>04</v>
      </c>
      <c r="D575" t="s">
        <v>47</v>
      </c>
      <c r="E575" s="2" t="str">
        <f t="shared" si="29"/>
        <v>040140000</v>
      </c>
      <c r="F575" t="s">
        <v>217</v>
      </c>
      <c r="G575" t="s">
        <v>218</v>
      </c>
      <c r="H575" t="s">
        <v>219</v>
      </c>
      <c r="I575">
        <v>20200</v>
      </c>
      <c r="J575" t="s">
        <v>64</v>
      </c>
      <c r="K575" s="1">
        <v>90858</v>
      </c>
      <c r="L575" s="1">
        <v>106076.88</v>
      </c>
      <c r="M575" s="1">
        <v>15218.88</v>
      </c>
      <c r="N575" s="1">
        <v>102676.88</v>
      </c>
      <c r="O575" s="1">
        <v>3400</v>
      </c>
      <c r="P575" s="1">
        <v>102676.88</v>
      </c>
      <c r="Q575">
        <v>0</v>
      </c>
      <c r="R575" s="1">
        <v>102676.88</v>
      </c>
      <c r="S575">
        <v>0</v>
      </c>
    </row>
    <row r="576" spans="1:19" x14ac:dyDescent="0.25">
      <c r="A576" s="2">
        <v>1001</v>
      </c>
      <c r="B576" t="s">
        <v>21</v>
      </c>
      <c r="C576" s="2" t="str">
        <f t="shared" si="28"/>
        <v>04</v>
      </c>
      <c r="D576" t="s">
        <v>47</v>
      </c>
      <c r="E576" s="2" t="str">
        <f t="shared" si="29"/>
        <v>040140000</v>
      </c>
      <c r="F576" t="s">
        <v>217</v>
      </c>
      <c r="G576" t="s">
        <v>218</v>
      </c>
      <c r="H576" t="s">
        <v>219</v>
      </c>
      <c r="I576">
        <v>20300</v>
      </c>
      <c r="J576" t="s">
        <v>65</v>
      </c>
      <c r="K576" s="1">
        <v>6000</v>
      </c>
      <c r="L576" s="1">
        <v>19000</v>
      </c>
      <c r="M576" s="1">
        <v>13000</v>
      </c>
      <c r="N576" s="1">
        <v>10953.96</v>
      </c>
      <c r="O576" s="1">
        <v>8046.04</v>
      </c>
      <c r="P576" s="1">
        <v>10953.96</v>
      </c>
      <c r="Q576">
        <v>0</v>
      </c>
      <c r="R576" s="1">
        <v>10953.96</v>
      </c>
      <c r="S576">
        <v>0</v>
      </c>
    </row>
    <row r="577" spans="1:19" x14ac:dyDescent="0.25">
      <c r="A577" s="2">
        <v>1001</v>
      </c>
      <c r="B577" t="s">
        <v>21</v>
      </c>
      <c r="C577" s="2" t="str">
        <f t="shared" si="28"/>
        <v>04</v>
      </c>
      <c r="D577" t="s">
        <v>47</v>
      </c>
      <c r="E577" s="2" t="str">
        <f t="shared" si="29"/>
        <v>040140000</v>
      </c>
      <c r="F577" t="s">
        <v>217</v>
      </c>
      <c r="G577" t="s">
        <v>218</v>
      </c>
      <c r="H577" t="s">
        <v>219</v>
      </c>
      <c r="I577">
        <v>20400</v>
      </c>
      <c r="J577" t="s">
        <v>66</v>
      </c>
      <c r="K577" s="1">
        <v>18720</v>
      </c>
      <c r="L577" s="1">
        <v>18720</v>
      </c>
      <c r="M577">
        <v>0</v>
      </c>
      <c r="N577" s="1">
        <v>4296.6000000000004</v>
      </c>
      <c r="O577" s="1">
        <v>14423.4</v>
      </c>
      <c r="P577" s="1">
        <v>4296.6000000000004</v>
      </c>
      <c r="Q577">
        <v>0</v>
      </c>
      <c r="R577" s="1">
        <v>3938.55</v>
      </c>
      <c r="S577">
        <v>358.05</v>
      </c>
    </row>
    <row r="578" spans="1:19" x14ac:dyDescent="0.25">
      <c r="A578" s="2">
        <v>1001</v>
      </c>
      <c r="B578" t="s">
        <v>21</v>
      </c>
      <c r="C578" s="2" t="str">
        <f t="shared" si="28"/>
        <v>04</v>
      </c>
      <c r="D578" t="s">
        <v>47</v>
      </c>
      <c r="E578" s="2" t="str">
        <f t="shared" si="29"/>
        <v>040140000</v>
      </c>
      <c r="F578" t="s">
        <v>217</v>
      </c>
      <c r="G578" t="s">
        <v>218</v>
      </c>
      <c r="H578" t="s">
        <v>219</v>
      </c>
      <c r="I578">
        <v>20500</v>
      </c>
      <c r="J578" t="s">
        <v>67</v>
      </c>
      <c r="K578" s="1">
        <v>5341</v>
      </c>
      <c r="L578" s="1">
        <v>7341</v>
      </c>
      <c r="M578" s="1">
        <v>2000</v>
      </c>
      <c r="N578" s="1">
        <v>5040.8</v>
      </c>
      <c r="O578" s="1">
        <v>2300.1999999999998</v>
      </c>
      <c r="P578" s="1">
        <v>5040.8</v>
      </c>
      <c r="Q578">
        <v>0</v>
      </c>
      <c r="R578" s="1">
        <v>4848.66</v>
      </c>
      <c r="S578">
        <v>192.14</v>
      </c>
    </row>
    <row r="579" spans="1:19" x14ac:dyDescent="0.25">
      <c r="A579" s="2">
        <v>1001</v>
      </c>
      <c r="B579" t="s">
        <v>21</v>
      </c>
      <c r="C579" s="2" t="str">
        <f t="shared" si="28"/>
        <v>04</v>
      </c>
      <c r="D579" t="s">
        <v>47</v>
      </c>
      <c r="E579" s="2" t="str">
        <f t="shared" si="29"/>
        <v>040140000</v>
      </c>
      <c r="F579" t="s">
        <v>217</v>
      </c>
      <c r="G579" t="s">
        <v>218</v>
      </c>
      <c r="H579" t="s">
        <v>219</v>
      </c>
      <c r="I579">
        <v>21000</v>
      </c>
      <c r="J579" t="s">
        <v>167</v>
      </c>
      <c r="K579" s="1">
        <v>24480</v>
      </c>
      <c r="L579" s="1">
        <v>74480</v>
      </c>
      <c r="M579" s="1">
        <v>50000</v>
      </c>
      <c r="N579" s="1">
        <v>52237.95</v>
      </c>
      <c r="O579" s="1">
        <v>22242.05</v>
      </c>
      <c r="P579" s="1">
        <v>52237.95</v>
      </c>
      <c r="Q579">
        <v>0</v>
      </c>
      <c r="R579" s="1">
        <v>52237.95</v>
      </c>
      <c r="S579">
        <v>0</v>
      </c>
    </row>
    <row r="580" spans="1:19" x14ac:dyDescent="0.25">
      <c r="A580" s="2">
        <v>1001</v>
      </c>
      <c r="B580" t="s">
        <v>21</v>
      </c>
      <c r="C580" s="2" t="str">
        <f t="shared" si="28"/>
        <v>04</v>
      </c>
      <c r="D580" t="s">
        <v>47</v>
      </c>
      <c r="E580" s="2" t="str">
        <f t="shared" si="29"/>
        <v>040140000</v>
      </c>
      <c r="F580" t="s">
        <v>217</v>
      </c>
      <c r="G580" t="s">
        <v>218</v>
      </c>
      <c r="H580" t="s">
        <v>219</v>
      </c>
      <c r="I580">
        <v>21200</v>
      </c>
      <c r="J580" t="s">
        <v>68</v>
      </c>
      <c r="K580" s="1">
        <v>102003</v>
      </c>
      <c r="L580" s="1">
        <v>102003</v>
      </c>
      <c r="M580">
        <v>0</v>
      </c>
      <c r="N580">
        <v>285.86</v>
      </c>
      <c r="O580" s="1">
        <v>101717.14</v>
      </c>
      <c r="P580">
        <v>285.86</v>
      </c>
      <c r="Q580">
        <v>0</v>
      </c>
      <c r="R580">
        <v>285.86</v>
      </c>
      <c r="S580">
        <v>0</v>
      </c>
    </row>
    <row r="581" spans="1:19" x14ac:dyDescent="0.25">
      <c r="A581" s="2">
        <v>1001</v>
      </c>
      <c r="B581" t="s">
        <v>21</v>
      </c>
      <c r="C581" s="2" t="str">
        <f t="shared" si="28"/>
        <v>04</v>
      </c>
      <c r="D581" t="s">
        <v>47</v>
      </c>
      <c r="E581" s="2" t="str">
        <f t="shared" si="29"/>
        <v>040140000</v>
      </c>
      <c r="F581" t="s">
        <v>217</v>
      </c>
      <c r="G581" t="s">
        <v>218</v>
      </c>
      <c r="H581" t="s">
        <v>219</v>
      </c>
      <c r="I581">
        <v>21300</v>
      </c>
      <c r="J581" t="s">
        <v>69</v>
      </c>
      <c r="K581" s="1">
        <v>294250</v>
      </c>
      <c r="L581" s="1">
        <v>224250</v>
      </c>
      <c r="M581" s="1">
        <v>-70000</v>
      </c>
      <c r="N581" s="1">
        <v>95509.21</v>
      </c>
      <c r="O581" s="1">
        <v>128740.79</v>
      </c>
      <c r="P581" s="1">
        <v>95509.21</v>
      </c>
      <c r="Q581">
        <v>0</v>
      </c>
      <c r="R581" s="1">
        <v>77186.27</v>
      </c>
      <c r="S581" s="1">
        <v>18322.939999999999</v>
      </c>
    </row>
    <row r="582" spans="1:19" x14ac:dyDescent="0.25">
      <c r="A582" s="2">
        <v>1001</v>
      </c>
      <c r="B582" t="s">
        <v>21</v>
      </c>
      <c r="C582" s="2" t="str">
        <f t="shared" si="28"/>
        <v>04</v>
      </c>
      <c r="D582" t="s">
        <v>47</v>
      </c>
      <c r="E582" s="2" t="str">
        <f t="shared" si="29"/>
        <v>040140000</v>
      </c>
      <c r="F582" t="s">
        <v>217</v>
      </c>
      <c r="G582" t="s">
        <v>218</v>
      </c>
      <c r="H582" t="s">
        <v>219</v>
      </c>
      <c r="I582">
        <v>21400</v>
      </c>
      <c r="J582" t="s">
        <v>70</v>
      </c>
      <c r="K582" s="1">
        <v>2000</v>
      </c>
      <c r="L582" s="1">
        <v>2000</v>
      </c>
      <c r="M582">
        <v>0</v>
      </c>
      <c r="N582">
        <v>50</v>
      </c>
      <c r="O582" s="1">
        <v>1950</v>
      </c>
      <c r="P582">
        <v>50</v>
      </c>
      <c r="Q582">
        <v>0</v>
      </c>
      <c r="R582">
        <v>50</v>
      </c>
      <c r="S582">
        <v>0</v>
      </c>
    </row>
    <row r="583" spans="1:19" x14ac:dyDescent="0.25">
      <c r="A583" s="2">
        <v>1001</v>
      </c>
      <c r="B583" t="s">
        <v>21</v>
      </c>
      <c r="C583" s="2" t="str">
        <f t="shared" si="28"/>
        <v>04</v>
      </c>
      <c r="D583" t="s">
        <v>47</v>
      </c>
      <c r="E583" s="2" t="str">
        <f t="shared" si="29"/>
        <v>040140000</v>
      </c>
      <c r="F583" t="s">
        <v>217</v>
      </c>
      <c r="G583" t="s">
        <v>218</v>
      </c>
      <c r="H583" t="s">
        <v>219</v>
      </c>
      <c r="I583">
        <v>21500</v>
      </c>
      <c r="J583" t="s">
        <v>71</v>
      </c>
      <c r="K583" s="1">
        <v>1907</v>
      </c>
      <c r="L583" s="1">
        <v>5907</v>
      </c>
      <c r="M583" s="1">
        <v>4000</v>
      </c>
      <c r="N583">
        <v>249.84</v>
      </c>
      <c r="O583" s="1">
        <v>5657.16</v>
      </c>
      <c r="P583">
        <v>249.84</v>
      </c>
      <c r="Q583">
        <v>0</v>
      </c>
      <c r="R583">
        <v>249.84</v>
      </c>
      <c r="S583">
        <v>0</v>
      </c>
    </row>
    <row r="584" spans="1:19" x14ac:dyDescent="0.25">
      <c r="A584" s="2">
        <v>1001</v>
      </c>
      <c r="B584" t="s">
        <v>21</v>
      </c>
      <c r="C584" s="2" t="str">
        <f t="shared" si="28"/>
        <v>04</v>
      </c>
      <c r="D584" t="s">
        <v>47</v>
      </c>
      <c r="E584" s="2" t="str">
        <f t="shared" si="29"/>
        <v>040140000</v>
      </c>
      <c r="F584" t="s">
        <v>217</v>
      </c>
      <c r="G584" t="s">
        <v>218</v>
      </c>
      <c r="H584" t="s">
        <v>219</v>
      </c>
      <c r="I584">
        <v>21800</v>
      </c>
      <c r="J584" t="s">
        <v>222</v>
      </c>
      <c r="K584" s="1">
        <v>15000</v>
      </c>
      <c r="L584" s="1">
        <v>21000</v>
      </c>
      <c r="M584" s="1">
        <v>6000</v>
      </c>
      <c r="N584" s="1">
        <v>11418.9</v>
      </c>
      <c r="O584" s="1">
        <v>9581.1</v>
      </c>
      <c r="P584" s="1">
        <v>11418.9</v>
      </c>
      <c r="Q584">
        <v>0</v>
      </c>
      <c r="R584" s="1">
        <v>11418.9</v>
      </c>
      <c r="S584">
        <v>0</v>
      </c>
    </row>
    <row r="585" spans="1:19" x14ac:dyDescent="0.25">
      <c r="A585" s="2">
        <v>1001</v>
      </c>
      <c r="B585" t="s">
        <v>21</v>
      </c>
      <c r="C585" s="2" t="str">
        <f t="shared" si="28"/>
        <v>04</v>
      </c>
      <c r="D585" t="s">
        <v>47</v>
      </c>
      <c r="E585" s="2" t="str">
        <f t="shared" si="29"/>
        <v>040140000</v>
      </c>
      <c r="F585" t="s">
        <v>217</v>
      </c>
      <c r="G585" t="s">
        <v>218</v>
      </c>
      <c r="H585" t="s">
        <v>219</v>
      </c>
      <c r="I585">
        <v>22000</v>
      </c>
      <c r="J585" t="s">
        <v>39</v>
      </c>
      <c r="K585" s="1">
        <v>19788</v>
      </c>
      <c r="L585" s="1">
        <v>22788</v>
      </c>
      <c r="M585" s="1">
        <v>3000</v>
      </c>
      <c r="N585" s="1">
        <v>11803.41</v>
      </c>
      <c r="O585" s="1">
        <v>10984.59</v>
      </c>
      <c r="P585" s="1">
        <v>11803.41</v>
      </c>
      <c r="Q585">
        <v>0</v>
      </c>
      <c r="R585" s="1">
        <v>9919.09</v>
      </c>
      <c r="S585" s="1">
        <v>1884.32</v>
      </c>
    </row>
    <row r="586" spans="1:19" x14ac:dyDescent="0.25">
      <c r="A586" s="2">
        <v>1001</v>
      </c>
      <c r="B586" t="s">
        <v>21</v>
      </c>
      <c r="C586" s="2" t="str">
        <f t="shared" si="28"/>
        <v>04</v>
      </c>
      <c r="D586" t="s">
        <v>47</v>
      </c>
      <c r="E586" s="2" t="str">
        <f t="shared" si="29"/>
        <v>040140000</v>
      </c>
      <c r="F586" t="s">
        <v>217</v>
      </c>
      <c r="G586" t="s">
        <v>218</v>
      </c>
      <c r="H586" t="s">
        <v>219</v>
      </c>
      <c r="I586">
        <v>22002</v>
      </c>
      <c r="J586" t="s">
        <v>40</v>
      </c>
      <c r="K586" s="1">
        <v>1500</v>
      </c>
      <c r="L586" s="1">
        <v>71500</v>
      </c>
      <c r="M586" s="1">
        <v>70000</v>
      </c>
      <c r="N586" s="1">
        <v>67292.2</v>
      </c>
      <c r="O586" s="1">
        <v>4207.8</v>
      </c>
      <c r="P586" s="1">
        <v>67292.2</v>
      </c>
      <c r="Q586">
        <v>0</v>
      </c>
      <c r="R586" s="1">
        <v>67292.2</v>
      </c>
      <c r="S586">
        <v>0</v>
      </c>
    </row>
    <row r="587" spans="1:19" x14ac:dyDescent="0.25">
      <c r="A587" s="2">
        <v>1001</v>
      </c>
      <c r="B587" t="s">
        <v>21</v>
      </c>
      <c r="C587" s="2" t="str">
        <f t="shared" si="28"/>
        <v>04</v>
      </c>
      <c r="D587" t="s">
        <v>47</v>
      </c>
      <c r="E587" s="2" t="str">
        <f t="shared" ref="E587:E618" si="30">"040140000"</f>
        <v>040140000</v>
      </c>
      <c r="F587" t="s">
        <v>217</v>
      </c>
      <c r="G587" t="s">
        <v>218</v>
      </c>
      <c r="H587" t="s">
        <v>219</v>
      </c>
      <c r="I587">
        <v>22003</v>
      </c>
      <c r="J587" t="s">
        <v>41</v>
      </c>
      <c r="K587" s="1">
        <v>1500</v>
      </c>
      <c r="L587" s="1">
        <v>1500</v>
      </c>
      <c r="M587">
        <v>0</v>
      </c>
      <c r="N587">
        <v>0</v>
      </c>
      <c r="O587" s="1">
        <v>1500</v>
      </c>
      <c r="P587">
        <v>0</v>
      </c>
      <c r="Q587">
        <v>0</v>
      </c>
      <c r="R587">
        <v>0</v>
      </c>
      <c r="S587">
        <v>0</v>
      </c>
    </row>
    <row r="588" spans="1:19" x14ac:dyDescent="0.25">
      <c r="A588" s="2">
        <v>1001</v>
      </c>
      <c r="B588" t="s">
        <v>21</v>
      </c>
      <c r="C588" s="2" t="str">
        <f t="shared" si="28"/>
        <v>04</v>
      </c>
      <c r="D588" t="s">
        <v>47</v>
      </c>
      <c r="E588" s="2" t="str">
        <f t="shared" si="30"/>
        <v>040140000</v>
      </c>
      <c r="F588" t="s">
        <v>217</v>
      </c>
      <c r="G588" t="s">
        <v>218</v>
      </c>
      <c r="H588" t="s">
        <v>219</v>
      </c>
      <c r="I588">
        <v>22004</v>
      </c>
      <c r="J588" t="s">
        <v>72</v>
      </c>
      <c r="K588" s="1">
        <v>12198</v>
      </c>
      <c r="L588" s="1">
        <v>15198</v>
      </c>
      <c r="M588" s="1">
        <v>3000</v>
      </c>
      <c r="N588" s="1">
        <v>3957.52</v>
      </c>
      <c r="O588" s="1">
        <v>11240.48</v>
      </c>
      <c r="P588" s="1">
        <v>3957.52</v>
      </c>
      <c r="Q588">
        <v>0</v>
      </c>
      <c r="R588" s="1">
        <v>3957.52</v>
      </c>
      <c r="S588">
        <v>0</v>
      </c>
    </row>
    <row r="589" spans="1:19" x14ac:dyDescent="0.25">
      <c r="A589" s="2">
        <v>1001</v>
      </c>
      <c r="B589" t="s">
        <v>21</v>
      </c>
      <c r="C589" s="2" t="str">
        <f t="shared" si="28"/>
        <v>04</v>
      </c>
      <c r="D589" t="s">
        <v>47</v>
      </c>
      <c r="E589" s="2" t="str">
        <f t="shared" si="30"/>
        <v>040140000</v>
      </c>
      <c r="F589" t="s">
        <v>217</v>
      </c>
      <c r="G589" t="s">
        <v>218</v>
      </c>
      <c r="H589" t="s">
        <v>219</v>
      </c>
      <c r="I589">
        <v>22100</v>
      </c>
      <c r="J589" t="s">
        <v>73</v>
      </c>
      <c r="K589" s="1">
        <v>729000</v>
      </c>
      <c r="L589" s="1">
        <v>684000</v>
      </c>
      <c r="M589" s="1">
        <v>-45000</v>
      </c>
      <c r="N589" s="1">
        <v>622448.97</v>
      </c>
      <c r="O589" s="1">
        <v>61551.03</v>
      </c>
      <c r="P589" s="1">
        <v>622448.97</v>
      </c>
      <c r="Q589">
        <v>0</v>
      </c>
      <c r="R589" s="1">
        <v>622448.97</v>
      </c>
      <c r="S589">
        <v>0</v>
      </c>
    </row>
    <row r="590" spans="1:19" x14ac:dyDescent="0.25">
      <c r="A590" s="2">
        <v>1001</v>
      </c>
      <c r="B590" t="s">
        <v>21</v>
      </c>
      <c r="C590" s="2" t="str">
        <f t="shared" si="28"/>
        <v>04</v>
      </c>
      <c r="D590" t="s">
        <v>47</v>
      </c>
      <c r="E590" s="2" t="str">
        <f t="shared" si="30"/>
        <v>040140000</v>
      </c>
      <c r="F590" t="s">
        <v>217</v>
      </c>
      <c r="G590" t="s">
        <v>218</v>
      </c>
      <c r="H590" t="s">
        <v>219</v>
      </c>
      <c r="I590">
        <v>22101</v>
      </c>
      <c r="J590" t="s">
        <v>74</v>
      </c>
      <c r="K590" s="1">
        <v>807908</v>
      </c>
      <c r="L590" s="1">
        <v>702908</v>
      </c>
      <c r="M590" s="1">
        <v>-105000</v>
      </c>
      <c r="N590" s="1">
        <v>626770.81999999995</v>
      </c>
      <c r="O590" s="1">
        <v>76137.179999999993</v>
      </c>
      <c r="P590" s="1">
        <v>626770.81999999995</v>
      </c>
      <c r="Q590">
        <v>0</v>
      </c>
      <c r="R590" s="1">
        <v>626770.81999999995</v>
      </c>
      <c r="S590">
        <v>0</v>
      </c>
    </row>
    <row r="591" spans="1:19" x14ac:dyDescent="0.25">
      <c r="A591" s="2">
        <v>1001</v>
      </c>
      <c r="B591" t="s">
        <v>21</v>
      </c>
      <c r="C591" s="2" t="str">
        <f t="shared" si="28"/>
        <v>04</v>
      </c>
      <c r="D591" t="s">
        <v>47</v>
      </c>
      <c r="E591" s="2" t="str">
        <f t="shared" si="30"/>
        <v>040140000</v>
      </c>
      <c r="F591" t="s">
        <v>217</v>
      </c>
      <c r="G591" t="s">
        <v>218</v>
      </c>
      <c r="H591" t="s">
        <v>219</v>
      </c>
      <c r="I591">
        <v>22102</v>
      </c>
      <c r="J591" t="s">
        <v>75</v>
      </c>
      <c r="K591" s="1">
        <v>423000</v>
      </c>
      <c r="L591" s="1">
        <v>598000</v>
      </c>
      <c r="M591" s="1">
        <v>175000</v>
      </c>
      <c r="N591" s="1">
        <v>581904.27</v>
      </c>
      <c r="O591" s="1">
        <v>16095.73</v>
      </c>
      <c r="P591" s="1">
        <v>581904.27</v>
      </c>
      <c r="Q591">
        <v>0</v>
      </c>
      <c r="R591" s="1">
        <v>581904.27</v>
      </c>
      <c r="S591">
        <v>0</v>
      </c>
    </row>
    <row r="592" spans="1:19" x14ac:dyDescent="0.25">
      <c r="A592" s="2">
        <v>1001</v>
      </c>
      <c r="B592" t="s">
        <v>21</v>
      </c>
      <c r="C592" s="2" t="str">
        <f t="shared" si="28"/>
        <v>04</v>
      </c>
      <c r="D592" t="s">
        <v>47</v>
      </c>
      <c r="E592" s="2" t="str">
        <f t="shared" si="30"/>
        <v>040140000</v>
      </c>
      <c r="F592" t="s">
        <v>217</v>
      </c>
      <c r="G592" t="s">
        <v>218</v>
      </c>
      <c r="H592" t="s">
        <v>219</v>
      </c>
      <c r="I592">
        <v>22103</v>
      </c>
      <c r="J592" t="s">
        <v>76</v>
      </c>
      <c r="K592" s="1">
        <v>77000</v>
      </c>
      <c r="L592" s="1">
        <v>57000</v>
      </c>
      <c r="M592" s="1">
        <v>-20000</v>
      </c>
      <c r="N592" s="1">
        <v>36367.61</v>
      </c>
      <c r="O592" s="1">
        <v>20632.39</v>
      </c>
      <c r="P592" s="1">
        <v>36367.61</v>
      </c>
      <c r="Q592">
        <v>0</v>
      </c>
      <c r="R592" s="1">
        <v>36367.61</v>
      </c>
      <c r="S592">
        <v>0</v>
      </c>
    </row>
    <row r="593" spans="1:19" x14ac:dyDescent="0.25">
      <c r="A593" s="2">
        <v>1001</v>
      </c>
      <c r="B593" t="s">
        <v>21</v>
      </c>
      <c r="C593" s="2" t="str">
        <f t="shared" si="28"/>
        <v>04</v>
      </c>
      <c r="D593" t="s">
        <v>47</v>
      </c>
      <c r="E593" s="2" t="str">
        <f t="shared" si="30"/>
        <v>040140000</v>
      </c>
      <c r="F593" t="s">
        <v>217</v>
      </c>
      <c r="G593" t="s">
        <v>218</v>
      </c>
      <c r="H593" t="s">
        <v>219</v>
      </c>
      <c r="I593">
        <v>22104</v>
      </c>
      <c r="J593" t="s">
        <v>77</v>
      </c>
      <c r="K593" s="1">
        <v>95565</v>
      </c>
      <c r="L593" s="1">
        <v>104565</v>
      </c>
      <c r="M593" s="1">
        <v>9000</v>
      </c>
      <c r="N593" s="1">
        <v>103421.72</v>
      </c>
      <c r="O593" s="1">
        <v>1143.28</v>
      </c>
      <c r="P593" s="1">
        <v>103421.72</v>
      </c>
      <c r="Q593">
        <v>0</v>
      </c>
      <c r="R593" s="1">
        <v>103421.58</v>
      </c>
      <c r="S593">
        <v>0.14000000000000001</v>
      </c>
    </row>
    <row r="594" spans="1:19" x14ac:dyDescent="0.25">
      <c r="A594" s="2">
        <v>1001</v>
      </c>
      <c r="B594" t="s">
        <v>21</v>
      </c>
      <c r="C594" s="2" t="str">
        <f t="shared" si="28"/>
        <v>04</v>
      </c>
      <c r="D594" t="s">
        <v>47</v>
      </c>
      <c r="E594" s="2" t="str">
        <f t="shared" si="30"/>
        <v>040140000</v>
      </c>
      <c r="F594" t="s">
        <v>217</v>
      </c>
      <c r="G594" t="s">
        <v>218</v>
      </c>
      <c r="H594" t="s">
        <v>219</v>
      </c>
      <c r="I594">
        <v>22107</v>
      </c>
      <c r="J594" t="s">
        <v>106</v>
      </c>
      <c r="K594" s="1">
        <v>212106</v>
      </c>
      <c r="L594" s="1">
        <v>219106</v>
      </c>
      <c r="M594" s="1">
        <v>7000</v>
      </c>
      <c r="N594" s="1">
        <v>215328.39</v>
      </c>
      <c r="O594" s="1">
        <v>3777.61</v>
      </c>
      <c r="P594" s="1">
        <v>215328.39</v>
      </c>
      <c r="Q594">
        <v>0</v>
      </c>
      <c r="R594" s="1">
        <v>201335.78</v>
      </c>
      <c r="S594" s="1">
        <v>13992.61</v>
      </c>
    </row>
    <row r="595" spans="1:19" x14ac:dyDescent="0.25">
      <c r="A595" s="2">
        <v>1001</v>
      </c>
      <c r="B595" t="s">
        <v>21</v>
      </c>
      <c r="C595" s="2" t="str">
        <f t="shared" si="28"/>
        <v>04</v>
      </c>
      <c r="D595" t="s">
        <v>47</v>
      </c>
      <c r="E595" s="2" t="str">
        <f t="shared" si="30"/>
        <v>040140000</v>
      </c>
      <c r="F595" t="s">
        <v>217</v>
      </c>
      <c r="G595" t="s">
        <v>218</v>
      </c>
      <c r="H595" t="s">
        <v>219</v>
      </c>
      <c r="I595">
        <v>22109</v>
      </c>
      <c r="J595" t="s">
        <v>78</v>
      </c>
      <c r="K595" s="1">
        <v>204006</v>
      </c>
      <c r="L595" s="1">
        <v>239006</v>
      </c>
      <c r="M595" s="1">
        <v>35000</v>
      </c>
      <c r="N595" s="1">
        <v>160078.1</v>
      </c>
      <c r="O595" s="1">
        <v>78927.899999999994</v>
      </c>
      <c r="P595" s="1">
        <v>160078.1</v>
      </c>
      <c r="Q595">
        <v>0</v>
      </c>
      <c r="R595" s="1">
        <v>120502.61</v>
      </c>
      <c r="S595" s="1">
        <v>39575.49</v>
      </c>
    </row>
    <row r="596" spans="1:19" x14ac:dyDescent="0.25">
      <c r="A596" s="2">
        <v>1001</v>
      </c>
      <c r="B596" t="s">
        <v>21</v>
      </c>
      <c r="C596" s="2" t="str">
        <f t="shared" si="28"/>
        <v>04</v>
      </c>
      <c r="D596" t="s">
        <v>47</v>
      </c>
      <c r="E596" s="2" t="str">
        <f t="shared" si="30"/>
        <v>040140000</v>
      </c>
      <c r="F596" t="s">
        <v>217</v>
      </c>
      <c r="G596" t="s">
        <v>218</v>
      </c>
      <c r="H596" t="s">
        <v>219</v>
      </c>
      <c r="I596">
        <v>22201</v>
      </c>
      <c r="J596" t="s">
        <v>42</v>
      </c>
      <c r="K596" s="1">
        <v>10531</v>
      </c>
      <c r="L596" s="1">
        <v>10531</v>
      </c>
      <c r="M596">
        <v>0</v>
      </c>
      <c r="N596" s="1">
        <v>2980.36</v>
      </c>
      <c r="O596" s="1">
        <v>7550.64</v>
      </c>
      <c r="P596" s="1">
        <v>2980.36</v>
      </c>
      <c r="Q596">
        <v>0</v>
      </c>
      <c r="R596" s="1">
        <v>2980.36</v>
      </c>
      <c r="S596">
        <v>0</v>
      </c>
    </row>
    <row r="597" spans="1:19" x14ac:dyDescent="0.25">
      <c r="A597" s="2">
        <v>1001</v>
      </c>
      <c r="B597" t="s">
        <v>21</v>
      </c>
      <c r="C597" s="2" t="str">
        <f t="shared" si="28"/>
        <v>04</v>
      </c>
      <c r="D597" t="s">
        <v>47</v>
      </c>
      <c r="E597" s="2" t="str">
        <f t="shared" si="30"/>
        <v>040140000</v>
      </c>
      <c r="F597" t="s">
        <v>217</v>
      </c>
      <c r="G597" t="s">
        <v>218</v>
      </c>
      <c r="H597" t="s">
        <v>219</v>
      </c>
      <c r="I597">
        <v>22209</v>
      </c>
      <c r="J597" t="s">
        <v>43</v>
      </c>
      <c r="K597" s="1">
        <v>8720</v>
      </c>
      <c r="L597" s="1">
        <v>8720</v>
      </c>
      <c r="M597">
        <v>0</v>
      </c>
      <c r="N597">
        <v>0</v>
      </c>
      <c r="O597" s="1">
        <v>8720</v>
      </c>
      <c r="P597">
        <v>0</v>
      </c>
      <c r="Q597">
        <v>0</v>
      </c>
      <c r="R597">
        <v>0</v>
      </c>
      <c r="S597">
        <v>0</v>
      </c>
    </row>
    <row r="598" spans="1:19" x14ac:dyDescent="0.25">
      <c r="A598" s="2">
        <v>1001</v>
      </c>
      <c r="B598" t="s">
        <v>21</v>
      </c>
      <c r="C598" s="2" t="str">
        <f t="shared" si="28"/>
        <v>04</v>
      </c>
      <c r="D598" t="s">
        <v>47</v>
      </c>
      <c r="E598" s="2" t="str">
        <f t="shared" si="30"/>
        <v>040140000</v>
      </c>
      <c r="F598" t="s">
        <v>217</v>
      </c>
      <c r="G598" t="s">
        <v>218</v>
      </c>
      <c r="H598" t="s">
        <v>219</v>
      </c>
      <c r="I598">
        <v>22300</v>
      </c>
      <c r="J598" t="s">
        <v>79</v>
      </c>
      <c r="K598" s="1">
        <v>7019</v>
      </c>
      <c r="L598" s="1">
        <v>14019</v>
      </c>
      <c r="M598" s="1">
        <v>7000</v>
      </c>
      <c r="N598" s="1">
        <v>10053.33</v>
      </c>
      <c r="O598" s="1">
        <v>3965.67</v>
      </c>
      <c r="P598" s="1">
        <v>10053.33</v>
      </c>
      <c r="Q598">
        <v>0</v>
      </c>
      <c r="R598" s="1">
        <v>10053.33</v>
      </c>
      <c r="S598">
        <v>0</v>
      </c>
    </row>
    <row r="599" spans="1:19" x14ac:dyDescent="0.25">
      <c r="A599" s="2">
        <v>1001</v>
      </c>
      <c r="B599" t="s">
        <v>21</v>
      </c>
      <c r="C599" s="2" t="str">
        <f t="shared" si="28"/>
        <v>04</v>
      </c>
      <c r="D599" t="s">
        <v>47</v>
      </c>
      <c r="E599" s="2" t="str">
        <f t="shared" si="30"/>
        <v>040140000</v>
      </c>
      <c r="F599" t="s">
        <v>217</v>
      </c>
      <c r="G599" t="s">
        <v>218</v>
      </c>
      <c r="H599" t="s">
        <v>219</v>
      </c>
      <c r="I599">
        <v>22400</v>
      </c>
      <c r="J599" t="s">
        <v>107</v>
      </c>
      <c r="K599" s="1">
        <v>51360</v>
      </c>
      <c r="L599" s="1">
        <v>6360</v>
      </c>
      <c r="M599" s="1">
        <v>-45000</v>
      </c>
      <c r="N599">
        <v>0</v>
      </c>
      <c r="O599" s="1">
        <v>6360</v>
      </c>
      <c r="P599">
        <v>0</v>
      </c>
      <c r="Q599">
        <v>0</v>
      </c>
      <c r="R599">
        <v>0</v>
      </c>
      <c r="S599">
        <v>0</v>
      </c>
    </row>
    <row r="600" spans="1:19" x14ac:dyDescent="0.25">
      <c r="A600" s="2">
        <v>1001</v>
      </c>
      <c r="B600" t="s">
        <v>21</v>
      </c>
      <c r="C600" s="2" t="str">
        <f t="shared" si="28"/>
        <v>04</v>
      </c>
      <c r="D600" t="s">
        <v>47</v>
      </c>
      <c r="E600" s="2" t="str">
        <f t="shared" si="30"/>
        <v>040140000</v>
      </c>
      <c r="F600" t="s">
        <v>217</v>
      </c>
      <c r="G600" t="s">
        <v>218</v>
      </c>
      <c r="H600" t="s">
        <v>219</v>
      </c>
      <c r="I600">
        <v>22401</v>
      </c>
      <c r="J600" t="s">
        <v>175</v>
      </c>
      <c r="K600">
        <v>715</v>
      </c>
      <c r="L600">
        <v>715</v>
      </c>
      <c r="M600">
        <v>0</v>
      </c>
      <c r="N600">
        <v>296.33</v>
      </c>
      <c r="O600">
        <v>418.67</v>
      </c>
      <c r="P600">
        <v>296.33</v>
      </c>
      <c r="Q600">
        <v>0</v>
      </c>
      <c r="R600">
        <v>296.33</v>
      </c>
      <c r="S600">
        <v>0</v>
      </c>
    </row>
    <row r="601" spans="1:19" x14ac:dyDescent="0.25">
      <c r="A601" s="2">
        <v>1001</v>
      </c>
      <c r="B601" t="s">
        <v>21</v>
      </c>
      <c r="C601" s="2" t="str">
        <f t="shared" si="28"/>
        <v>04</v>
      </c>
      <c r="D601" t="s">
        <v>47</v>
      </c>
      <c r="E601" s="2" t="str">
        <f t="shared" si="30"/>
        <v>040140000</v>
      </c>
      <c r="F601" t="s">
        <v>217</v>
      </c>
      <c r="G601" t="s">
        <v>218</v>
      </c>
      <c r="H601" t="s">
        <v>219</v>
      </c>
      <c r="I601">
        <v>22409</v>
      </c>
      <c r="J601" t="s">
        <v>80</v>
      </c>
      <c r="K601" s="1">
        <v>141430</v>
      </c>
      <c r="L601" s="1">
        <v>97430</v>
      </c>
      <c r="M601" s="1">
        <v>-44000</v>
      </c>
      <c r="N601" s="1">
        <v>86726.37</v>
      </c>
      <c r="O601" s="1">
        <v>10703.63</v>
      </c>
      <c r="P601" s="1">
        <v>86726.37</v>
      </c>
      <c r="Q601">
        <v>0</v>
      </c>
      <c r="R601" s="1">
        <v>86726.37</v>
      </c>
      <c r="S601">
        <v>0</v>
      </c>
    </row>
    <row r="602" spans="1:19" x14ac:dyDescent="0.25">
      <c r="A602" s="2">
        <v>1001</v>
      </c>
      <c r="B602" t="s">
        <v>21</v>
      </c>
      <c r="C602" s="2" t="str">
        <f t="shared" si="28"/>
        <v>04</v>
      </c>
      <c r="D602" t="s">
        <v>47</v>
      </c>
      <c r="E602" s="2" t="str">
        <f t="shared" si="30"/>
        <v>040140000</v>
      </c>
      <c r="F602" t="s">
        <v>217</v>
      </c>
      <c r="G602" t="s">
        <v>218</v>
      </c>
      <c r="H602" t="s">
        <v>219</v>
      </c>
      <c r="I602">
        <v>22500</v>
      </c>
      <c r="J602" t="s">
        <v>81</v>
      </c>
      <c r="K602" s="1">
        <v>50012</v>
      </c>
      <c r="L602" s="1">
        <v>140012</v>
      </c>
      <c r="M602" s="1">
        <v>90000</v>
      </c>
      <c r="N602" s="1">
        <v>130386.69</v>
      </c>
      <c r="O602" s="1">
        <v>9625.31</v>
      </c>
      <c r="P602" s="1">
        <v>130386.69</v>
      </c>
      <c r="Q602">
        <v>0</v>
      </c>
      <c r="R602" s="1">
        <v>130386.69</v>
      </c>
      <c r="S602">
        <v>0</v>
      </c>
    </row>
    <row r="603" spans="1:19" x14ac:dyDescent="0.25">
      <c r="A603" s="2">
        <v>1001</v>
      </c>
      <c r="B603" t="s">
        <v>21</v>
      </c>
      <c r="C603" s="2" t="str">
        <f t="shared" si="28"/>
        <v>04</v>
      </c>
      <c r="D603" t="s">
        <v>47</v>
      </c>
      <c r="E603" s="2" t="str">
        <f t="shared" si="30"/>
        <v>040140000</v>
      </c>
      <c r="F603" t="s">
        <v>217</v>
      </c>
      <c r="G603" t="s">
        <v>218</v>
      </c>
      <c r="H603" t="s">
        <v>219</v>
      </c>
      <c r="I603">
        <v>22602</v>
      </c>
      <c r="J603" t="s">
        <v>108</v>
      </c>
      <c r="K603" s="1">
        <v>29767</v>
      </c>
      <c r="L603" s="1">
        <v>59667</v>
      </c>
      <c r="M603" s="1">
        <v>29900</v>
      </c>
      <c r="N603" s="1">
        <v>53258.15</v>
      </c>
      <c r="O603" s="1">
        <v>6408.85</v>
      </c>
      <c r="P603" s="1">
        <v>53258.15</v>
      </c>
      <c r="Q603">
        <v>0</v>
      </c>
      <c r="R603" s="1">
        <v>53258.15</v>
      </c>
      <c r="S603">
        <v>0</v>
      </c>
    </row>
    <row r="604" spans="1:19" x14ac:dyDescent="0.25">
      <c r="A604" s="2">
        <v>1001</v>
      </c>
      <c r="B604" t="s">
        <v>21</v>
      </c>
      <c r="C604" s="2" t="str">
        <f t="shared" ref="C604:C667" si="31">"04"</f>
        <v>04</v>
      </c>
      <c r="D604" t="s">
        <v>47</v>
      </c>
      <c r="E604" s="2" t="str">
        <f t="shared" si="30"/>
        <v>040140000</v>
      </c>
      <c r="F604" t="s">
        <v>217</v>
      </c>
      <c r="G604" t="s">
        <v>218</v>
      </c>
      <c r="H604" t="s">
        <v>219</v>
      </c>
      <c r="I604">
        <v>22606</v>
      </c>
      <c r="J604" t="s">
        <v>83</v>
      </c>
      <c r="K604" s="1">
        <v>12267</v>
      </c>
      <c r="L604" s="1">
        <v>12267</v>
      </c>
      <c r="M604">
        <v>0</v>
      </c>
      <c r="N604" s="1">
        <v>1846.32</v>
      </c>
      <c r="O604" s="1">
        <v>10420.68</v>
      </c>
      <c r="P604" s="1">
        <v>1846.32</v>
      </c>
      <c r="Q604">
        <v>0</v>
      </c>
      <c r="R604" s="1">
        <v>1846.32</v>
      </c>
      <c r="S604">
        <v>0</v>
      </c>
    </row>
    <row r="605" spans="1:19" x14ac:dyDescent="0.25">
      <c r="A605" s="2">
        <v>1001</v>
      </c>
      <c r="B605" t="s">
        <v>21</v>
      </c>
      <c r="C605" s="2" t="str">
        <f t="shared" si="31"/>
        <v>04</v>
      </c>
      <c r="D605" t="s">
        <v>47</v>
      </c>
      <c r="E605" s="2" t="str">
        <f t="shared" si="30"/>
        <v>040140000</v>
      </c>
      <c r="F605" t="s">
        <v>217</v>
      </c>
      <c r="G605" t="s">
        <v>218</v>
      </c>
      <c r="H605" t="s">
        <v>219</v>
      </c>
      <c r="I605">
        <v>22609</v>
      </c>
      <c r="J605" t="s">
        <v>44</v>
      </c>
      <c r="K605" s="1">
        <v>12395</v>
      </c>
      <c r="L605" s="1">
        <v>12395</v>
      </c>
      <c r="M605">
        <v>0</v>
      </c>
      <c r="N605" s="1">
        <v>1118.79</v>
      </c>
      <c r="O605" s="1">
        <v>11276.21</v>
      </c>
      <c r="P605" s="1">
        <v>1118.79</v>
      </c>
      <c r="Q605">
        <v>0</v>
      </c>
      <c r="R605" s="1">
        <v>1118.79</v>
      </c>
      <c r="S605">
        <v>0</v>
      </c>
    </row>
    <row r="606" spans="1:19" x14ac:dyDescent="0.25">
      <c r="A606" s="2">
        <v>1001</v>
      </c>
      <c r="B606" t="s">
        <v>21</v>
      </c>
      <c r="C606" s="2" t="str">
        <f t="shared" si="31"/>
        <v>04</v>
      </c>
      <c r="D606" t="s">
        <v>47</v>
      </c>
      <c r="E606" s="2" t="str">
        <f t="shared" si="30"/>
        <v>040140000</v>
      </c>
      <c r="F606" t="s">
        <v>217</v>
      </c>
      <c r="G606" t="s">
        <v>218</v>
      </c>
      <c r="H606" t="s">
        <v>219</v>
      </c>
      <c r="I606">
        <v>22700</v>
      </c>
      <c r="J606" t="s">
        <v>84</v>
      </c>
      <c r="K606" s="1">
        <v>187188</v>
      </c>
      <c r="L606" s="1">
        <v>82188</v>
      </c>
      <c r="M606" s="1">
        <v>-105000</v>
      </c>
      <c r="N606" s="1">
        <v>75866.240000000005</v>
      </c>
      <c r="O606" s="1">
        <v>6321.76</v>
      </c>
      <c r="P606" s="1">
        <v>75866.240000000005</v>
      </c>
      <c r="Q606">
        <v>0</v>
      </c>
      <c r="R606" s="1">
        <v>32003.81</v>
      </c>
      <c r="S606" s="1">
        <v>43862.43</v>
      </c>
    </row>
    <row r="607" spans="1:19" x14ac:dyDescent="0.25">
      <c r="A607" s="2">
        <v>1001</v>
      </c>
      <c r="B607" t="s">
        <v>21</v>
      </c>
      <c r="C607" s="2" t="str">
        <f t="shared" si="31"/>
        <v>04</v>
      </c>
      <c r="D607" t="s">
        <v>47</v>
      </c>
      <c r="E607" s="2" t="str">
        <f t="shared" si="30"/>
        <v>040140000</v>
      </c>
      <c r="F607" t="s">
        <v>217</v>
      </c>
      <c r="G607" t="s">
        <v>218</v>
      </c>
      <c r="H607" t="s">
        <v>219</v>
      </c>
      <c r="I607">
        <v>22701</v>
      </c>
      <c r="J607" t="s">
        <v>85</v>
      </c>
      <c r="K607" s="1">
        <v>857891</v>
      </c>
      <c r="L607" s="1">
        <v>1444891</v>
      </c>
      <c r="M607" s="1">
        <v>587000</v>
      </c>
      <c r="N607" s="1">
        <v>1330248.6399999999</v>
      </c>
      <c r="O607" s="1">
        <v>114642.36</v>
      </c>
      <c r="P607" s="1">
        <v>1330248.6399999999</v>
      </c>
      <c r="Q607">
        <v>0</v>
      </c>
      <c r="R607" s="1">
        <v>806363.81</v>
      </c>
      <c r="S607" s="1">
        <v>523884.83</v>
      </c>
    </row>
    <row r="608" spans="1:19" x14ac:dyDescent="0.25">
      <c r="A608" s="2">
        <v>1001</v>
      </c>
      <c r="B608" t="s">
        <v>21</v>
      </c>
      <c r="C608" s="2" t="str">
        <f t="shared" si="31"/>
        <v>04</v>
      </c>
      <c r="D608" t="s">
        <v>47</v>
      </c>
      <c r="E608" s="2" t="str">
        <f t="shared" si="30"/>
        <v>040140000</v>
      </c>
      <c r="F608" t="s">
        <v>217</v>
      </c>
      <c r="G608" t="s">
        <v>218</v>
      </c>
      <c r="H608" t="s">
        <v>219</v>
      </c>
      <c r="I608">
        <v>22705</v>
      </c>
      <c r="J608" t="s">
        <v>223</v>
      </c>
      <c r="K608" s="1">
        <v>37450</v>
      </c>
      <c r="L608" s="1">
        <v>197450</v>
      </c>
      <c r="M608" s="1">
        <v>160000</v>
      </c>
      <c r="N608" s="1">
        <v>196295.9</v>
      </c>
      <c r="O608" s="1">
        <v>1154.0999999999999</v>
      </c>
      <c r="P608" s="1">
        <v>196295.9</v>
      </c>
      <c r="Q608">
        <v>0</v>
      </c>
      <c r="R608" s="1">
        <v>157519.24</v>
      </c>
      <c r="S608" s="1">
        <v>38776.660000000003</v>
      </c>
    </row>
    <row r="609" spans="1:19" x14ac:dyDescent="0.25">
      <c r="A609" s="2">
        <v>1001</v>
      </c>
      <c r="B609" t="s">
        <v>21</v>
      </c>
      <c r="C609" s="2" t="str">
        <f t="shared" si="31"/>
        <v>04</v>
      </c>
      <c r="D609" t="s">
        <v>47</v>
      </c>
      <c r="E609" s="2" t="str">
        <f t="shared" si="30"/>
        <v>040140000</v>
      </c>
      <c r="F609" t="s">
        <v>217</v>
      </c>
      <c r="G609" t="s">
        <v>218</v>
      </c>
      <c r="H609" t="s">
        <v>219</v>
      </c>
      <c r="I609">
        <v>22706</v>
      </c>
      <c r="J609" t="s">
        <v>86</v>
      </c>
      <c r="K609" s="1">
        <v>284041</v>
      </c>
      <c r="L609" s="1">
        <v>260041</v>
      </c>
      <c r="M609" s="1">
        <v>-24000</v>
      </c>
      <c r="N609" s="1">
        <v>240726.06</v>
      </c>
      <c r="O609" s="1">
        <v>19314.939999999999</v>
      </c>
      <c r="P609" s="1">
        <v>240726.06</v>
      </c>
      <c r="Q609">
        <v>0</v>
      </c>
      <c r="R609" s="1">
        <v>189508.01</v>
      </c>
      <c r="S609" s="1">
        <v>51218.05</v>
      </c>
    </row>
    <row r="610" spans="1:19" x14ac:dyDescent="0.25">
      <c r="A610" s="2">
        <v>1001</v>
      </c>
      <c r="B610" t="s">
        <v>21</v>
      </c>
      <c r="C610" s="2" t="str">
        <f t="shared" si="31"/>
        <v>04</v>
      </c>
      <c r="D610" t="s">
        <v>47</v>
      </c>
      <c r="E610" s="2" t="str">
        <f t="shared" si="30"/>
        <v>040140000</v>
      </c>
      <c r="F610" t="s">
        <v>217</v>
      </c>
      <c r="G610" t="s">
        <v>218</v>
      </c>
      <c r="H610" t="s">
        <v>219</v>
      </c>
      <c r="I610">
        <v>22709</v>
      </c>
      <c r="J610" t="s">
        <v>87</v>
      </c>
      <c r="K610" s="1">
        <v>1714851</v>
      </c>
      <c r="L610" s="1">
        <v>645183.79</v>
      </c>
      <c r="M610" s="1">
        <v>-1069667.21</v>
      </c>
      <c r="N610" s="1">
        <v>468957.19</v>
      </c>
      <c r="O610" s="1">
        <v>176226.6</v>
      </c>
      <c r="P610" s="1">
        <v>468957.19</v>
      </c>
      <c r="Q610">
        <v>0</v>
      </c>
      <c r="R610" s="1">
        <v>462948.21</v>
      </c>
      <c r="S610" s="1">
        <v>6008.98</v>
      </c>
    </row>
    <row r="611" spans="1:19" x14ac:dyDescent="0.25">
      <c r="A611" s="2">
        <v>1001</v>
      </c>
      <c r="B611" t="s">
        <v>21</v>
      </c>
      <c r="C611" s="2" t="str">
        <f t="shared" si="31"/>
        <v>04</v>
      </c>
      <c r="D611" t="s">
        <v>47</v>
      </c>
      <c r="E611" s="2" t="str">
        <f t="shared" si="30"/>
        <v>040140000</v>
      </c>
      <c r="F611" t="s">
        <v>217</v>
      </c>
      <c r="G611" t="s">
        <v>218</v>
      </c>
      <c r="H611" t="s">
        <v>219</v>
      </c>
      <c r="I611">
        <v>22802</v>
      </c>
      <c r="J611" t="s">
        <v>204</v>
      </c>
      <c r="K611" s="1">
        <v>4093680</v>
      </c>
      <c r="L611" s="1">
        <v>3869245.15</v>
      </c>
      <c r="M611" s="1">
        <v>-224434.85</v>
      </c>
      <c r="N611" s="1">
        <v>3654701.37</v>
      </c>
      <c r="O611" s="1">
        <v>214543.78</v>
      </c>
      <c r="P611" s="1">
        <v>3654701.37</v>
      </c>
      <c r="Q611">
        <v>0</v>
      </c>
      <c r="R611" s="1">
        <v>3608372.37</v>
      </c>
      <c r="S611" s="1">
        <v>46329</v>
      </c>
    </row>
    <row r="612" spans="1:19" x14ac:dyDescent="0.25">
      <c r="A612" s="2">
        <v>1001</v>
      </c>
      <c r="B612" t="s">
        <v>21</v>
      </c>
      <c r="C612" s="2" t="str">
        <f t="shared" si="31"/>
        <v>04</v>
      </c>
      <c r="D612" t="s">
        <v>47</v>
      </c>
      <c r="E612" s="2" t="str">
        <f t="shared" si="30"/>
        <v>040140000</v>
      </c>
      <c r="F612" t="s">
        <v>217</v>
      </c>
      <c r="G612" t="s">
        <v>218</v>
      </c>
      <c r="H612" t="s">
        <v>219</v>
      </c>
      <c r="I612">
        <v>23001</v>
      </c>
      <c r="J612" t="s">
        <v>88</v>
      </c>
      <c r="K612" s="1">
        <v>27000</v>
      </c>
      <c r="L612" s="1">
        <v>27000</v>
      </c>
      <c r="M612">
        <v>0</v>
      </c>
      <c r="N612" s="1">
        <v>2273.4699999999998</v>
      </c>
      <c r="O612" s="1">
        <v>24726.53</v>
      </c>
      <c r="P612" s="1">
        <v>2273.4699999999998</v>
      </c>
      <c r="Q612">
        <v>0</v>
      </c>
      <c r="R612" s="1">
        <v>2273.4699999999998</v>
      </c>
      <c r="S612">
        <v>0</v>
      </c>
    </row>
    <row r="613" spans="1:19" x14ac:dyDescent="0.25">
      <c r="A613" s="2">
        <v>1001</v>
      </c>
      <c r="B613" t="s">
        <v>21</v>
      </c>
      <c r="C613" s="2" t="str">
        <f t="shared" si="31"/>
        <v>04</v>
      </c>
      <c r="D613" t="s">
        <v>47</v>
      </c>
      <c r="E613" s="2" t="str">
        <f t="shared" si="30"/>
        <v>040140000</v>
      </c>
      <c r="F613" t="s">
        <v>217</v>
      </c>
      <c r="G613" t="s">
        <v>218</v>
      </c>
      <c r="H613" t="s">
        <v>219</v>
      </c>
      <c r="I613">
        <v>23100</v>
      </c>
      <c r="J613" t="s">
        <v>89</v>
      </c>
      <c r="K613" s="1">
        <v>21000</v>
      </c>
      <c r="L613" s="1">
        <v>21000</v>
      </c>
      <c r="M613">
        <v>0</v>
      </c>
      <c r="N613" s="1">
        <v>3762.98</v>
      </c>
      <c r="O613" s="1">
        <v>17237.02</v>
      </c>
      <c r="P613" s="1">
        <v>3762.98</v>
      </c>
      <c r="Q613">
        <v>0</v>
      </c>
      <c r="R613" s="1">
        <v>3762.98</v>
      </c>
      <c r="S613">
        <v>0</v>
      </c>
    </row>
    <row r="614" spans="1:19" x14ac:dyDescent="0.25">
      <c r="A614" s="2">
        <v>1001</v>
      </c>
      <c r="B614" t="s">
        <v>21</v>
      </c>
      <c r="C614" s="2" t="str">
        <f t="shared" si="31"/>
        <v>04</v>
      </c>
      <c r="D614" t="s">
        <v>47</v>
      </c>
      <c r="E614" s="2" t="str">
        <f t="shared" si="30"/>
        <v>040140000</v>
      </c>
      <c r="F614" t="s">
        <v>217</v>
      </c>
      <c r="G614" t="s">
        <v>218</v>
      </c>
      <c r="H614" t="s">
        <v>219</v>
      </c>
      <c r="I614">
        <v>23309</v>
      </c>
      <c r="J614" t="s">
        <v>224</v>
      </c>
      <c r="K614" s="1">
        <v>70036</v>
      </c>
      <c r="L614" s="1">
        <v>70036</v>
      </c>
      <c r="M614">
        <v>0</v>
      </c>
      <c r="N614" s="1">
        <v>29949.75</v>
      </c>
      <c r="O614" s="1">
        <v>40086.25</v>
      </c>
      <c r="P614" s="1">
        <v>29949.75</v>
      </c>
      <c r="Q614">
        <v>0</v>
      </c>
      <c r="R614" s="1">
        <v>29949.75</v>
      </c>
      <c r="S614">
        <v>0</v>
      </c>
    </row>
    <row r="615" spans="1:19" x14ac:dyDescent="0.25">
      <c r="A615" s="2">
        <v>1001</v>
      </c>
      <c r="B615" t="s">
        <v>21</v>
      </c>
      <c r="C615" s="2" t="str">
        <f t="shared" si="31"/>
        <v>04</v>
      </c>
      <c r="D615" t="s">
        <v>47</v>
      </c>
      <c r="E615" s="2" t="str">
        <f t="shared" si="30"/>
        <v>040140000</v>
      </c>
      <c r="F615" t="s">
        <v>217</v>
      </c>
      <c r="G615" t="s">
        <v>218</v>
      </c>
      <c r="H615" t="s">
        <v>219</v>
      </c>
      <c r="I615">
        <v>24043</v>
      </c>
      <c r="J615" t="s">
        <v>225</v>
      </c>
      <c r="K615" s="1">
        <v>250000</v>
      </c>
      <c r="L615">
        <v>0</v>
      </c>
      <c r="M615" s="1">
        <v>-250000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</row>
    <row r="616" spans="1:19" x14ac:dyDescent="0.25">
      <c r="A616" s="2">
        <v>1001</v>
      </c>
      <c r="B616" t="s">
        <v>21</v>
      </c>
      <c r="C616" s="2" t="str">
        <f t="shared" si="31"/>
        <v>04</v>
      </c>
      <c r="D616" t="s">
        <v>47</v>
      </c>
      <c r="E616" s="2" t="str">
        <f t="shared" si="30"/>
        <v>040140000</v>
      </c>
      <c r="F616" t="s">
        <v>217</v>
      </c>
      <c r="G616" t="s">
        <v>218</v>
      </c>
      <c r="H616" t="s">
        <v>219</v>
      </c>
      <c r="I616">
        <v>25704</v>
      </c>
      <c r="J616" t="s">
        <v>226</v>
      </c>
      <c r="K616" s="1">
        <v>18000</v>
      </c>
      <c r="L616" s="1">
        <v>18000</v>
      </c>
      <c r="M616">
        <v>0</v>
      </c>
      <c r="N616">
        <v>0</v>
      </c>
      <c r="O616" s="1">
        <v>18000</v>
      </c>
      <c r="P616">
        <v>0</v>
      </c>
      <c r="Q616">
        <v>0</v>
      </c>
      <c r="R616">
        <v>0</v>
      </c>
      <c r="S616">
        <v>0</v>
      </c>
    </row>
    <row r="617" spans="1:19" x14ac:dyDescent="0.25">
      <c r="A617" s="2">
        <v>1001</v>
      </c>
      <c r="B617" t="s">
        <v>21</v>
      </c>
      <c r="C617" s="2" t="str">
        <f t="shared" si="31"/>
        <v>04</v>
      </c>
      <c r="D617" t="s">
        <v>47</v>
      </c>
      <c r="E617" s="2" t="str">
        <f t="shared" si="30"/>
        <v>040140000</v>
      </c>
      <c r="F617" t="s">
        <v>217</v>
      </c>
      <c r="G617" t="s">
        <v>218</v>
      </c>
      <c r="H617" t="s">
        <v>219</v>
      </c>
      <c r="I617">
        <v>26009</v>
      </c>
      <c r="J617" t="s">
        <v>227</v>
      </c>
      <c r="K617" s="1">
        <v>50000</v>
      </c>
      <c r="L617" s="1">
        <v>56400</v>
      </c>
      <c r="M617" s="1">
        <v>6400</v>
      </c>
      <c r="N617" s="1">
        <v>35940</v>
      </c>
      <c r="O617" s="1">
        <v>20460</v>
      </c>
      <c r="P617" s="1">
        <v>35940</v>
      </c>
      <c r="Q617">
        <v>0</v>
      </c>
      <c r="R617" s="1">
        <v>35940</v>
      </c>
      <c r="S617">
        <v>0</v>
      </c>
    </row>
    <row r="618" spans="1:19" x14ac:dyDescent="0.25">
      <c r="A618" s="2">
        <v>1001</v>
      </c>
      <c r="B618" t="s">
        <v>21</v>
      </c>
      <c r="C618" s="2" t="str">
        <f t="shared" si="31"/>
        <v>04</v>
      </c>
      <c r="D618" t="s">
        <v>47</v>
      </c>
      <c r="E618" s="2" t="str">
        <f t="shared" si="30"/>
        <v>040140000</v>
      </c>
      <c r="F618" t="s">
        <v>217</v>
      </c>
      <c r="G618" t="s">
        <v>218</v>
      </c>
      <c r="H618" t="s">
        <v>219</v>
      </c>
      <c r="I618">
        <v>27002</v>
      </c>
      <c r="J618" t="s">
        <v>228</v>
      </c>
      <c r="K618" s="1">
        <v>12000</v>
      </c>
      <c r="L618" s="1">
        <v>9500</v>
      </c>
      <c r="M618" s="1">
        <v>-2500</v>
      </c>
      <c r="N618">
        <v>0</v>
      </c>
      <c r="O618" s="1">
        <v>9500</v>
      </c>
      <c r="P618">
        <v>0</v>
      </c>
      <c r="Q618">
        <v>0</v>
      </c>
      <c r="R618">
        <v>0</v>
      </c>
      <c r="S618">
        <v>0</v>
      </c>
    </row>
    <row r="619" spans="1:19" x14ac:dyDescent="0.25">
      <c r="A619" s="2">
        <v>1001</v>
      </c>
      <c r="B619" t="s">
        <v>21</v>
      </c>
      <c r="C619" s="2" t="str">
        <f t="shared" si="31"/>
        <v>04</v>
      </c>
      <c r="D619" t="s">
        <v>47</v>
      </c>
      <c r="E619" s="2" t="str">
        <f t="shared" ref="E619:E650" si="32">"040140000"</f>
        <v>040140000</v>
      </c>
      <c r="F619" t="s">
        <v>217</v>
      </c>
      <c r="G619" t="s">
        <v>218</v>
      </c>
      <c r="H619" t="s">
        <v>219</v>
      </c>
      <c r="I619">
        <v>27004</v>
      </c>
      <c r="J619" t="s">
        <v>229</v>
      </c>
      <c r="K619" s="1">
        <v>3000</v>
      </c>
      <c r="L619" s="1">
        <v>5500</v>
      </c>
      <c r="M619" s="1">
        <v>2500</v>
      </c>
      <c r="N619" s="1">
        <v>1749.02</v>
      </c>
      <c r="O619" s="1">
        <v>3750.98</v>
      </c>
      <c r="P619" s="1">
        <v>1749.02</v>
      </c>
      <c r="Q619">
        <v>0</v>
      </c>
      <c r="R619" s="1">
        <v>1749.02</v>
      </c>
      <c r="S619">
        <v>0</v>
      </c>
    </row>
    <row r="620" spans="1:19" x14ac:dyDescent="0.25">
      <c r="A620" s="2">
        <v>1001</v>
      </c>
      <c r="B620" t="s">
        <v>21</v>
      </c>
      <c r="C620" s="2" t="str">
        <f t="shared" si="31"/>
        <v>04</v>
      </c>
      <c r="D620" t="s">
        <v>47</v>
      </c>
      <c r="E620" s="2" t="str">
        <f t="shared" si="32"/>
        <v>040140000</v>
      </c>
      <c r="F620" t="s">
        <v>217</v>
      </c>
      <c r="G620" t="s">
        <v>218</v>
      </c>
      <c r="H620" t="s">
        <v>219</v>
      </c>
      <c r="I620">
        <v>27100</v>
      </c>
      <c r="J620" t="s">
        <v>230</v>
      </c>
      <c r="K620" s="1">
        <v>8000</v>
      </c>
      <c r="L620" s="1">
        <v>8000</v>
      </c>
      <c r="M620">
        <v>0</v>
      </c>
      <c r="N620" s="1">
        <v>3087</v>
      </c>
      <c r="O620" s="1">
        <v>4913</v>
      </c>
      <c r="P620" s="1">
        <v>3087</v>
      </c>
      <c r="Q620">
        <v>0</v>
      </c>
      <c r="R620" s="1">
        <v>3087</v>
      </c>
      <c r="S620">
        <v>0</v>
      </c>
    </row>
    <row r="621" spans="1:19" x14ac:dyDescent="0.25">
      <c r="A621" s="2">
        <v>1001</v>
      </c>
      <c r="B621" t="s">
        <v>21</v>
      </c>
      <c r="C621" s="2" t="str">
        <f t="shared" si="31"/>
        <v>04</v>
      </c>
      <c r="D621" t="s">
        <v>47</v>
      </c>
      <c r="E621" s="2" t="str">
        <f t="shared" si="32"/>
        <v>040140000</v>
      </c>
      <c r="F621" t="s">
        <v>217</v>
      </c>
      <c r="G621" t="s">
        <v>218</v>
      </c>
      <c r="H621" t="s">
        <v>219</v>
      </c>
      <c r="I621">
        <v>28001</v>
      </c>
      <c r="J621" t="s">
        <v>45</v>
      </c>
      <c r="K621" s="1">
        <v>3528073</v>
      </c>
      <c r="L621" s="1">
        <v>3638085</v>
      </c>
      <c r="M621" s="1">
        <v>110012</v>
      </c>
      <c r="N621" s="1">
        <v>3548791.94</v>
      </c>
      <c r="O621" s="1">
        <v>89293.06</v>
      </c>
      <c r="P621" s="1">
        <v>3548791.94</v>
      </c>
      <c r="Q621">
        <v>0</v>
      </c>
      <c r="R621" s="1">
        <v>3327577.92</v>
      </c>
      <c r="S621" s="1">
        <v>221214.02</v>
      </c>
    </row>
    <row r="622" spans="1:19" x14ac:dyDescent="0.25">
      <c r="A622" s="2">
        <v>1001</v>
      </c>
      <c r="B622" t="s">
        <v>21</v>
      </c>
      <c r="C622" s="2" t="str">
        <f t="shared" si="31"/>
        <v>04</v>
      </c>
      <c r="D622" t="s">
        <v>47</v>
      </c>
      <c r="E622" s="2" t="str">
        <f t="shared" si="32"/>
        <v>040140000</v>
      </c>
      <c r="F622" t="s">
        <v>217</v>
      </c>
      <c r="G622" t="s">
        <v>218</v>
      </c>
      <c r="H622" t="s">
        <v>219</v>
      </c>
      <c r="I622">
        <v>46309</v>
      </c>
      <c r="J622" t="s">
        <v>144</v>
      </c>
      <c r="K622" s="1">
        <v>1513581</v>
      </c>
      <c r="L622" s="1">
        <v>1763581</v>
      </c>
      <c r="M622" s="1">
        <v>250000</v>
      </c>
      <c r="N622" s="1">
        <v>1513581</v>
      </c>
      <c r="O622" s="1">
        <v>250000</v>
      </c>
      <c r="P622" s="1">
        <v>1512460.97</v>
      </c>
      <c r="Q622" s="1">
        <v>1120.03</v>
      </c>
      <c r="R622" s="1">
        <v>1512460.97</v>
      </c>
      <c r="S622">
        <v>0</v>
      </c>
    </row>
    <row r="623" spans="1:19" x14ac:dyDescent="0.25">
      <c r="A623" s="2">
        <v>1001</v>
      </c>
      <c r="B623" t="s">
        <v>21</v>
      </c>
      <c r="C623" s="2" t="str">
        <f t="shared" si="31"/>
        <v>04</v>
      </c>
      <c r="D623" t="s">
        <v>47</v>
      </c>
      <c r="E623" s="2" t="str">
        <f t="shared" si="32"/>
        <v>040140000</v>
      </c>
      <c r="F623" t="s">
        <v>217</v>
      </c>
      <c r="G623" t="s">
        <v>218</v>
      </c>
      <c r="H623" t="s">
        <v>219</v>
      </c>
      <c r="I623">
        <v>48099</v>
      </c>
      <c r="J623" t="s">
        <v>118</v>
      </c>
      <c r="K623" s="1">
        <v>3549641</v>
      </c>
      <c r="L623" s="1">
        <v>3563641</v>
      </c>
      <c r="M623" s="1">
        <v>14000</v>
      </c>
      <c r="N623" s="1">
        <v>3563169.11</v>
      </c>
      <c r="O623">
        <v>471.89</v>
      </c>
      <c r="P623" s="1">
        <v>3561879.87</v>
      </c>
      <c r="Q623" s="1">
        <v>1289.24</v>
      </c>
      <c r="R623" s="1">
        <v>3561879.87</v>
      </c>
      <c r="S623">
        <v>0</v>
      </c>
    </row>
    <row r="624" spans="1:19" x14ac:dyDescent="0.25">
      <c r="A624" s="2">
        <v>1001</v>
      </c>
      <c r="B624" t="s">
        <v>21</v>
      </c>
      <c r="C624" s="2" t="str">
        <f t="shared" si="31"/>
        <v>04</v>
      </c>
      <c r="D624" t="s">
        <v>47</v>
      </c>
      <c r="E624" s="2" t="str">
        <f t="shared" si="32"/>
        <v>040140000</v>
      </c>
      <c r="F624" t="s">
        <v>217</v>
      </c>
      <c r="G624" t="s">
        <v>218</v>
      </c>
      <c r="H624" t="s">
        <v>219</v>
      </c>
      <c r="I624">
        <v>48399</v>
      </c>
      <c r="J624" t="s">
        <v>121</v>
      </c>
      <c r="K624" s="1">
        <v>1320000</v>
      </c>
      <c r="L624" s="1">
        <v>1306000</v>
      </c>
      <c r="M624" s="1">
        <v>-14000</v>
      </c>
      <c r="N624" s="1">
        <v>1304000</v>
      </c>
      <c r="O624" s="1">
        <v>2000</v>
      </c>
      <c r="P624" s="1">
        <v>1303744</v>
      </c>
      <c r="Q624">
        <v>256</v>
      </c>
      <c r="R624" s="1">
        <v>1303744</v>
      </c>
      <c r="S624">
        <v>0</v>
      </c>
    </row>
    <row r="625" spans="1:19" x14ac:dyDescent="0.25">
      <c r="A625" s="2">
        <v>1001</v>
      </c>
      <c r="B625" t="s">
        <v>21</v>
      </c>
      <c r="C625" s="2" t="str">
        <f t="shared" si="31"/>
        <v>04</v>
      </c>
      <c r="D625" t="s">
        <v>47</v>
      </c>
      <c r="E625" s="2" t="str">
        <f t="shared" si="32"/>
        <v>040140000</v>
      </c>
      <c r="F625" t="s">
        <v>217</v>
      </c>
      <c r="G625" t="s">
        <v>218</v>
      </c>
      <c r="H625" t="s">
        <v>219</v>
      </c>
      <c r="I625">
        <v>48601</v>
      </c>
      <c r="J625" t="s">
        <v>231</v>
      </c>
      <c r="K625" s="1">
        <v>120408</v>
      </c>
      <c r="L625" s="1">
        <v>120408</v>
      </c>
      <c r="M625">
        <v>0</v>
      </c>
      <c r="N625" s="1">
        <v>120408</v>
      </c>
      <c r="O625">
        <v>0</v>
      </c>
      <c r="P625" s="1">
        <v>120408</v>
      </c>
      <c r="Q625">
        <v>0</v>
      </c>
      <c r="R625" s="1">
        <v>120408</v>
      </c>
      <c r="S625">
        <v>0</v>
      </c>
    </row>
    <row r="626" spans="1:19" x14ac:dyDescent="0.25">
      <c r="A626" s="2">
        <v>1001</v>
      </c>
      <c r="B626" t="s">
        <v>21</v>
      </c>
      <c r="C626" s="2" t="str">
        <f t="shared" si="31"/>
        <v>04</v>
      </c>
      <c r="D626" t="s">
        <v>47</v>
      </c>
      <c r="E626" s="2" t="str">
        <f t="shared" si="32"/>
        <v>040140000</v>
      </c>
      <c r="F626" t="s">
        <v>217</v>
      </c>
      <c r="G626" t="s">
        <v>218</v>
      </c>
      <c r="H626" t="s">
        <v>219</v>
      </c>
      <c r="I626">
        <v>48602</v>
      </c>
      <c r="J626" t="s">
        <v>232</v>
      </c>
      <c r="K626" s="1">
        <v>109819</v>
      </c>
      <c r="L626" s="1">
        <v>109819</v>
      </c>
      <c r="M626">
        <v>0</v>
      </c>
      <c r="N626" s="1">
        <v>109819</v>
      </c>
      <c r="O626">
        <v>0</v>
      </c>
      <c r="P626" s="1">
        <v>109819</v>
      </c>
      <c r="Q626">
        <v>0</v>
      </c>
      <c r="R626" s="1">
        <v>109819</v>
      </c>
      <c r="S626">
        <v>0</v>
      </c>
    </row>
    <row r="627" spans="1:19" x14ac:dyDescent="0.25">
      <c r="A627" s="2">
        <v>1001</v>
      </c>
      <c r="B627" t="s">
        <v>21</v>
      </c>
      <c r="C627" s="2" t="str">
        <f t="shared" si="31"/>
        <v>04</v>
      </c>
      <c r="D627" t="s">
        <v>47</v>
      </c>
      <c r="E627" s="2" t="str">
        <f t="shared" si="32"/>
        <v>040140000</v>
      </c>
      <c r="F627" t="s">
        <v>217</v>
      </c>
      <c r="G627" t="s">
        <v>218</v>
      </c>
      <c r="H627" t="s">
        <v>219</v>
      </c>
      <c r="I627">
        <v>48603</v>
      </c>
      <c r="J627" t="s">
        <v>233</v>
      </c>
      <c r="K627" s="1">
        <v>123305</v>
      </c>
      <c r="L627" s="1">
        <v>123305</v>
      </c>
      <c r="M627">
        <v>0</v>
      </c>
      <c r="N627" s="1">
        <v>123305</v>
      </c>
      <c r="O627">
        <v>0</v>
      </c>
      <c r="P627" s="1">
        <v>123305</v>
      </c>
      <c r="Q627">
        <v>0</v>
      </c>
      <c r="R627" s="1">
        <v>123305</v>
      </c>
      <c r="S627">
        <v>0</v>
      </c>
    </row>
    <row r="628" spans="1:19" x14ac:dyDescent="0.25">
      <c r="A628" s="2">
        <v>1001</v>
      </c>
      <c r="B628" t="s">
        <v>21</v>
      </c>
      <c r="C628" s="2" t="str">
        <f t="shared" si="31"/>
        <v>04</v>
      </c>
      <c r="D628" t="s">
        <v>47</v>
      </c>
      <c r="E628" s="2" t="str">
        <f t="shared" si="32"/>
        <v>040140000</v>
      </c>
      <c r="F628" t="s">
        <v>217</v>
      </c>
      <c r="G628" t="s">
        <v>218</v>
      </c>
      <c r="H628" t="s">
        <v>219</v>
      </c>
      <c r="I628">
        <v>48604</v>
      </c>
      <c r="J628" t="s">
        <v>234</v>
      </c>
      <c r="K628" s="1">
        <v>185411</v>
      </c>
      <c r="L628" s="1">
        <v>185411</v>
      </c>
      <c r="M628">
        <v>0</v>
      </c>
      <c r="N628" s="1">
        <v>185411</v>
      </c>
      <c r="O628">
        <v>0</v>
      </c>
      <c r="P628" s="1">
        <v>185411</v>
      </c>
      <c r="Q628">
        <v>0</v>
      </c>
      <c r="R628" s="1">
        <v>185411</v>
      </c>
      <c r="S628">
        <v>0</v>
      </c>
    </row>
    <row r="629" spans="1:19" x14ac:dyDescent="0.25">
      <c r="A629" s="2">
        <v>1001</v>
      </c>
      <c r="B629" t="s">
        <v>21</v>
      </c>
      <c r="C629" s="2" t="str">
        <f t="shared" si="31"/>
        <v>04</v>
      </c>
      <c r="D629" t="s">
        <v>47</v>
      </c>
      <c r="E629" s="2" t="str">
        <f t="shared" si="32"/>
        <v>040140000</v>
      </c>
      <c r="F629" t="s">
        <v>217</v>
      </c>
      <c r="G629" t="s">
        <v>218</v>
      </c>
      <c r="H629" t="s">
        <v>219</v>
      </c>
      <c r="I629">
        <v>48605</v>
      </c>
      <c r="J629" t="s">
        <v>235</v>
      </c>
      <c r="K629" s="1">
        <v>146537</v>
      </c>
      <c r="L629" s="1">
        <v>146537</v>
      </c>
      <c r="M629">
        <v>0</v>
      </c>
      <c r="N629" s="1">
        <v>146537</v>
      </c>
      <c r="O629">
        <v>0</v>
      </c>
      <c r="P629" s="1">
        <v>146537</v>
      </c>
      <c r="Q629">
        <v>0</v>
      </c>
      <c r="R629" s="1">
        <v>146537</v>
      </c>
      <c r="S629">
        <v>0</v>
      </c>
    </row>
    <row r="630" spans="1:19" x14ac:dyDescent="0.25">
      <c r="A630" s="2">
        <v>1001</v>
      </c>
      <c r="B630" t="s">
        <v>21</v>
      </c>
      <c r="C630" s="2" t="str">
        <f t="shared" si="31"/>
        <v>04</v>
      </c>
      <c r="D630" t="s">
        <v>47</v>
      </c>
      <c r="E630" s="2" t="str">
        <f t="shared" si="32"/>
        <v>040140000</v>
      </c>
      <c r="F630" t="s">
        <v>217</v>
      </c>
      <c r="G630" t="s">
        <v>218</v>
      </c>
      <c r="H630" t="s">
        <v>219</v>
      </c>
      <c r="I630">
        <v>48606</v>
      </c>
      <c r="J630" t="s">
        <v>236</v>
      </c>
      <c r="K630" s="1">
        <v>78402</v>
      </c>
      <c r="L630" s="1">
        <v>78402</v>
      </c>
      <c r="M630">
        <v>0</v>
      </c>
      <c r="N630" s="1">
        <v>78402</v>
      </c>
      <c r="O630">
        <v>0</v>
      </c>
      <c r="P630" s="1">
        <v>78402</v>
      </c>
      <c r="Q630">
        <v>0</v>
      </c>
      <c r="R630" s="1">
        <v>78402</v>
      </c>
      <c r="S630">
        <v>0</v>
      </c>
    </row>
    <row r="631" spans="1:19" x14ac:dyDescent="0.25">
      <c r="A631" s="2">
        <v>1001</v>
      </c>
      <c r="B631" t="s">
        <v>21</v>
      </c>
      <c r="C631" s="2" t="str">
        <f t="shared" si="31"/>
        <v>04</v>
      </c>
      <c r="D631" t="s">
        <v>47</v>
      </c>
      <c r="E631" s="2" t="str">
        <f t="shared" si="32"/>
        <v>040140000</v>
      </c>
      <c r="F631" t="s">
        <v>217</v>
      </c>
      <c r="G631" t="s">
        <v>218</v>
      </c>
      <c r="H631" t="s">
        <v>219</v>
      </c>
      <c r="I631">
        <v>48607</v>
      </c>
      <c r="J631" t="s">
        <v>237</v>
      </c>
      <c r="K631" s="1">
        <v>124875</v>
      </c>
      <c r="L631" s="1">
        <v>124875</v>
      </c>
      <c r="M631">
        <v>0</v>
      </c>
      <c r="N631" s="1">
        <v>124875</v>
      </c>
      <c r="O631">
        <v>0</v>
      </c>
      <c r="P631" s="1">
        <v>124875</v>
      </c>
      <c r="Q631">
        <v>0</v>
      </c>
      <c r="R631" s="1">
        <v>124875</v>
      </c>
      <c r="S631">
        <v>0</v>
      </c>
    </row>
    <row r="632" spans="1:19" x14ac:dyDescent="0.25">
      <c r="A632" s="2">
        <v>1001</v>
      </c>
      <c r="B632" t="s">
        <v>21</v>
      </c>
      <c r="C632" s="2" t="str">
        <f t="shared" si="31"/>
        <v>04</v>
      </c>
      <c r="D632" t="s">
        <v>47</v>
      </c>
      <c r="E632" s="2" t="str">
        <f t="shared" si="32"/>
        <v>040140000</v>
      </c>
      <c r="F632" t="s">
        <v>217</v>
      </c>
      <c r="G632" t="s">
        <v>218</v>
      </c>
      <c r="H632" t="s">
        <v>219</v>
      </c>
      <c r="I632">
        <v>48608</v>
      </c>
      <c r="J632" t="s">
        <v>238</v>
      </c>
      <c r="K632" s="1">
        <v>124946</v>
      </c>
      <c r="L632" s="1">
        <v>124946</v>
      </c>
      <c r="M632">
        <v>0</v>
      </c>
      <c r="N632" s="1">
        <v>124946</v>
      </c>
      <c r="O632">
        <v>0</v>
      </c>
      <c r="P632" s="1">
        <v>124946</v>
      </c>
      <c r="Q632">
        <v>0</v>
      </c>
      <c r="R632" s="1">
        <v>124946</v>
      </c>
      <c r="S632">
        <v>0</v>
      </c>
    </row>
    <row r="633" spans="1:19" x14ac:dyDescent="0.25">
      <c r="A633" s="2">
        <v>1001</v>
      </c>
      <c r="B633" t="s">
        <v>21</v>
      </c>
      <c r="C633" s="2" t="str">
        <f t="shared" si="31"/>
        <v>04</v>
      </c>
      <c r="D633" t="s">
        <v>47</v>
      </c>
      <c r="E633" s="2" t="str">
        <f t="shared" si="32"/>
        <v>040140000</v>
      </c>
      <c r="F633" t="s">
        <v>217</v>
      </c>
      <c r="G633" t="s">
        <v>218</v>
      </c>
      <c r="H633" t="s">
        <v>219</v>
      </c>
      <c r="I633">
        <v>48609</v>
      </c>
      <c r="J633" t="s">
        <v>239</v>
      </c>
      <c r="K633" s="1">
        <v>77909</v>
      </c>
      <c r="L633" s="1">
        <v>77909</v>
      </c>
      <c r="M633">
        <v>0</v>
      </c>
      <c r="N633" s="1">
        <v>77909</v>
      </c>
      <c r="O633">
        <v>0</v>
      </c>
      <c r="P633" s="1">
        <v>77909</v>
      </c>
      <c r="Q633">
        <v>0</v>
      </c>
      <c r="R633" s="1">
        <v>77909</v>
      </c>
      <c r="S633">
        <v>0</v>
      </c>
    </row>
    <row r="634" spans="1:19" x14ac:dyDescent="0.25">
      <c r="A634" s="2">
        <v>1001</v>
      </c>
      <c r="B634" t="s">
        <v>21</v>
      </c>
      <c r="C634" s="2" t="str">
        <f t="shared" si="31"/>
        <v>04</v>
      </c>
      <c r="D634" t="s">
        <v>47</v>
      </c>
      <c r="E634" s="2" t="str">
        <f t="shared" si="32"/>
        <v>040140000</v>
      </c>
      <c r="F634" t="s">
        <v>217</v>
      </c>
      <c r="G634" t="s">
        <v>218</v>
      </c>
      <c r="H634" t="s">
        <v>219</v>
      </c>
      <c r="I634">
        <v>48610</v>
      </c>
      <c r="J634" t="s">
        <v>240</v>
      </c>
      <c r="K634" s="1">
        <v>97509</v>
      </c>
      <c r="L634" s="1">
        <v>97509</v>
      </c>
      <c r="M634">
        <v>0</v>
      </c>
      <c r="N634" s="1">
        <v>97509</v>
      </c>
      <c r="O634">
        <v>0</v>
      </c>
      <c r="P634" s="1">
        <v>97509</v>
      </c>
      <c r="Q634">
        <v>0</v>
      </c>
      <c r="R634" s="1">
        <v>97509</v>
      </c>
      <c r="S634">
        <v>0</v>
      </c>
    </row>
    <row r="635" spans="1:19" x14ac:dyDescent="0.25">
      <c r="A635" s="2">
        <v>1001</v>
      </c>
      <c r="B635" t="s">
        <v>21</v>
      </c>
      <c r="C635" s="2" t="str">
        <f t="shared" si="31"/>
        <v>04</v>
      </c>
      <c r="D635" t="s">
        <v>47</v>
      </c>
      <c r="E635" s="2" t="str">
        <f t="shared" si="32"/>
        <v>040140000</v>
      </c>
      <c r="F635" t="s">
        <v>217</v>
      </c>
      <c r="G635" t="s">
        <v>218</v>
      </c>
      <c r="H635" t="s">
        <v>219</v>
      </c>
      <c r="I635">
        <v>48611</v>
      </c>
      <c r="J635" t="s">
        <v>241</v>
      </c>
      <c r="K635" s="1">
        <v>66974</v>
      </c>
      <c r="L635" s="1">
        <v>66974</v>
      </c>
      <c r="M635">
        <v>0</v>
      </c>
      <c r="N635" s="1">
        <v>66974</v>
      </c>
      <c r="O635">
        <v>0</v>
      </c>
      <c r="P635" s="1">
        <v>66974</v>
      </c>
      <c r="Q635">
        <v>0</v>
      </c>
      <c r="R635" s="1">
        <v>66974</v>
      </c>
      <c r="S635">
        <v>0</v>
      </c>
    </row>
    <row r="636" spans="1:19" x14ac:dyDescent="0.25">
      <c r="A636" s="2">
        <v>1001</v>
      </c>
      <c r="B636" t="s">
        <v>21</v>
      </c>
      <c r="C636" s="2" t="str">
        <f t="shared" si="31"/>
        <v>04</v>
      </c>
      <c r="D636" t="s">
        <v>47</v>
      </c>
      <c r="E636" s="2" t="str">
        <f t="shared" si="32"/>
        <v>040140000</v>
      </c>
      <c r="F636" t="s">
        <v>217</v>
      </c>
      <c r="G636" t="s">
        <v>218</v>
      </c>
      <c r="H636" t="s">
        <v>219</v>
      </c>
      <c r="I636">
        <v>48612</v>
      </c>
      <c r="J636" t="s">
        <v>242</v>
      </c>
      <c r="K636" s="1">
        <v>40618</v>
      </c>
      <c r="L636" s="1">
        <v>40618</v>
      </c>
      <c r="M636">
        <v>0</v>
      </c>
      <c r="N636" s="1">
        <v>40618</v>
      </c>
      <c r="O636">
        <v>0</v>
      </c>
      <c r="P636" s="1">
        <v>40618</v>
      </c>
      <c r="Q636">
        <v>0</v>
      </c>
      <c r="R636" s="1">
        <v>40618</v>
      </c>
      <c r="S636">
        <v>0</v>
      </c>
    </row>
    <row r="637" spans="1:19" x14ac:dyDescent="0.25">
      <c r="A637" s="2">
        <v>1001</v>
      </c>
      <c r="B637" t="s">
        <v>21</v>
      </c>
      <c r="C637" s="2" t="str">
        <f t="shared" si="31"/>
        <v>04</v>
      </c>
      <c r="D637" t="s">
        <v>47</v>
      </c>
      <c r="E637" s="2" t="str">
        <f t="shared" si="32"/>
        <v>040140000</v>
      </c>
      <c r="F637" t="s">
        <v>217</v>
      </c>
      <c r="G637" t="s">
        <v>218</v>
      </c>
      <c r="H637" t="s">
        <v>219</v>
      </c>
      <c r="I637">
        <v>48613</v>
      </c>
      <c r="J637" t="s">
        <v>243</v>
      </c>
      <c r="K637" s="1">
        <v>69739</v>
      </c>
      <c r="L637" s="1">
        <v>69739</v>
      </c>
      <c r="M637">
        <v>0</v>
      </c>
      <c r="N637" s="1">
        <v>69739</v>
      </c>
      <c r="O637">
        <v>0</v>
      </c>
      <c r="P637" s="1">
        <v>69739</v>
      </c>
      <c r="Q637">
        <v>0</v>
      </c>
      <c r="R637" s="1">
        <v>69739</v>
      </c>
      <c r="S637">
        <v>0</v>
      </c>
    </row>
    <row r="638" spans="1:19" x14ac:dyDescent="0.25">
      <c r="A638" s="2">
        <v>1001</v>
      </c>
      <c r="B638" t="s">
        <v>21</v>
      </c>
      <c r="C638" s="2" t="str">
        <f t="shared" si="31"/>
        <v>04</v>
      </c>
      <c r="D638" t="s">
        <v>47</v>
      </c>
      <c r="E638" s="2" t="str">
        <f t="shared" si="32"/>
        <v>040140000</v>
      </c>
      <c r="F638" t="s">
        <v>217</v>
      </c>
      <c r="G638" t="s">
        <v>218</v>
      </c>
      <c r="H638" t="s">
        <v>219</v>
      </c>
      <c r="I638">
        <v>48614</v>
      </c>
      <c r="J638" t="s">
        <v>244</v>
      </c>
      <c r="K638" s="1">
        <v>32546</v>
      </c>
      <c r="L638" s="1">
        <v>32546</v>
      </c>
      <c r="M638">
        <v>0</v>
      </c>
      <c r="N638" s="1">
        <v>32546</v>
      </c>
      <c r="O638">
        <v>0</v>
      </c>
      <c r="P638" s="1">
        <v>32546</v>
      </c>
      <c r="Q638">
        <v>0</v>
      </c>
      <c r="R638" s="1">
        <v>32546</v>
      </c>
      <c r="S638">
        <v>0</v>
      </c>
    </row>
    <row r="639" spans="1:19" x14ac:dyDescent="0.25">
      <c r="A639" s="2">
        <v>1001</v>
      </c>
      <c r="B639" t="s">
        <v>21</v>
      </c>
      <c r="C639" s="2" t="str">
        <f t="shared" si="31"/>
        <v>04</v>
      </c>
      <c r="D639" t="s">
        <v>47</v>
      </c>
      <c r="E639" s="2" t="str">
        <f t="shared" si="32"/>
        <v>040140000</v>
      </c>
      <c r="F639" t="s">
        <v>217</v>
      </c>
      <c r="G639" t="s">
        <v>218</v>
      </c>
      <c r="H639" t="s">
        <v>219</v>
      </c>
      <c r="I639">
        <v>48615</v>
      </c>
      <c r="J639" t="s">
        <v>245</v>
      </c>
      <c r="K639" s="1">
        <v>44311</v>
      </c>
      <c r="L639" s="1">
        <v>44311</v>
      </c>
      <c r="M639">
        <v>0</v>
      </c>
      <c r="N639" s="1">
        <v>44311</v>
      </c>
      <c r="O639">
        <v>0</v>
      </c>
      <c r="P639" s="1">
        <v>44311</v>
      </c>
      <c r="Q639">
        <v>0</v>
      </c>
      <c r="R639" s="1">
        <v>44311</v>
      </c>
      <c r="S639">
        <v>0</v>
      </c>
    </row>
    <row r="640" spans="1:19" x14ac:dyDescent="0.25">
      <c r="A640" s="2">
        <v>1001</v>
      </c>
      <c r="B640" t="s">
        <v>21</v>
      </c>
      <c r="C640" s="2" t="str">
        <f t="shared" si="31"/>
        <v>04</v>
      </c>
      <c r="D640" t="s">
        <v>47</v>
      </c>
      <c r="E640" s="2" t="str">
        <f t="shared" si="32"/>
        <v>040140000</v>
      </c>
      <c r="F640" t="s">
        <v>217</v>
      </c>
      <c r="G640" t="s">
        <v>218</v>
      </c>
      <c r="H640" t="s">
        <v>219</v>
      </c>
      <c r="I640">
        <v>48616</v>
      </c>
      <c r="J640" t="s">
        <v>246</v>
      </c>
      <c r="K640" s="1">
        <v>27462</v>
      </c>
      <c r="L640" s="1">
        <v>27462</v>
      </c>
      <c r="M640">
        <v>0</v>
      </c>
      <c r="N640" s="1">
        <v>27462</v>
      </c>
      <c r="O640">
        <v>0</v>
      </c>
      <c r="P640" s="1">
        <v>27462</v>
      </c>
      <c r="Q640">
        <v>0</v>
      </c>
      <c r="R640" s="1">
        <v>27462</v>
      </c>
      <c r="S640">
        <v>0</v>
      </c>
    </row>
    <row r="641" spans="1:19" x14ac:dyDescent="0.25">
      <c r="A641" s="2">
        <v>1001</v>
      </c>
      <c r="B641" t="s">
        <v>21</v>
      </c>
      <c r="C641" s="2" t="str">
        <f t="shared" si="31"/>
        <v>04</v>
      </c>
      <c r="D641" t="s">
        <v>47</v>
      </c>
      <c r="E641" s="2" t="str">
        <f t="shared" si="32"/>
        <v>040140000</v>
      </c>
      <c r="F641" t="s">
        <v>217</v>
      </c>
      <c r="G641" t="s">
        <v>218</v>
      </c>
      <c r="H641" t="s">
        <v>219</v>
      </c>
      <c r="I641">
        <v>48617</v>
      </c>
      <c r="J641" t="s">
        <v>247</v>
      </c>
      <c r="K641" s="1">
        <v>117417</v>
      </c>
      <c r="L641" s="1">
        <v>117417</v>
      </c>
      <c r="M641">
        <v>0</v>
      </c>
      <c r="N641" s="1">
        <v>117417</v>
      </c>
      <c r="O641">
        <v>0</v>
      </c>
      <c r="P641" s="1">
        <v>117417</v>
      </c>
      <c r="Q641">
        <v>0</v>
      </c>
      <c r="R641" s="1">
        <v>117417</v>
      </c>
      <c r="S641">
        <v>0</v>
      </c>
    </row>
    <row r="642" spans="1:19" x14ac:dyDescent="0.25">
      <c r="A642" s="2">
        <v>1001</v>
      </c>
      <c r="B642" t="s">
        <v>21</v>
      </c>
      <c r="C642" s="2" t="str">
        <f t="shared" si="31"/>
        <v>04</v>
      </c>
      <c r="D642" t="s">
        <v>47</v>
      </c>
      <c r="E642" s="2" t="str">
        <f t="shared" si="32"/>
        <v>040140000</v>
      </c>
      <c r="F642" t="s">
        <v>217</v>
      </c>
      <c r="G642" t="s">
        <v>218</v>
      </c>
      <c r="H642" t="s">
        <v>219</v>
      </c>
      <c r="I642">
        <v>48618</v>
      </c>
      <c r="J642" t="s">
        <v>248</v>
      </c>
      <c r="K642" s="1">
        <v>16828</v>
      </c>
      <c r="L642" s="1">
        <v>16828</v>
      </c>
      <c r="M642">
        <v>0</v>
      </c>
      <c r="N642" s="1">
        <v>16828</v>
      </c>
      <c r="O642">
        <v>0</v>
      </c>
      <c r="P642" s="1">
        <v>16828</v>
      </c>
      <c r="Q642">
        <v>0</v>
      </c>
      <c r="R642" s="1">
        <v>16828</v>
      </c>
      <c r="S642">
        <v>0</v>
      </c>
    </row>
    <row r="643" spans="1:19" x14ac:dyDescent="0.25">
      <c r="A643" s="2">
        <v>1001</v>
      </c>
      <c r="B643" t="s">
        <v>21</v>
      </c>
      <c r="C643" s="2" t="str">
        <f t="shared" si="31"/>
        <v>04</v>
      </c>
      <c r="D643" t="s">
        <v>47</v>
      </c>
      <c r="E643" s="2" t="str">
        <f t="shared" si="32"/>
        <v>040140000</v>
      </c>
      <c r="F643" t="s">
        <v>217</v>
      </c>
      <c r="G643" t="s">
        <v>218</v>
      </c>
      <c r="H643" t="s">
        <v>219</v>
      </c>
      <c r="I643">
        <v>48619</v>
      </c>
      <c r="J643" t="s">
        <v>249</v>
      </c>
      <c r="K643" s="1">
        <v>110186</v>
      </c>
      <c r="L643" s="1">
        <v>110186</v>
      </c>
      <c r="M643">
        <v>0</v>
      </c>
      <c r="N643" s="1">
        <v>110186</v>
      </c>
      <c r="O643">
        <v>0</v>
      </c>
      <c r="P643" s="1">
        <v>110186</v>
      </c>
      <c r="Q643">
        <v>0</v>
      </c>
      <c r="R643" s="1">
        <v>110186</v>
      </c>
      <c r="S643">
        <v>0</v>
      </c>
    </row>
    <row r="644" spans="1:19" x14ac:dyDescent="0.25">
      <c r="A644" s="2">
        <v>1001</v>
      </c>
      <c r="B644" t="s">
        <v>21</v>
      </c>
      <c r="C644" s="2" t="str">
        <f t="shared" si="31"/>
        <v>04</v>
      </c>
      <c r="D644" t="s">
        <v>47</v>
      </c>
      <c r="E644" s="2" t="str">
        <f t="shared" si="32"/>
        <v>040140000</v>
      </c>
      <c r="F644" t="s">
        <v>217</v>
      </c>
      <c r="G644" t="s">
        <v>218</v>
      </c>
      <c r="H644" t="s">
        <v>219</v>
      </c>
      <c r="I644">
        <v>48620</v>
      </c>
      <c r="J644" t="s">
        <v>250</v>
      </c>
      <c r="K644" s="1">
        <v>52470</v>
      </c>
      <c r="L644" s="1">
        <v>52470</v>
      </c>
      <c r="M644">
        <v>0</v>
      </c>
      <c r="N644" s="1">
        <v>52470</v>
      </c>
      <c r="O644">
        <v>0</v>
      </c>
      <c r="P644" s="1">
        <v>52470</v>
      </c>
      <c r="Q644">
        <v>0</v>
      </c>
      <c r="R644" s="1">
        <v>52470</v>
      </c>
      <c r="S644">
        <v>0</v>
      </c>
    </row>
    <row r="645" spans="1:19" x14ac:dyDescent="0.25">
      <c r="A645" s="2">
        <v>1001</v>
      </c>
      <c r="B645" t="s">
        <v>21</v>
      </c>
      <c r="C645" s="2" t="str">
        <f t="shared" si="31"/>
        <v>04</v>
      </c>
      <c r="D645" t="s">
        <v>47</v>
      </c>
      <c r="E645" s="2" t="str">
        <f t="shared" si="32"/>
        <v>040140000</v>
      </c>
      <c r="F645" t="s">
        <v>217</v>
      </c>
      <c r="G645" t="s">
        <v>218</v>
      </c>
      <c r="H645" t="s">
        <v>219</v>
      </c>
      <c r="I645">
        <v>48621</v>
      </c>
      <c r="J645" t="s">
        <v>251</v>
      </c>
      <c r="K645" s="1">
        <v>126590</v>
      </c>
      <c r="L645" s="1">
        <v>126590</v>
      </c>
      <c r="M645">
        <v>0</v>
      </c>
      <c r="N645" s="1">
        <v>126590</v>
      </c>
      <c r="O645">
        <v>0</v>
      </c>
      <c r="P645" s="1">
        <v>126590</v>
      </c>
      <c r="Q645">
        <v>0</v>
      </c>
      <c r="R645" s="1">
        <v>126590</v>
      </c>
      <c r="S645">
        <v>0</v>
      </c>
    </row>
    <row r="646" spans="1:19" x14ac:dyDescent="0.25">
      <c r="A646" s="2">
        <v>1001</v>
      </c>
      <c r="B646" t="s">
        <v>21</v>
      </c>
      <c r="C646" s="2" t="str">
        <f t="shared" si="31"/>
        <v>04</v>
      </c>
      <c r="D646" t="s">
        <v>47</v>
      </c>
      <c r="E646" s="2" t="str">
        <f t="shared" si="32"/>
        <v>040140000</v>
      </c>
      <c r="F646" t="s">
        <v>217</v>
      </c>
      <c r="G646" t="s">
        <v>218</v>
      </c>
      <c r="H646" t="s">
        <v>219</v>
      </c>
      <c r="I646">
        <v>48622</v>
      </c>
      <c r="J646" t="s">
        <v>252</v>
      </c>
      <c r="K646" s="1">
        <v>88614</v>
      </c>
      <c r="L646" s="1">
        <v>88614</v>
      </c>
      <c r="M646">
        <v>0</v>
      </c>
      <c r="N646" s="1">
        <v>88614</v>
      </c>
      <c r="O646">
        <v>0</v>
      </c>
      <c r="P646" s="1">
        <v>88614</v>
      </c>
      <c r="Q646">
        <v>0</v>
      </c>
      <c r="R646" s="1">
        <v>88614</v>
      </c>
      <c r="S646">
        <v>0</v>
      </c>
    </row>
    <row r="647" spans="1:19" x14ac:dyDescent="0.25">
      <c r="A647" s="2">
        <v>1001</v>
      </c>
      <c r="B647" t="s">
        <v>21</v>
      </c>
      <c r="C647" s="2" t="str">
        <f t="shared" si="31"/>
        <v>04</v>
      </c>
      <c r="D647" t="s">
        <v>47</v>
      </c>
      <c r="E647" s="2" t="str">
        <f t="shared" si="32"/>
        <v>040140000</v>
      </c>
      <c r="F647" t="s">
        <v>217</v>
      </c>
      <c r="G647" t="s">
        <v>218</v>
      </c>
      <c r="H647" t="s">
        <v>219</v>
      </c>
      <c r="I647">
        <v>48623</v>
      </c>
      <c r="J647" t="s">
        <v>253</v>
      </c>
      <c r="K647" s="1">
        <v>72534</v>
      </c>
      <c r="L647" s="1">
        <v>72534</v>
      </c>
      <c r="M647">
        <v>0</v>
      </c>
      <c r="N647" s="1">
        <v>72534</v>
      </c>
      <c r="O647">
        <v>0</v>
      </c>
      <c r="P647" s="1">
        <v>72534</v>
      </c>
      <c r="Q647">
        <v>0</v>
      </c>
      <c r="R647" s="1">
        <v>72534</v>
      </c>
      <c r="S647">
        <v>0</v>
      </c>
    </row>
    <row r="648" spans="1:19" x14ac:dyDescent="0.25">
      <c r="A648" s="2">
        <v>1001</v>
      </c>
      <c r="B648" t="s">
        <v>21</v>
      </c>
      <c r="C648" s="2" t="str">
        <f t="shared" si="31"/>
        <v>04</v>
      </c>
      <c r="D648" t="s">
        <v>47</v>
      </c>
      <c r="E648" s="2" t="str">
        <f t="shared" si="32"/>
        <v>040140000</v>
      </c>
      <c r="F648" t="s">
        <v>217</v>
      </c>
      <c r="G648" t="s">
        <v>218</v>
      </c>
      <c r="H648" t="s">
        <v>219</v>
      </c>
      <c r="I648">
        <v>48624</v>
      </c>
      <c r="J648" t="s">
        <v>254</v>
      </c>
      <c r="K648" s="1">
        <v>67251</v>
      </c>
      <c r="L648" s="1">
        <v>67251</v>
      </c>
      <c r="M648">
        <v>0</v>
      </c>
      <c r="N648" s="1">
        <v>67251</v>
      </c>
      <c r="O648">
        <v>0</v>
      </c>
      <c r="P648" s="1">
        <v>67251</v>
      </c>
      <c r="Q648">
        <v>0</v>
      </c>
      <c r="R648" s="1">
        <v>67251</v>
      </c>
      <c r="S648">
        <v>0</v>
      </c>
    </row>
    <row r="649" spans="1:19" x14ac:dyDescent="0.25">
      <c r="A649" s="2">
        <v>1001</v>
      </c>
      <c r="B649" t="s">
        <v>21</v>
      </c>
      <c r="C649" s="2" t="str">
        <f t="shared" si="31"/>
        <v>04</v>
      </c>
      <c r="D649" t="s">
        <v>47</v>
      </c>
      <c r="E649" s="2" t="str">
        <f t="shared" si="32"/>
        <v>040140000</v>
      </c>
      <c r="F649" t="s">
        <v>217</v>
      </c>
      <c r="G649" t="s">
        <v>218</v>
      </c>
      <c r="H649" t="s">
        <v>219</v>
      </c>
      <c r="I649">
        <v>48625</v>
      </c>
      <c r="J649" t="s">
        <v>255</v>
      </c>
      <c r="K649" s="1">
        <v>366038</v>
      </c>
      <c r="L649" s="1">
        <v>366038</v>
      </c>
      <c r="M649">
        <v>0</v>
      </c>
      <c r="N649" s="1">
        <v>366038</v>
      </c>
      <c r="O649">
        <v>0</v>
      </c>
      <c r="P649" s="1">
        <v>366038</v>
      </c>
      <c r="Q649">
        <v>0</v>
      </c>
      <c r="R649" s="1">
        <v>366038</v>
      </c>
      <c r="S649">
        <v>0</v>
      </c>
    </row>
    <row r="650" spans="1:19" x14ac:dyDescent="0.25">
      <c r="A650" s="2">
        <v>1001</v>
      </c>
      <c r="B650" t="s">
        <v>21</v>
      </c>
      <c r="C650" s="2" t="str">
        <f t="shared" si="31"/>
        <v>04</v>
      </c>
      <c r="D650" t="s">
        <v>47</v>
      </c>
      <c r="E650" s="2" t="str">
        <f t="shared" si="32"/>
        <v>040140000</v>
      </c>
      <c r="F650" t="s">
        <v>217</v>
      </c>
      <c r="G650" t="s">
        <v>218</v>
      </c>
      <c r="H650" t="s">
        <v>219</v>
      </c>
      <c r="I650">
        <v>48626</v>
      </c>
      <c r="J650" t="s">
        <v>256</v>
      </c>
      <c r="K650" s="1">
        <v>100279</v>
      </c>
      <c r="L650" s="1">
        <v>100279</v>
      </c>
      <c r="M650">
        <v>0</v>
      </c>
      <c r="N650" s="1">
        <v>100279</v>
      </c>
      <c r="O650">
        <v>0</v>
      </c>
      <c r="P650" s="1">
        <v>100279</v>
      </c>
      <c r="Q650">
        <v>0</v>
      </c>
      <c r="R650" s="1">
        <v>100279</v>
      </c>
      <c r="S650">
        <v>0</v>
      </c>
    </row>
    <row r="651" spans="1:19" x14ac:dyDescent="0.25">
      <c r="A651" s="2">
        <v>1001</v>
      </c>
      <c r="B651" t="s">
        <v>21</v>
      </c>
      <c r="C651" s="2" t="str">
        <f t="shared" si="31"/>
        <v>04</v>
      </c>
      <c r="D651" t="s">
        <v>47</v>
      </c>
      <c r="E651" s="2" t="str">
        <f t="shared" ref="E651:E682" si="33">"040140000"</f>
        <v>040140000</v>
      </c>
      <c r="F651" t="s">
        <v>217</v>
      </c>
      <c r="G651" t="s">
        <v>218</v>
      </c>
      <c r="H651" t="s">
        <v>219</v>
      </c>
      <c r="I651">
        <v>48627</v>
      </c>
      <c r="J651" t="s">
        <v>257</v>
      </c>
      <c r="K651" s="1">
        <v>87986</v>
      </c>
      <c r="L651" s="1">
        <v>87986</v>
      </c>
      <c r="M651">
        <v>0</v>
      </c>
      <c r="N651" s="1">
        <v>87986</v>
      </c>
      <c r="O651">
        <v>0</v>
      </c>
      <c r="P651" s="1">
        <v>87986</v>
      </c>
      <c r="Q651">
        <v>0</v>
      </c>
      <c r="R651" s="1">
        <v>87986</v>
      </c>
      <c r="S651">
        <v>0</v>
      </c>
    </row>
    <row r="652" spans="1:19" x14ac:dyDescent="0.25">
      <c r="A652" s="2">
        <v>1001</v>
      </c>
      <c r="B652" t="s">
        <v>21</v>
      </c>
      <c r="C652" s="2" t="str">
        <f t="shared" si="31"/>
        <v>04</v>
      </c>
      <c r="D652" t="s">
        <v>47</v>
      </c>
      <c r="E652" s="2" t="str">
        <f t="shared" si="33"/>
        <v>040140000</v>
      </c>
      <c r="F652" t="s">
        <v>217</v>
      </c>
      <c r="G652" t="s">
        <v>218</v>
      </c>
      <c r="H652" t="s">
        <v>219</v>
      </c>
      <c r="I652">
        <v>48628</v>
      </c>
      <c r="J652" t="s">
        <v>258</v>
      </c>
      <c r="K652" s="1">
        <v>58757</v>
      </c>
      <c r="L652" s="1">
        <v>58757</v>
      </c>
      <c r="M652">
        <v>0</v>
      </c>
      <c r="N652" s="1">
        <v>58757</v>
      </c>
      <c r="O652">
        <v>0</v>
      </c>
      <c r="P652" s="1">
        <v>58757</v>
      </c>
      <c r="Q652">
        <v>0</v>
      </c>
      <c r="R652" s="1">
        <v>58757</v>
      </c>
      <c r="S652">
        <v>0</v>
      </c>
    </row>
    <row r="653" spans="1:19" x14ac:dyDescent="0.25">
      <c r="A653" s="2">
        <v>1001</v>
      </c>
      <c r="B653" t="s">
        <v>21</v>
      </c>
      <c r="C653" s="2" t="str">
        <f t="shared" si="31"/>
        <v>04</v>
      </c>
      <c r="D653" t="s">
        <v>47</v>
      </c>
      <c r="E653" s="2" t="str">
        <f t="shared" si="33"/>
        <v>040140000</v>
      </c>
      <c r="F653" t="s">
        <v>217</v>
      </c>
      <c r="G653" t="s">
        <v>218</v>
      </c>
      <c r="H653" t="s">
        <v>219</v>
      </c>
      <c r="I653">
        <v>48629</v>
      </c>
      <c r="J653" t="s">
        <v>259</v>
      </c>
      <c r="K653" s="1">
        <v>27133</v>
      </c>
      <c r="L653" s="1">
        <v>27133</v>
      </c>
      <c r="M653">
        <v>0</v>
      </c>
      <c r="N653" s="1">
        <v>27133</v>
      </c>
      <c r="O653">
        <v>0</v>
      </c>
      <c r="P653" s="1">
        <v>27133</v>
      </c>
      <c r="Q653">
        <v>0</v>
      </c>
      <c r="R653" s="1">
        <v>27133</v>
      </c>
      <c r="S653">
        <v>0</v>
      </c>
    </row>
    <row r="654" spans="1:19" x14ac:dyDescent="0.25">
      <c r="A654" s="2">
        <v>1001</v>
      </c>
      <c r="B654" t="s">
        <v>21</v>
      </c>
      <c r="C654" s="2" t="str">
        <f t="shared" si="31"/>
        <v>04</v>
      </c>
      <c r="D654" t="s">
        <v>47</v>
      </c>
      <c r="E654" s="2" t="str">
        <f t="shared" si="33"/>
        <v>040140000</v>
      </c>
      <c r="F654" t="s">
        <v>217</v>
      </c>
      <c r="G654" t="s">
        <v>218</v>
      </c>
      <c r="H654" t="s">
        <v>219</v>
      </c>
      <c r="I654">
        <v>48630</v>
      </c>
      <c r="J654" t="s">
        <v>260</v>
      </c>
      <c r="K654" s="1">
        <v>43721</v>
      </c>
      <c r="L654" s="1">
        <v>43721</v>
      </c>
      <c r="M654">
        <v>0</v>
      </c>
      <c r="N654" s="1">
        <v>43721</v>
      </c>
      <c r="O654">
        <v>0</v>
      </c>
      <c r="P654" s="1">
        <v>43721</v>
      </c>
      <c r="Q654">
        <v>0</v>
      </c>
      <c r="R654" s="1">
        <v>43721</v>
      </c>
      <c r="S654">
        <v>0</v>
      </c>
    </row>
    <row r="655" spans="1:19" x14ac:dyDescent="0.25">
      <c r="A655" s="2">
        <v>1001</v>
      </c>
      <c r="B655" t="s">
        <v>21</v>
      </c>
      <c r="C655" s="2" t="str">
        <f t="shared" si="31"/>
        <v>04</v>
      </c>
      <c r="D655" t="s">
        <v>47</v>
      </c>
      <c r="E655" s="2" t="str">
        <f t="shared" si="33"/>
        <v>040140000</v>
      </c>
      <c r="F655" t="s">
        <v>217</v>
      </c>
      <c r="G655" t="s">
        <v>218</v>
      </c>
      <c r="H655" t="s">
        <v>219</v>
      </c>
      <c r="I655">
        <v>48631</v>
      </c>
      <c r="J655" t="s">
        <v>261</v>
      </c>
      <c r="K655" s="1">
        <v>116508</v>
      </c>
      <c r="L655" s="1">
        <v>116508</v>
      </c>
      <c r="M655">
        <v>0</v>
      </c>
      <c r="N655" s="1">
        <v>116508</v>
      </c>
      <c r="O655">
        <v>0</v>
      </c>
      <c r="P655" s="1">
        <v>116508</v>
      </c>
      <c r="Q655">
        <v>0</v>
      </c>
      <c r="R655" s="1">
        <v>116508</v>
      </c>
      <c r="S655">
        <v>0</v>
      </c>
    </row>
    <row r="656" spans="1:19" x14ac:dyDescent="0.25">
      <c r="A656" s="2">
        <v>1001</v>
      </c>
      <c r="B656" t="s">
        <v>21</v>
      </c>
      <c r="C656" s="2" t="str">
        <f t="shared" si="31"/>
        <v>04</v>
      </c>
      <c r="D656" t="s">
        <v>47</v>
      </c>
      <c r="E656" s="2" t="str">
        <f t="shared" si="33"/>
        <v>040140000</v>
      </c>
      <c r="F656" t="s">
        <v>217</v>
      </c>
      <c r="G656" t="s">
        <v>218</v>
      </c>
      <c r="H656" t="s">
        <v>219</v>
      </c>
      <c r="I656">
        <v>48632</v>
      </c>
      <c r="J656" t="s">
        <v>262</v>
      </c>
      <c r="K656" s="1">
        <v>45258</v>
      </c>
      <c r="L656" s="1">
        <v>45258</v>
      </c>
      <c r="M656">
        <v>0</v>
      </c>
      <c r="N656" s="1">
        <v>45258</v>
      </c>
      <c r="O656">
        <v>0</v>
      </c>
      <c r="P656" s="1">
        <v>45258</v>
      </c>
      <c r="Q656">
        <v>0</v>
      </c>
      <c r="R656" s="1">
        <v>45258</v>
      </c>
      <c r="S656">
        <v>0</v>
      </c>
    </row>
    <row r="657" spans="1:19" x14ac:dyDescent="0.25">
      <c r="A657" s="2">
        <v>1001</v>
      </c>
      <c r="B657" t="s">
        <v>21</v>
      </c>
      <c r="C657" s="2" t="str">
        <f t="shared" si="31"/>
        <v>04</v>
      </c>
      <c r="D657" t="s">
        <v>47</v>
      </c>
      <c r="E657" s="2" t="str">
        <f t="shared" si="33"/>
        <v>040140000</v>
      </c>
      <c r="F657" t="s">
        <v>217</v>
      </c>
      <c r="G657" t="s">
        <v>218</v>
      </c>
      <c r="H657" t="s">
        <v>219</v>
      </c>
      <c r="I657">
        <v>48633</v>
      </c>
      <c r="J657" t="s">
        <v>263</v>
      </c>
      <c r="K657" s="1">
        <v>83819</v>
      </c>
      <c r="L657" s="1">
        <v>83819</v>
      </c>
      <c r="M657">
        <v>0</v>
      </c>
      <c r="N657" s="1">
        <v>83819</v>
      </c>
      <c r="O657">
        <v>0</v>
      </c>
      <c r="P657" s="1">
        <v>83819</v>
      </c>
      <c r="Q657">
        <v>0</v>
      </c>
      <c r="R657" s="1">
        <v>83819</v>
      </c>
      <c r="S657">
        <v>0</v>
      </c>
    </row>
    <row r="658" spans="1:19" x14ac:dyDescent="0.25">
      <c r="A658" s="2">
        <v>1001</v>
      </c>
      <c r="B658" t="s">
        <v>21</v>
      </c>
      <c r="C658" s="2" t="str">
        <f t="shared" si="31"/>
        <v>04</v>
      </c>
      <c r="D658" t="s">
        <v>47</v>
      </c>
      <c r="E658" s="2" t="str">
        <f t="shared" si="33"/>
        <v>040140000</v>
      </c>
      <c r="F658" t="s">
        <v>217</v>
      </c>
      <c r="G658" t="s">
        <v>218</v>
      </c>
      <c r="H658" t="s">
        <v>219</v>
      </c>
      <c r="I658">
        <v>48634</v>
      </c>
      <c r="J658" t="s">
        <v>264</v>
      </c>
      <c r="K658" s="1">
        <v>58179</v>
      </c>
      <c r="L658" s="1">
        <v>58179</v>
      </c>
      <c r="M658">
        <v>0</v>
      </c>
      <c r="N658" s="1">
        <v>58179</v>
      </c>
      <c r="O658">
        <v>0</v>
      </c>
      <c r="P658" s="1">
        <v>58179</v>
      </c>
      <c r="Q658">
        <v>0</v>
      </c>
      <c r="R658" s="1">
        <v>58179</v>
      </c>
      <c r="S658">
        <v>0</v>
      </c>
    </row>
    <row r="659" spans="1:19" x14ac:dyDescent="0.25">
      <c r="A659" s="2">
        <v>1001</v>
      </c>
      <c r="B659" t="s">
        <v>21</v>
      </c>
      <c r="C659" s="2" t="str">
        <f t="shared" si="31"/>
        <v>04</v>
      </c>
      <c r="D659" t="s">
        <v>47</v>
      </c>
      <c r="E659" s="2" t="str">
        <f t="shared" si="33"/>
        <v>040140000</v>
      </c>
      <c r="F659" t="s">
        <v>217</v>
      </c>
      <c r="G659" t="s">
        <v>218</v>
      </c>
      <c r="H659" t="s">
        <v>219</v>
      </c>
      <c r="I659">
        <v>48635</v>
      </c>
      <c r="J659" t="s">
        <v>265</v>
      </c>
      <c r="K659" s="1">
        <v>35943</v>
      </c>
      <c r="L659" s="1">
        <v>35943</v>
      </c>
      <c r="M659">
        <v>0</v>
      </c>
      <c r="N659" s="1">
        <v>35943</v>
      </c>
      <c r="O659">
        <v>0</v>
      </c>
      <c r="P659" s="1">
        <v>35943</v>
      </c>
      <c r="Q659">
        <v>0</v>
      </c>
      <c r="R659" s="1">
        <v>35943</v>
      </c>
      <c r="S659">
        <v>0</v>
      </c>
    </row>
    <row r="660" spans="1:19" x14ac:dyDescent="0.25">
      <c r="A660" s="2">
        <v>1001</v>
      </c>
      <c r="B660" t="s">
        <v>21</v>
      </c>
      <c r="C660" s="2" t="str">
        <f t="shared" si="31"/>
        <v>04</v>
      </c>
      <c r="D660" t="s">
        <v>47</v>
      </c>
      <c r="E660" s="2" t="str">
        <f t="shared" si="33"/>
        <v>040140000</v>
      </c>
      <c r="F660" t="s">
        <v>217</v>
      </c>
      <c r="G660" t="s">
        <v>218</v>
      </c>
      <c r="H660" t="s">
        <v>219</v>
      </c>
      <c r="I660">
        <v>48636</v>
      </c>
      <c r="J660" t="s">
        <v>266</v>
      </c>
      <c r="K660" s="1">
        <v>316720</v>
      </c>
      <c r="L660" s="1">
        <v>316720</v>
      </c>
      <c r="M660">
        <v>0</v>
      </c>
      <c r="N660" s="1">
        <v>316720</v>
      </c>
      <c r="O660">
        <v>0</v>
      </c>
      <c r="P660" s="1">
        <v>316720</v>
      </c>
      <c r="Q660">
        <v>0</v>
      </c>
      <c r="R660" s="1">
        <v>316720</v>
      </c>
      <c r="S660">
        <v>0</v>
      </c>
    </row>
    <row r="661" spans="1:19" x14ac:dyDescent="0.25">
      <c r="A661" s="2">
        <v>1001</v>
      </c>
      <c r="B661" t="s">
        <v>21</v>
      </c>
      <c r="C661" s="2" t="str">
        <f t="shared" si="31"/>
        <v>04</v>
      </c>
      <c r="D661" t="s">
        <v>47</v>
      </c>
      <c r="E661" s="2" t="str">
        <f t="shared" si="33"/>
        <v>040140000</v>
      </c>
      <c r="F661" t="s">
        <v>217</v>
      </c>
      <c r="G661" t="s">
        <v>218</v>
      </c>
      <c r="H661" t="s">
        <v>219</v>
      </c>
      <c r="I661">
        <v>48637</v>
      </c>
      <c r="J661" t="s">
        <v>267</v>
      </c>
      <c r="K661" s="1">
        <v>103104</v>
      </c>
      <c r="L661" s="1">
        <v>103104</v>
      </c>
      <c r="M661">
        <v>0</v>
      </c>
      <c r="N661" s="1">
        <v>103104</v>
      </c>
      <c r="O661">
        <v>0</v>
      </c>
      <c r="P661" s="1">
        <v>103104</v>
      </c>
      <c r="Q661">
        <v>0</v>
      </c>
      <c r="R661" s="1">
        <v>103104</v>
      </c>
      <c r="S661">
        <v>0</v>
      </c>
    </row>
    <row r="662" spans="1:19" x14ac:dyDescent="0.25">
      <c r="A662" s="2">
        <v>1001</v>
      </c>
      <c r="B662" t="s">
        <v>21</v>
      </c>
      <c r="C662" s="2" t="str">
        <f t="shared" si="31"/>
        <v>04</v>
      </c>
      <c r="D662" t="s">
        <v>47</v>
      </c>
      <c r="E662" s="2" t="str">
        <f t="shared" si="33"/>
        <v>040140000</v>
      </c>
      <c r="F662" t="s">
        <v>217</v>
      </c>
      <c r="G662" t="s">
        <v>218</v>
      </c>
      <c r="H662" t="s">
        <v>219</v>
      </c>
      <c r="I662">
        <v>48638</v>
      </c>
      <c r="J662" t="s">
        <v>268</v>
      </c>
      <c r="K662" s="1">
        <v>29117</v>
      </c>
      <c r="L662" s="1">
        <v>29117</v>
      </c>
      <c r="M662">
        <v>0</v>
      </c>
      <c r="N662" s="1">
        <v>29117</v>
      </c>
      <c r="O662">
        <v>0</v>
      </c>
      <c r="P662" s="1">
        <v>29117</v>
      </c>
      <c r="Q662">
        <v>0</v>
      </c>
      <c r="R662" s="1">
        <v>29117</v>
      </c>
      <c r="S662">
        <v>0</v>
      </c>
    </row>
    <row r="663" spans="1:19" x14ac:dyDescent="0.25">
      <c r="A663" s="2">
        <v>1001</v>
      </c>
      <c r="B663" t="s">
        <v>21</v>
      </c>
      <c r="C663" s="2" t="str">
        <f t="shared" si="31"/>
        <v>04</v>
      </c>
      <c r="D663" t="s">
        <v>47</v>
      </c>
      <c r="E663" s="2" t="str">
        <f t="shared" si="33"/>
        <v>040140000</v>
      </c>
      <c r="F663" t="s">
        <v>217</v>
      </c>
      <c r="G663" t="s">
        <v>218</v>
      </c>
      <c r="H663" t="s">
        <v>219</v>
      </c>
      <c r="I663">
        <v>48639</v>
      </c>
      <c r="J663" t="s">
        <v>269</v>
      </c>
      <c r="K663" s="1">
        <v>23938</v>
      </c>
      <c r="L663" s="1">
        <v>23938</v>
      </c>
      <c r="M663">
        <v>0</v>
      </c>
      <c r="N663" s="1">
        <v>23938</v>
      </c>
      <c r="O663">
        <v>0</v>
      </c>
      <c r="P663" s="1">
        <v>23938</v>
      </c>
      <c r="Q663">
        <v>0</v>
      </c>
      <c r="R663" s="1">
        <v>23938</v>
      </c>
      <c r="S663">
        <v>0</v>
      </c>
    </row>
    <row r="664" spans="1:19" x14ac:dyDescent="0.25">
      <c r="A664" s="2">
        <v>1001</v>
      </c>
      <c r="B664" t="s">
        <v>21</v>
      </c>
      <c r="C664" s="2" t="str">
        <f t="shared" si="31"/>
        <v>04</v>
      </c>
      <c r="D664" t="s">
        <v>47</v>
      </c>
      <c r="E664" s="2" t="str">
        <f t="shared" si="33"/>
        <v>040140000</v>
      </c>
      <c r="F664" t="s">
        <v>217</v>
      </c>
      <c r="G664" t="s">
        <v>218</v>
      </c>
      <c r="H664" t="s">
        <v>219</v>
      </c>
      <c r="I664">
        <v>48640</v>
      </c>
      <c r="J664" t="s">
        <v>270</v>
      </c>
      <c r="K664" s="1">
        <v>26650</v>
      </c>
      <c r="L664" s="1">
        <v>26650</v>
      </c>
      <c r="M664">
        <v>0</v>
      </c>
      <c r="N664" s="1">
        <v>26650</v>
      </c>
      <c r="O664">
        <v>0</v>
      </c>
      <c r="P664" s="1">
        <v>26650</v>
      </c>
      <c r="Q664">
        <v>0</v>
      </c>
      <c r="R664" s="1">
        <v>26650</v>
      </c>
      <c r="S664">
        <v>0</v>
      </c>
    </row>
    <row r="665" spans="1:19" x14ac:dyDescent="0.25">
      <c r="A665" s="2">
        <v>1001</v>
      </c>
      <c r="B665" t="s">
        <v>21</v>
      </c>
      <c r="C665" s="2" t="str">
        <f t="shared" si="31"/>
        <v>04</v>
      </c>
      <c r="D665" t="s">
        <v>47</v>
      </c>
      <c r="E665" s="2" t="str">
        <f t="shared" si="33"/>
        <v>040140000</v>
      </c>
      <c r="F665" t="s">
        <v>217</v>
      </c>
      <c r="G665" t="s">
        <v>218</v>
      </c>
      <c r="H665" t="s">
        <v>219</v>
      </c>
      <c r="I665">
        <v>48641</v>
      </c>
      <c r="J665" t="s">
        <v>271</v>
      </c>
      <c r="K665" s="1">
        <v>29158</v>
      </c>
      <c r="L665" s="1">
        <v>29158</v>
      </c>
      <c r="M665">
        <v>0</v>
      </c>
      <c r="N665" s="1">
        <v>29158</v>
      </c>
      <c r="O665">
        <v>0</v>
      </c>
      <c r="P665" s="1">
        <v>29158</v>
      </c>
      <c r="Q665">
        <v>0</v>
      </c>
      <c r="R665" s="1">
        <v>29158</v>
      </c>
      <c r="S665">
        <v>0</v>
      </c>
    </row>
    <row r="666" spans="1:19" x14ac:dyDescent="0.25">
      <c r="A666" s="2">
        <v>1001</v>
      </c>
      <c r="B666" t="s">
        <v>21</v>
      </c>
      <c r="C666" s="2" t="str">
        <f t="shared" si="31"/>
        <v>04</v>
      </c>
      <c r="D666" t="s">
        <v>47</v>
      </c>
      <c r="E666" s="2" t="str">
        <f t="shared" si="33"/>
        <v>040140000</v>
      </c>
      <c r="F666" t="s">
        <v>217</v>
      </c>
      <c r="G666" t="s">
        <v>218</v>
      </c>
      <c r="H666" t="s">
        <v>219</v>
      </c>
      <c r="I666">
        <v>48642</v>
      </c>
      <c r="J666" t="s">
        <v>272</v>
      </c>
      <c r="K666" s="1">
        <v>62060</v>
      </c>
      <c r="L666" s="1">
        <v>62060</v>
      </c>
      <c r="M666">
        <v>0</v>
      </c>
      <c r="N666" s="1">
        <v>62060</v>
      </c>
      <c r="O666">
        <v>0</v>
      </c>
      <c r="P666" s="1">
        <v>62060</v>
      </c>
      <c r="Q666">
        <v>0</v>
      </c>
      <c r="R666" s="1">
        <v>62060</v>
      </c>
      <c r="S666">
        <v>0</v>
      </c>
    </row>
    <row r="667" spans="1:19" x14ac:dyDescent="0.25">
      <c r="A667" s="2">
        <v>1001</v>
      </c>
      <c r="B667" t="s">
        <v>21</v>
      </c>
      <c r="C667" s="2" t="str">
        <f t="shared" si="31"/>
        <v>04</v>
      </c>
      <c r="D667" t="s">
        <v>47</v>
      </c>
      <c r="E667" s="2" t="str">
        <f t="shared" si="33"/>
        <v>040140000</v>
      </c>
      <c r="F667" t="s">
        <v>217</v>
      </c>
      <c r="G667" t="s">
        <v>218</v>
      </c>
      <c r="H667" t="s">
        <v>219</v>
      </c>
      <c r="I667">
        <v>48643</v>
      </c>
      <c r="J667" t="s">
        <v>273</v>
      </c>
      <c r="K667" s="1">
        <v>10551</v>
      </c>
      <c r="L667" s="1">
        <v>10551</v>
      </c>
      <c r="M667">
        <v>0</v>
      </c>
      <c r="N667" s="1">
        <v>10551</v>
      </c>
      <c r="O667">
        <v>0</v>
      </c>
      <c r="P667" s="1">
        <v>10551</v>
      </c>
      <c r="Q667">
        <v>0</v>
      </c>
      <c r="R667" s="1">
        <v>10551</v>
      </c>
      <c r="S667">
        <v>0</v>
      </c>
    </row>
    <row r="668" spans="1:19" x14ac:dyDescent="0.25">
      <c r="A668" s="2">
        <v>1001</v>
      </c>
      <c r="B668" t="s">
        <v>21</v>
      </c>
      <c r="C668" s="2" t="str">
        <f t="shared" ref="C668:C702" si="34">"04"</f>
        <v>04</v>
      </c>
      <c r="D668" t="s">
        <v>47</v>
      </c>
      <c r="E668" s="2" t="str">
        <f t="shared" si="33"/>
        <v>040140000</v>
      </c>
      <c r="F668" t="s">
        <v>217</v>
      </c>
      <c r="G668" t="s">
        <v>218</v>
      </c>
      <c r="H668" t="s">
        <v>219</v>
      </c>
      <c r="I668">
        <v>48644</v>
      </c>
      <c r="J668" t="s">
        <v>274</v>
      </c>
      <c r="K668" s="1">
        <v>11049</v>
      </c>
      <c r="L668" s="1">
        <v>11049</v>
      </c>
      <c r="M668">
        <v>0</v>
      </c>
      <c r="N668" s="1">
        <v>11049</v>
      </c>
      <c r="O668">
        <v>0</v>
      </c>
      <c r="P668" s="1">
        <v>11049</v>
      </c>
      <c r="Q668">
        <v>0</v>
      </c>
      <c r="R668" s="1">
        <v>11049</v>
      </c>
      <c r="S668">
        <v>0</v>
      </c>
    </row>
    <row r="669" spans="1:19" x14ac:dyDescent="0.25">
      <c r="A669" s="2">
        <v>1001</v>
      </c>
      <c r="B669" t="s">
        <v>21</v>
      </c>
      <c r="C669" s="2" t="str">
        <f t="shared" si="34"/>
        <v>04</v>
      </c>
      <c r="D669" t="s">
        <v>47</v>
      </c>
      <c r="E669" s="2" t="str">
        <f t="shared" si="33"/>
        <v>040140000</v>
      </c>
      <c r="F669" t="s">
        <v>217</v>
      </c>
      <c r="G669" t="s">
        <v>218</v>
      </c>
      <c r="H669" t="s">
        <v>219</v>
      </c>
      <c r="I669">
        <v>48645</v>
      </c>
      <c r="J669" t="s">
        <v>275</v>
      </c>
      <c r="K669" s="1">
        <v>6400</v>
      </c>
      <c r="L669" s="1">
        <v>6400</v>
      </c>
      <c r="M669">
        <v>0</v>
      </c>
      <c r="N669" s="1">
        <v>6400</v>
      </c>
      <c r="O669">
        <v>0</v>
      </c>
      <c r="P669" s="1">
        <v>6400</v>
      </c>
      <c r="Q669">
        <v>0</v>
      </c>
      <c r="R669" s="1">
        <v>6400</v>
      </c>
      <c r="S669">
        <v>0</v>
      </c>
    </row>
    <row r="670" spans="1:19" x14ac:dyDescent="0.25">
      <c r="A670" s="2">
        <v>1001</v>
      </c>
      <c r="B670" t="s">
        <v>21</v>
      </c>
      <c r="C670" s="2" t="str">
        <f t="shared" si="34"/>
        <v>04</v>
      </c>
      <c r="D670" t="s">
        <v>47</v>
      </c>
      <c r="E670" s="2" t="str">
        <f t="shared" si="33"/>
        <v>040140000</v>
      </c>
      <c r="F670" t="s">
        <v>217</v>
      </c>
      <c r="G670" t="s">
        <v>218</v>
      </c>
      <c r="H670" t="s">
        <v>219</v>
      </c>
      <c r="I670">
        <v>48646</v>
      </c>
      <c r="J670" t="s">
        <v>276</v>
      </c>
      <c r="K670" s="1">
        <v>25182</v>
      </c>
      <c r="L670" s="1">
        <v>25182</v>
      </c>
      <c r="M670">
        <v>0</v>
      </c>
      <c r="N670" s="1">
        <v>25182</v>
      </c>
      <c r="O670">
        <v>0</v>
      </c>
      <c r="P670" s="1">
        <v>25182</v>
      </c>
      <c r="Q670">
        <v>0</v>
      </c>
      <c r="R670" s="1">
        <v>25182</v>
      </c>
      <c r="S670">
        <v>0</v>
      </c>
    </row>
    <row r="671" spans="1:19" x14ac:dyDescent="0.25">
      <c r="A671" s="2">
        <v>1001</v>
      </c>
      <c r="B671" t="s">
        <v>21</v>
      </c>
      <c r="C671" s="2" t="str">
        <f t="shared" si="34"/>
        <v>04</v>
      </c>
      <c r="D671" t="s">
        <v>47</v>
      </c>
      <c r="E671" s="2" t="str">
        <f t="shared" si="33"/>
        <v>040140000</v>
      </c>
      <c r="F671" t="s">
        <v>217</v>
      </c>
      <c r="G671" t="s">
        <v>218</v>
      </c>
      <c r="H671" t="s">
        <v>219</v>
      </c>
      <c r="I671">
        <v>48647</v>
      </c>
      <c r="J671" t="s">
        <v>277</v>
      </c>
      <c r="K671" s="1">
        <v>6545</v>
      </c>
      <c r="L671" s="1">
        <v>6545</v>
      </c>
      <c r="M671">
        <v>0</v>
      </c>
      <c r="N671" s="1">
        <v>6545</v>
      </c>
      <c r="O671">
        <v>0</v>
      </c>
      <c r="P671" s="1">
        <v>6545</v>
      </c>
      <c r="Q671">
        <v>0</v>
      </c>
      <c r="R671" s="1">
        <v>6545</v>
      </c>
      <c r="S671">
        <v>0</v>
      </c>
    </row>
    <row r="672" spans="1:19" x14ac:dyDescent="0.25">
      <c r="A672" s="2">
        <v>1001</v>
      </c>
      <c r="B672" t="s">
        <v>21</v>
      </c>
      <c r="C672" s="2" t="str">
        <f t="shared" si="34"/>
        <v>04</v>
      </c>
      <c r="D672" t="s">
        <v>47</v>
      </c>
      <c r="E672" s="2" t="str">
        <f t="shared" si="33"/>
        <v>040140000</v>
      </c>
      <c r="F672" t="s">
        <v>217</v>
      </c>
      <c r="G672" t="s">
        <v>218</v>
      </c>
      <c r="H672" t="s">
        <v>219</v>
      </c>
      <c r="I672">
        <v>48648</v>
      </c>
      <c r="J672" t="s">
        <v>278</v>
      </c>
      <c r="K672" s="1">
        <v>52297</v>
      </c>
      <c r="L672" s="1">
        <v>52297</v>
      </c>
      <c r="M672">
        <v>0</v>
      </c>
      <c r="N672" s="1">
        <v>52297</v>
      </c>
      <c r="O672">
        <v>0</v>
      </c>
      <c r="P672" s="1">
        <v>52297</v>
      </c>
      <c r="Q672">
        <v>0</v>
      </c>
      <c r="R672" s="1">
        <v>52297</v>
      </c>
      <c r="S672">
        <v>0</v>
      </c>
    </row>
    <row r="673" spans="1:19" x14ac:dyDescent="0.25">
      <c r="A673" s="2">
        <v>1001</v>
      </c>
      <c r="B673" t="s">
        <v>21</v>
      </c>
      <c r="C673" s="2" t="str">
        <f t="shared" si="34"/>
        <v>04</v>
      </c>
      <c r="D673" t="s">
        <v>47</v>
      </c>
      <c r="E673" s="2" t="str">
        <f t="shared" si="33"/>
        <v>040140000</v>
      </c>
      <c r="F673" t="s">
        <v>217</v>
      </c>
      <c r="G673" t="s">
        <v>218</v>
      </c>
      <c r="H673" t="s">
        <v>219</v>
      </c>
      <c r="I673">
        <v>48649</v>
      </c>
      <c r="J673" t="s">
        <v>279</v>
      </c>
      <c r="K673" s="1">
        <v>14373</v>
      </c>
      <c r="L673" s="1">
        <v>14373</v>
      </c>
      <c r="M673">
        <v>0</v>
      </c>
      <c r="N673" s="1">
        <v>14373</v>
      </c>
      <c r="O673">
        <v>0</v>
      </c>
      <c r="P673" s="1">
        <v>14373</v>
      </c>
      <c r="Q673">
        <v>0</v>
      </c>
      <c r="R673" s="1">
        <v>14373</v>
      </c>
      <c r="S673">
        <v>0</v>
      </c>
    </row>
    <row r="674" spans="1:19" x14ac:dyDescent="0.25">
      <c r="A674" s="2">
        <v>1001</v>
      </c>
      <c r="B674" t="s">
        <v>21</v>
      </c>
      <c r="C674" s="2" t="str">
        <f t="shared" si="34"/>
        <v>04</v>
      </c>
      <c r="D674" t="s">
        <v>47</v>
      </c>
      <c r="E674" s="2" t="str">
        <f t="shared" si="33"/>
        <v>040140000</v>
      </c>
      <c r="F674" t="s">
        <v>217</v>
      </c>
      <c r="G674" t="s">
        <v>218</v>
      </c>
      <c r="H674" t="s">
        <v>219</v>
      </c>
      <c r="I674">
        <v>48650</v>
      </c>
      <c r="J674" t="s">
        <v>280</v>
      </c>
      <c r="K674" s="1">
        <v>14409</v>
      </c>
      <c r="L674" s="1">
        <v>14409</v>
      </c>
      <c r="M674">
        <v>0</v>
      </c>
      <c r="N674" s="1">
        <v>14409</v>
      </c>
      <c r="O674">
        <v>0</v>
      </c>
      <c r="P674" s="1">
        <v>14409</v>
      </c>
      <c r="Q674">
        <v>0</v>
      </c>
      <c r="R674" s="1">
        <v>14409</v>
      </c>
      <c r="S674">
        <v>0</v>
      </c>
    </row>
    <row r="675" spans="1:19" x14ac:dyDescent="0.25">
      <c r="A675" s="2">
        <v>1001</v>
      </c>
      <c r="B675" t="s">
        <v>21</v>
      </c>
      <c r="C675" s="2" t="str">
        <f t="shared" si="34"/>
        <v>04</v>
      </c>
      <c r="D675" t="s">
        <v>47</v>
      </c>
      <c r="E675" s="2" t="str">
        <f t="shared" si="33"/>
        <v>040140000</v>
      </c>
      <c r="F675" t="s">
        <v>217</v>
      </c>
      <c r="G675" t="s">
        <v>218</v>
      </c>
      <c r="H675" t="s">
        <v>219</v>
      </c>
      <c r="I675">
        <v>48651</v>
      </c>
      <c r="J675" t="s">
        <v>281</v>
      </c>
      <c r="K675" s="1">
        <v>5854</v>
      </c>
      <c r="L675" s="1">
        <v>5854</v>
      </c>
      <c r="M675">
        <v>0</v>
      </c>
      <c r="N675" s="1">
        <v>5854</v>
      </c>
      <c r="O675">
        <v>0</v>
      </c>
      <c r="P675" s="1">
        <v>5854</v>
      </c>
      <c r="Q675">
        <v>0</v>
      </c>
      <c r="R675" s="1">
        <v>5854</v>
      </c>
      <c r="S675">
        <v>0</v>
      </c>
    </row>
    <row r="676" spans="1:19" x14ac:dyDescent="0.25">
      <c r="A676" s="2">
        <v>1001</v>
      </c>
      <c r="B676" t="s">
        <v>21</v>
      </c>
      <c r="C676" s="2" t="str">
        <f t="shared" si="34"/>
        <v>04</v>
      </c>
      <c r="D676" t="s">
        <v>47</v>
      </c>
      <c r="E676" s="2" t="str">
        <f t="shared" si="33"/>
        <v>040140000</v>
      </c>
      <c r="F676" t="s">
        <v>217</v>
      </c>
      <c r="G676" t="s">
        <v>218</v>
      </c>
      <c r="H676" t="s">
        <v>219</v>
      </c>
      <c r="I676">
        <v>48652</v>
      </c>
      <c r="J676" t="s">
        <v>282</v>
      </c>
      <c r="K676" s="1">
        <v>5000</v>
      </c>
      <c r="L676" s="1">
        <v>5000</v>
      </c>
      <c r="M676">
        <v>0</v>
      </c>
      <c r="N676" s="1">
        <v>5000</v>
      </c>
      <c r="O676">
        <v>0</v>
      </c>
      <c r="P676" s="1">
        <v>5000</v>
      </c>
      <c r="Q676">
        <v>0</v>
      </c>
      <c r="R676" s="1">
        <v>5000</v>
      </c>
      <c r="S676">
        <v>0</v>
      </c>
    </row>
    <row r="677" spans="1:19" x14ac:dyDescent="0.25">
      <c r="A677" s="2">
        <v>1001</v>
      </c>
      <c r="B677" t="s">
        <v>21</v>
      </c>
      <c r="C677" s="2" t="str">
        <f t="shared" si="34"/>
        <v>04</v>
      </c>
      <c r="D677" t="s">
        <v>47</v>
      </c>
      <c r="E677" s="2" t="str">
        <f t="shared" si="33"/>
        <v>040140000</v>
      </c>
      <c r="F677" t="s">
        <v>217</v>
      </c>
      <c r="G677" t="s">
        <v>218</v>
      </c>
      <c r="H677" t="s">
        <v>219</v>
      </c>
      <c r="I677">
        <v>48653</v>
      </c>
      <c r="J677" t="s">
        <v>283</v>
      </c>
      <c r="K677" s="1">
        <v>28403</v>
      </c>
      <c r="L677" s="1">
        <v>28403</v>
      </c>
      <c r="M677">
        <v>0</v>
      </c>
      <c r="N677" s="1">
        <v>28403</v>
      </c>
      <c r="O677">
        <v>0</v>
      </c>
      <c r="P677" s="1">
        <v>28403</v>
      </c>
      <c r="Q677">
        <v>0</v>
      </c>
      <c r="R677" s="1">
        <v>28403</v>
      </c>
      <c r="S677">
        <v>0</v>
      </c>
    </row>
    <row r="678" spans="1:19" x14ac:dyDescent="0.25">
      <c r="A678" s="2">
        <v>1001</v>
      </c>
      <c r="B678" t="s">
        <v>21</v>
      </c>
      <c r="C678" s="2" t="str">
        <f t="shared" si="34"/>
        <v>04</v>
      </c>
      <c r="D678" t="s">
        <v>47</v>
      </c>
      <c r="E678" s="2" t="str">
        <f t="shared" si="33"/>
        <v>040140000</v>
      </c>
      <c r="F678" t="s">
        <v>217</v>
      </c>
      <c r="G678" t="s">
        <v>218</v>
      </c>
      <c r="H678" t="s">
        <v>219</v>
      </c>
      <c r="I678">
        <v>48654</v>
      </c>
      <c r="J678" t="s">
        <v>284</v>
      </c>
      <c r="K678" s="1">
        <v>82625</v>
      </c>
      <c r="L678" s="1">
        <v>82625</v>
      </c>
      <c r="M678">
        <v>0</v>
      </c>
      <c r="N678" s="1">
        <v>82625</v>
      </c>
      <c r="O678">
        <v>0</v>
      </c>
      <c r="P678" s="1">
        <v>82625</v>
      </c>
      <c r="Q678">
        <v>0</v>
      </c>
      <c r="R678" s="1">
        <v>82625</v>
      </c>
      <c r="S678">
        <v>0</v>
      </c>
    </row>
    <row r="679" spans="1:19" x14ac:dyDescent="0.25">
      <c r="A679" s="2">
        <v>1001</v>
      </c>
      <c r="B679" t="s">
        <v>21</v>
      </c>
      <c r="C679" s="2" t="str">
        <f t="shared" si="34"/>
        <v>04</v>
      </c>
      <c r="D679" t="s">
        <v>47</v>
      </c>
      <c r="E679" s="2" t="str">
        <f t="shared" si="33"/>
        <v>040140000</v>
      </c>
      <c r="F679" t="s">
        <v>217</v>
      </c>
      <c r="G679" t="s">
        <v>218</v>
      </c>
      <c r="H679" t="s">
        <v>219</v>
      </c>
      <c r="I679">
        <v>48655</v>
      </c>
      <c r="J679" t="s">
        <v>285</v>
      </c>
      <c r="K679" s="1">
        <v>19650</v>
      </c>
      <c r="L679" s="1">
        <v>19650</v>
      </c>
      <c r="M679">
        <v>0</v>
      </c>
      <c r="N679" s="1">
        <v>19650</v>
      </c>
      <c r="O679">
        <v>0</v>
      </c>
      <c r="P679" s="1">
        <v>19650</v>
      </c>
      <c r="Q679">
        <v>0</v>
      </c>
      <c r="R679" s="1">
        <v>19650</v>
      </c>
      <c r="S679">
        <v>0</v>
      </c>
    </row>
    <row r="680" spans="1:19" x14ac:dyDescent="0.25">
      <c r="A680" s="2">
        <v>1001</v>
      </c>
      <c r="B680" t="s">
        <v>21</v>
      </c>
      <c r="C680" s="2" t="str">
        <f t="shared" si="34"/>
        <v>04</v>
      </c>
      <c r="D680" t="s">
        <v>47</v>
      </c>
      <c r="E680" s="2" t="str">
        <f t="shared" si="33"/>
        <v>040140000</v>
      </c>
      <c r="F680" t="s">
        <v>217</v>
      </c>
      <c r="G680" t="s">
        <v>218</v>
      </c>
      <c r="H680" t="s">
        <v>219</v>
      </c>
      <c r="I680">
        <v>48656</v>
      </c>
      <c r="J680" t="s">
        <v>286</v>
      </c>
      <c r="K680" s="1">
        <v>13031</v>
      </c>
      <c r="L680" s="1">
        <v>13031</v>
      </c>
      <c r="M680">
        <v>0</v>
      </c>
      <c r="N680" s="1">
        <v>13031</v>
      </c>
      <c r="O680">
        <v>0</v>
      </c>
      <c r="P680" s="1">
        <v>13031</v>
      </c>
      <c r="Q680">
        <v>0</v>
      </c>
      <c r="R680" s="1">
        <v>13031</v>
      </c>
      <c r="S680">
        <v>0</v>
      </c>
    </row>
    <row r="681" spans="1:19" x14ac:dyDescent="0.25">
      <c r="A681" s="2">
        <v>1001</v>
      </c>
      <c r="B681" t="s">
        <v>21</v>
      </c>
      <c r="C681" s="2" t="str">
        <f t="shared" si="34"/>
        <v>04</v>
      </c>
      <c r="D681" t="s">
        <v>47</v>
      </c>
      <c r="E681" s="2" t="str">
        <f t="shared" si="33"/>
        <v>040140000</v>
      </c>
      <c r="F681" t="s">
        <v>217</v>
      </c>
      <c r="G681" t="s">
        <v>218</v>
      </c>
      <c r="H681" t="s">
        <v>219</v>
      </c>
      <c r="I681">
        <v>48658</v>
      </c>
      <c r="J681" t="s">
        <v>287</v>
      </c>
      <c r="K681" s="1">
        <v>16814</v>
      </c>
      <c r="L681" s="1">
        <v>16814</v>
      </c>
      <c r="M681">
        <v>0</v>
      </c>
      <c r="N681" s="1">
        <v>16814</v>
      </c>
      <c r="O681">
        <v>0</v>
      </c>
      <c r="P681" s="1">
        <v>16814</v>
      </c>
      <c r="Q681">
        <v>0</v>
      </c>
      <c r="R681" s="1">
        <v>16814</v>
      </c>
      <c r="S681">
        <v>0</v>
      </c>
    </row>
    <row r="682" spans="1:19" x14ac:dyDescent="0.25">
      <c r="A682" s="2">
        <v>1001</v>
      </c>
      <c r="B682" t="s">
        <v>21</v>
      </c>
      <c r="C682" s="2" t="str">
        <f t="shared" si="34"/>
        <v>04</v>
      </c>
      <c r="D682" t="s">
        <v>47</v>
      </c>
      <c r="E682" s="2" t="str">
        <f t="shared" si="33"/>
        <v>040140000</v>
      </c>
      <c r="F682" t="s">
        <v>217</v>
      </c>
      <c r="G682" t="s">
        <v>218</v>
      </c>
      <c r="H682" t="s">
        <v>219</v>
      </c>
      <c r="I682">
        <v>48659</v>
      </c>
      <c r="J682" t="s">
        <v>288</v>
      </c>
      <c r="K682" s="1">
        <v>93994</v>
      </c>
      <c r="L682" s="1">
        <v>93994</v>
      </c>
      <c r="M682">
        <v>0</v>
      </c>
      <c r="N682" s="1">
        <v>93994</v>
      </c>
      <c r="O682">
        <v>0</v>
      </c>
      <c r="P682" s="1">
        <v>93994</v>
      </c>
      <c r="Q682">
        <v>0</v>
      </c>
      <c r="R682" s="1">
        <v>93994</v>
      </c>
      <c r="S682">
        <v>0</v>
      </c>
    </row>
    <row r="683" spans="1:19" x14ac:dyDescent="0.25">
      <c r="A683" s="2">
        <v>1001</v>
      </c>
      <c r="B683" t="s">
        <v>21</v>
      </c>
      <c r="C683" s="2" t="str">
        <f t="shared" si="34"/>
        <v>04</v>
      </c>
      <c r="D683" t="s">
        <v>47</v>
      </c>
      <c r="E683" s="2" t="str">
        <f t="shared" ref="E683:E702" si="35">"040140000"</f>
        <v>040140000</v>
      </c>
      <c r="F683" t="s">
        <v>217</v>
      </c>
      <c r="G683" t="s">
        <v>218</v>
      </c>
      <c r="H683" t="s">
        <v>219</v>
      </c>
      <c r="I683">
        <v>48660</v>
      </c>
      <c r="J683" t="s">
        <v>289</v>
      </c>
      <c r="K683" s="1">
        <v>23342</v>
      </c>
      <c r="L683" s="1">
        <v>23342</v>
      </c>
      <c r="M683">
        <v>0</v>
      </c>
      <c r="N683" s="1">
        <v>23342</v>
      </c>
      <c r="O683">
        <v>0</v>
      </c>
      <c r="P683" s="1">
        <v>23342</v>
      </c>
      <c r="Q683">
        <v>0</v>
      </c>
      <c r="R683" s="1">
        <v>23342</v>
      </c>
      <c r="S683">
        <v>0</v>
      </c>
    </row>
    <row r="684" spans="1:19" x14ac:dyDescent="0.25">
      <c r="A684" s="2">
        <v>1001</v>
      </c>
      <c r="B684" t="s">
        <v>21</v>
      </c>
      <c r="C684" s="2" t="str">
        <f t="shared" si="34"/>
        <v>04</v>
      </c>
      <c r="D684" t="s">
        <v>47</v>
      </c>
      <c r="E684" s="2" t="str">
        <f t="shared" si="35"/>
        <v>040140000</v>
      </c>
      <c r="F684" t="s">
        <v>217</v>
      </c>
      <c r="G684" t="s">
        <v>218</v>
      </c>
      <c r="H684" t="s">
        <v>219</v>
      </c>
      <c r="I684">
        <v>48661</v>
      </c>
      <c r="J684" t="s">
        <v>290</v>
      </c>
      <c r="K684" s="1">
        <v>12524</v>
      </c>
      <c r="L684" s="1">
        <v>12524</v>
      </c>
      <c r="M684">
        <v>0</v>
      </c>
      <c r="N684" s="1">
        <v>12524</v>
      </c>
      <c r="O684">
        <v>0</v>
      </c>
      <c r="P684" s="1">
        <v>12524</v>
      </c>
      <c r="Q684">
        <v>0</v>
      </c>
      <c r="R684" s="1">
        <v>12524</v>
      </c>
      <c r="S684">
        <v>0</v>
      </c>
    </row>
    <row r="685" spans="1:19" x14ac:dyDescent="0.25">
      <c r="A685" s="2">
        <v>1001</v>
      </c>
      <c r="B685" t="s">
        <v>21</v>
      </c>
      <c r="C685" s="2" t="str">
        <f t="shared" si="34"/>
        <v>04</v>
      </c>
      <c r="D685" t="s">
        <v>47</v>
      </c>
      <c r="E685" s="2" t="str">
        <f t="shared" si="35"/>
        <v>040140000</v>
      </c>
      <c r="F685" t="s">
        <v>217</v>
      </c>
      <c r="G685" t="s">
        <v>218</v>
      </c>
      <c r="H685" t="s">
        <v>219</v>
      </c>
      <c r="I685">
        <v>48662</v>
      </c>
      <c r="J685" t="s">
        <v>291</v>
      </c>
      <c r="K685" s="1">
        <v>25689</v>
      </c>
      <c r="L685" s="1">
        <v>25689</v>
      </c>
      <c r="M685">
        <v>0</v>
      </c>
      <c r="N685" s="1">
        <v>25689</v>
      </c>
      <c r="O685">
        <v>0</v>
      </c>
      <c r="P685" s="1">
        <v>25689</v>
      </c>
      <c r="Q685">
        <v>0</v>
      </c>
      <c r="R685" s="1">
        <v>25689</v>
      </c>
      <c r="S685">
        <v>0</v>
      </c>
    </row>
    <row r="686" spans="1:19" x14ac:dyDescent="0.25">
      <c r="A686" s="2">
        <v>1001</v>
      </c>
      <c r="B686" t="s">
        <v>21</v>
      </c>
      <c r="C686" s="2" t="str">
        <f t="shared" si="34"/>
        <v>04</v>
      </c>
      <c r="D686" t="s">
        <v>47</v>
      </c>
      <c r="E686" s="2" t="str">
        <f t="shared" si="35"/>
        <v>040140000</v>
      </c>
      <c r="F686" t="s">
        <v>217</v>
      </c>
      <c r="G686" t="s">
        <v>218</v>
      </c>
      <c r="H686" t="s">
        <v>219</v>
      </c>
      <c r="I686">
        <v>48663</v>
      </c>
      <c r="J686" t="s">
        <v>292</v>
      </c>
      <c r="K686" s="1">
        <v>7500</v>
      </c>
      <c r="L686" s="1">
        <v>7500</v>
      </c>
      <c r="M686">
        <v>0</v>
      </c>
      <c r="N686" s="1">
        <v>7500</v>
      </c>
      <c r="O686">
        <v>0</v>
      </c>
      <c r="P686" s="1">
        <v>7500</v>
      </c>
      <c r="Q686">
        <v>0</v>
      </c>
      <c r="R686" s="1">
        <v>7500</v>
      </c>
      <c r="S686">
        <v>0</v>
      </c>
    </row>
    <row r="687" spans="1:19" x14ac:dyDescent="0.25">
      <c r="A687" s="2">
        <v>1001</v>
      </c>
      <c r="B687" t="s">
        <v>21</v>
      </c>
      <c r="C687" s="2" t="str">
        <f t="shared" si="34"/>
        <v>04</v>
      </c>
      <c r="D687" t="s">
        <v>47</v>
      </c>
      <c r="E687" s="2" t="str">
        <f t="shared" si="35"/>
        <v>040140000</v>
      </c>
      <c r="F687" t="s">
        <v>217</v>
      </c>
      <c r="G687" t="s">
        <v>218</v>
      </c>
      <c r="H687" t="s">
        <v>219</v>
      </c>
      <c r="I687">
        <v>62399</v>
      </c>
      <c r="J687" t="s">
        <v>92</v>
      </c>
      <c r="K687">
        <v>0</v>
      </c>
      <c r="L687" s="1">
        <v>52000</v>
      </c>
      <c r="M687" s="1">
        <v>52000</v>
      </c>
      <c r="N687" s="1">
        <v>27264.94</v>
      </c>
      <c r="O687" s="1">
        <v>24735.06</v>
      </c>
      <c r="P687" s="1">
        <v>27264.94</v>
      </c>
      <c r="Q687">
        <v>0</v>
      </c>
      <c r="R687" s="1">
        <v>27264.94</v>
      </c>
      <c r="S687">
        <v>0</v>
      </c>
    </row>
    <row r="688" spans="1:19" x14ac:dyDescent="0.25">
      <c r="A688" s="2">
        <v>1001</v>
      </c>
      <c r="B688" t="s">
        <v>21</v>
      </c>
      <c r="C688" s="2" t="str">
        <f t="shared" si="34"/>
        <v>04</v>
      </c>
      <c r="D688" t="s">
        <v>47</v>
      </c>
      <c r="E688" s="2" t="str">
        <f t="shared" si="35"/>
        <v>040140000</v>
      </c>
      <c r="F688" t="s">
        <v>217</v>
      </c>
      <c r="G688" t="s">
        <v>218</v>
      </c>
      <c r="H688" t="s">
        <v>219</v>
      </c>
      <c r="I688">
        <v>62500</v>
      </c>
      <c r="J688" t="s">
        <v>93</v>
      </c>
      <c r="K688">
        <v>0</v>
      </c>
      <c r="L688" s="1">
        <v>33000</v>
      </c>
      <c r="M688" s="1">
        <v>33000</v>
      </c>
      <c r="N688" s="1">
        <v>31531.18</v>
      </c>
      <c r="O688" s="1">
        <v>1468.82</v>
      </c>
      <c r="P688" s="1">
        <v>31531.18</v>
      </c>
      <c r="Q688">
        <v>0</v>
      </c>
      <c r="R688" s="1">
        <v>26388.62</v>
      </c>
      <c r="S688" s="1">
        <v>5142.5600000000004</v>
      </c>
    </row>
    <row r="689" spans="1:19" x14ac:dyDescent="0.25">
      <c r="A689" s="2">
        <v>1001</v>
      </c>
      <c r="B689" t="s">
        <v>21</v>
      </c>
      <c r="C689" s="2" t="str">
        <f t="shared" si="34"/>
        <v>04</v>
      </c>
      <c r="D689" t="s">
        <v>47</v>
      </c>
      <c r="E689" s="2" t="str">
        <f t="shared" si="35"/>
        <v>040140000</v>
      </c>
      <c r="F689" t="s">
        <v>217</v>
      </c>
      <c r="G689" t="s">
        <v>218</v>
      </c>
      <c r="H689" t="s">
        <v>219</v>
      </c>
      <c r="I689">
        <v>62501</v>
      </c>
      <c r="J689" t="s">
        <v>126</v>
      </c>
      <c r="K689">
        <v>0</v>
      </c>
      <c r="L689" s="1">
        <v>2000</v>
      </c>
      <c r="M689" s="1">
        <v>2000</v>
      </c>
      <c r="N689">
        <v>574.27</v>
      </c>
      <c r="O689" s="1">
        <v>1425.73</v>
      </c>
      <c r="P689">
        <v>574.27</v>
      </c>
      <c r="Q689">
        <v>0</v>
      </c>
      <c r="R689">
        <v>555.61</v>
      </c>
      <c r="S689">
        <v>18.66</v>
      </c>
    </row>
    <row r="690" spans="1:19" x14ac:dyDescent="0.25">
      <c r="A690" s="2">
        <v>1001</v>
      </c>
      <c r="B690" t="s">
        <v>21</v>
      </c>
      <c r="C690" s="2" t="str">
        <f t="shared" si="34"/>
        <v>04</v>
      </c>
      <c r="D690" t="s">
        <v>47</v>
      </c>
      <c r="E690" s="2" t="str">
        <f t="shared" si="35"/>
        <v>040140000</v>
      </c>
      <c r="F690" t="s">
        <v>217</v>
      </c>
      <c r="G690" t="s">
        <v>218</v>
      </c>
      <c r="H690" t="s">
        <v>219</v>
      </c>
      <c r="I690">
        <v>62502</v>
      </c>
      <c r="J690" t="s">
        <v>94</v>
      </c>
      <c r="K690">
        <v>0</v>
      </c>
      <c r="L690" s="1">
        <v>11000</v>
      </c>
      <c r="M690" s="1">
        <v>11000</v>
      </c>
      <c r="N690" s="1">
        <v>9144.84</v>
      </c>
      <c r="O690" s="1">
        <v>1855.16</v>
      </c>
      <c r="P690" s="1">
        <v>9144.84</v>
      </c>
      <c r="Q690">
        <v>0</v>
      </c>
      <c r="R690" s="1">
        <v>9144.83</v>
      </c>
      <c r="S690">
        <v>0.01</v>
      </c>
    </row>
    <row r="691" spans="1:19" x14ac:dyDescent="0.25">
      <c r="A691" s="2">
        <v>1001</v>
      </c>
      <c r="B691" t="s">
        <v>21</v>
      </c>
      <c r="C691" s="2" t="str">
        <f t="shared" si="34"/>
        <v>04</v>
      </c>
      <c r="D691" t="s">
        <v>47</v>
      </c>
      <c r="E691" s="2" t="str">
        <f t="shared" si="35"/>
        <v>040140000</v>
      </c>
      <c r="F691" t="s">
        <v>217</v>
      </c>
      <c r="G691" t="s">
        <v>218</v>
      </c>
      <c r="H691" t="s">
        <v>219</v>
      </c>
      <c r="I691">
        <v>62509</v>
      </c>
      <c r="J691" t="s">
        <v>127</v>
      </c>
      <c r="K691">
        <v>0</v>
      </c>
      <c r="L691" s="1">
        <v>2000</v>
      </c>
      <c r="M691" s="1">
        <v>2000</v>
      </c>
      <c r="N691" s="1">
        <v>1195.6500000000001</v>
      </c>
      <c r="O691">
        <v>804.35</v>
      </c>
      <c r="P691" s="1">
        <v>1195.6500000000001</v>
      </c>
      <c r="Q691">
        <v>0</v>
      </c>
      <c r="R691" s="1">
        <v>1195.6500000000001</v>
      </c>
      <c r="S691">
        <v>0</v>
      </c>
    </row>
    <row r="692" spans="1:19" x14ac:dyDescent="0.25">
      <c r="A692" s="2">
        <v>1001</v>
      </c>
      <c r="B692" t="s">
        <v>21</v>
      </c>
      <c r="C692" s="2" t="str">
        <f t="shared" si="34"/>
        <v>04</v>
      </c>
      <c r="D692" t="s">
        <v>47</v>
      </c>
      <c r="E692" s="2" t="str">
        <f t="shared" si="35"/>
        <v>040140000</v>
      </c>
      <c r="F692" t="s">
        <v>217</v>
      </c>
      <c r="G692" t="s">
        <v>218</v>
      </c>
      <c r="H692" t="s">
        <v>219</v>
      </c>
      <c r="I692">
        <v>63103</v>
      </c>
      <c r="J692" t="s">
        <v>293</v>
      </c>
      <c r="K692" s="1">
        <v>6232835</v>
      </c>
      <c r="L692" s="1">
        <v>9372639.3499999996</v>
      </c>
      <c r="M692" s="1">
        <v>3139804.35</v>
      </c>
      <c r="N692" s="1">
        <v>2001940.71</v>
      </c>
      <c r="O692" s="1">
        <v>7370698.6399999997</v>
      </c>
      <c r="P692" s="1">
        <v>2001940.71</v>
      </c>
      <c r="Q692">
        <v>0</v>
      </c>
      <c r="R692" s="1">
        <v>1475081.6</v>
      </c>
      <c r="S692" s="1">
        <v>526859.11</v>
      </c>
    </row>
    <row r="693" spans="1:19" x14ac:dyDescent="0.25">
      <c r="A693" s="2">
        <v>1001</v>
      </c>
      <c r="B693" t="s">
        <v>21</v>
      </c>
      <c r="C693" s="2" t="str">
        <f t="shared" si="34"/>
        <v>04</v>
      </c>
      <c r="D693" t="s">
        <v>47</v>
      </c>
      <c r="E693" s="2" t="str">
        <f t="shared" si="35"/>
        <v>040140000</v>
      </c>
      <c r="F693" t="s">
        <v>217</v>
      </c>
      <c r="G693" t="s">
        <v>218</v>
      </c>
      <c r="H693" t="s">
        <v>219</v>
      </c>
      <c r="I693">
        <v>63301</v>
      </c>
      <c r="J693" t="s">
        <v>129</v>
      </c>
      <c r="K693">
        <v>0</v>
      </c>
      <c r="L693" s="1">
        <v>67000</v>
      </c>
      <c r="M693" s="1">
        <v>67000</v>
      </c>
      <c r="N693" s="1">
        <v>65024.05</v>
      </c>
      <c r="O693" s="1">
        <v>1975.95</v>
      </c>
      <c r="P693" s="1">
        <v>65024.05</v>
      </c>
      <c r="Q693">
        <v>0</v>
      </c>
      <c r="R693" s="1">
        <v>31799.85</v>
      </c>
      <c r="S693" s="1">
        <v>33224.199999999997</v>
      </c>
    </row>
    <row r="694" spans="1:19" x14ac:dyDescent="0.25">
      <c r="A694" s="2">
        <v>1001</v>
      </c>
      <c r="B694" t="s">
        <v>21</v>
      </c>
      <c r="C694" s="2" t="str">
        <f t="shared" si="34"/>
        <v>04</v>
      </c>
      <c r="D694" t="s">
        <v>47</v>
      </c>
      <c r="E694" s="2" t="str">
        <f t="shared" si="35"/>
        <v>040140000</v>
      </c>
      <c r="F694" t="s">
        <v>217</v>
      </c>
      <c r="G694" t="s">
        <v>218</v>
      </c>
      <c r="H694" t="s">
        <v>219</v>
      </c>
      <c r="I694">
        <v>63302</v>
      </c>
      <c r="J694" t="s">
        <v>130</v>
      </c>
      <c r="K694">
        <v>0</v>
      </c>
      <c r="L694" s="1">
        <v>43000</v>
      </c>
      <c r="M694" s="1">
        <v>43000</v>
      </c>
      <c r="N694" s="1">
        <v>29477.56</v>
      </c>
      <c r="O694" s="1">
        <v>13522.44</v>
      </c>
      <c r="P694" s="1">
        <v>29477.56</v>
      </c>
      <c r="Q694">
        <v>0</v>
      </c>
      <c r="R694" s="1">
        <v>29477.56</v>
      </c>
      <c r="S694">
        <v>0</v>
      </c>
    </row>
    <row r="695" spans="1:19" x14ac:dyDescent="0.25">
      <c r="A695" s="2">
        <v>1001</v>
      </c>
      <c r="B695" t="s">
        <v>21</v>
      </c>
      <c r="C695" s="2" t="str">
        <f t="shared" si="34"/>
        <v>04</v>
      </c>
      <c r="D695" t="s">
        <v>47</v>
      </c>
      <c r="E695" s="2" t="str">
        <f t="shared" si="35"/>
        <v>040140000</v>
      </c>
      <c r="F695" t="s">
        <v>217</v>
      </c>
      <c r="G695" t="s">
        <v>218</v>
      </c>
      <c r="H695" t="s">
        <v>219</v>
      </c>
      <c r="I695">
        <v>63303</v>
      </c>
      <c r="J695" t="s">
        <v>98</v>
      </c>
      <c r="K695">
        <v>0</v>
      </c>
      <c r="L695" s="1">
        <v>18050</v>
      </c>
      <c r="M695" s="1">
        <v>18050</v>
      </c>
      <c r="N695" s="1">
        <v>18101.88</v>
      </c>
      <c r="O695">
        <v>-51.88</v>
      </c>
      <c r="P695" s="1">
        <v>18101.88</v>
      </c>
      <c r="Q695">
        <v>0</v>
      </c>
      <c r="R695" s="1">
        <v>18101.88</v>
      </c>
      <c r="S695">
        <v>0</v>
      </c>
    </row>
    <row r="696" spans="1:19" x14ac:dyDescent="0.25">
      <c r="A696" s="2">
        <v>1001</v>
      </c>
      <c r="B696" t="s">
        <v>21</v>
      </c>
      <c r="C696" s="2" t="str">
        <f t="shared" si="34"/>
        <v>04</v>
      </c>
      <c r="D696" t="s">
        <v>47</v>
      </c>
      <c r="E696" s="2" t="str">
        <f t="shared" si="35"/>
        <v>040140000</v>
      </c>
      <c r="F696" t="s">
        <v>217</v>
      </c>
      <c r="G696" t="s">
        <v>218</v>
      </c>
      <c r="H696" t="s">
        <v>219</v>
      </c>
      <c r="I696">
        <v>63305</v>
      </c>
      <c r="J696" t="s">
        <v>294</v>
      </c>
      <c r="K696">
        <v>0</v>
      </c>
      <c r="L696">
        <v>310.2</v>
      </c>
      <c r="M696">
        <v>310.2</v>
      </c>
      <c r="N696">
        <v>310.18</v>
      </c>
      <c r="O696">
        <v>0.02</v>
      </c>
      <c r="P696">
        <v>310.18</v>
      </c>
      <c r="Q696">
        <v>0</v>
      </c>
      <c r="R696">
        <v>310.18</v>
      </c>
      <c r="S696">
        <v>0</v>
      </c>
    </row>
    <row r="697" spans="1:19" x14ac:dyDescent="0.25">
      <c r="A697" s="2">
        <v>1001</v>
      </c>
      <c r="B697" t="s">
        <v>21</v>
      </c>
      <c r="C697" s="2" t="str">
        <f t="shared" si="34"/>
        <v>04</v>
      </c>
      <c r="D697" t="s">
        <v>47</v>
      </c>
      <c r="E697" s="2" t="str">
        <f t="shared" si="35"/>
        <v>040140000</v>
      </c>
      <c r="F697" t="s">
        <v>217</v>
      </c>
      <c r="G697" t="s">
        <v>218</v>
      </c>
      <c r="H697" t="s">
        <v>219</v>
      </c>
      <c r="I697">
        <v>63308</v>
      </c>
      <c r="J697" t="s">
        <v>171</v>
      </c>
      <c r="K697">
        <v>0</v>
      </c>
      <c r="L697">
        <v>266.45</v>
      </c>
      <c r="M697">
        <v>266.45</v>
      </c>
      <c r="N697">
        <v>266.44</v>
      </c>
      <c r="O697">
        <v>0.01</v>
      </c>
      <c r="P697">
        <v>266.44</v>
      </c>
      <c r="Q697">
        <v>0</v>
      </c>
      <c r="R697">
        <v>266.44</v>
      </c>
      <c r="S697">
        <v>0</v>
      </c>
    </row>
    <row r="698" spans="1:19" x14ac:dyDescent="0.25">
      <c r="A698" s="2">
        <v>1001</v>
      </c>
      <c r="B698" t="s">
        <v>21</v>
      </c>
      <c r="C698" s="2" t="str">
        <f t="shared" si="34"/>
        <v>04</v>
      </c>
      <c r="D698" t="s">
        <v>47</v>
      </c>
      <c r="E698" s="2" t="str">
        <f t="shared" si="35"/>
        <v>040140000</v>
      </c>
      <c r="F698" t="s">
        <v>217</v>
      </c>
      <c r="G698" t="s">
        <v>218</v>
      </c>
      <c r="H698" t="s">
        <v>219</v>
      </c>
      <c r="I698">
        <v>63309</v>
      </c>
      <c r="J698" t="s">
        <v>159</v>
      </c>
      <c r="K698">
        <v>0</v>
      </c>
      <c r="L698" s="1">
        <v>28000</v>
      </c>
      <c r="M698" s="1">
        <v>28000</v>
      </c>
      <c r="N698" s="1">
        <v>26917.69</v>
      </c>
      <c r="O698" s="1">
        <v>1082.31</v>
      </c>
      <c r="P698" s="1">
        <v>26917.69</v>
      </c>
      <c r="Q698">
        <v>0</v>
      </c>
      <c r="R698" s="1">
        <v>26917.69</v>
      </c>
      <c r="S698">
        <v>0</v>
      </c>
    </row>
    <row r="699" spans="1:19" x14ac:dyDescent="0.25">
      <c r="A699" s="2">
        <v>1001</v>
      </c>
      <c r="B699" t="s">
        <v>21</v>
      </c>
      <c r="C699" s="2" t="str">
        <f t="shared" si="34"/>
        <v>04</v>
      </c>
      <c r="D699" t="s">
        <v>47</v>
      </c>
      <c r="E699" s="2" t="str">
        <f t="shared" si="35"/>
        <v>040140000</v>
      </c>
      <c r="F699" t="s">
        <v>217</v>
      </c>
      <c r="G699" t="s">
        <v>218</v>
      </c>
      <c r="H699" t="s">
        <v>219</v>
      </c>
      <c r="I699">
        <v>63806</v>
      </c>
      <c r="J699" t="s">
        <v>295</v>
      </c>
      <c r="K699" s="1">
        <v>820000</v>
      </c>
      <c r="L699" s="1">
        <v>434000</v>
      </c>
      <c r="M699" s="1">
        <v>-386000</v>
      </c>
      <c r="N699" s="1">
        <v>426762.71</v>
      </c>
      <c r="O699" s="1">
        <v>7237.29</v>
      </c>
      <c r="P699" s="1">
        <v>426762.71</v>
      </c>
      <c r="Q699">
        <v>0</v>
      </c>
      <c r="R699" s="1">
        <v>384524.23</v>
      </c>
      <c r="S699" s="1">
        <v>42238.48</v>
      </c>
    </row>
    <row r="700" spans="1:19" x14ac:dyDescent="0.25">
      <c r="A700" s="2">
        <v>1001</v>
      </c>
      <c r="B700" t="s">
        <v>21</v>
      </c>
      <c r="C700" s="2" t="str">
        <f t="shared" si="34"/>
        <v>04</v>
      </c>
      <c r="D700" t="s">
        <v>47</v>
      </c>
      <c r="E700" s="2" t="str">
        <f t="shared" si="35"/>
        <v>040140000</v>
      </c>
      <c r="F700" t="s">
        <v>217</v>
      </c>
      <c r="G700" t="s">
        <v>218</v>
      </c>
      <c r="H700" t="s">
        <v>219</v>
      </c>
      <c r="I700">
        <v>64010</v>
      </c>
      <c r="J700" t="s">
        <v>99</v>
      </c>
      <c r="K700" s="1">
        <v>5162586</v>
      </c>
      <c r="L700" s="1">
        <v>2725745</v>
      </c>
      <c r="M700" s="1">
        <v>-2436841</v>
      </c>
      <c r="N700" s="1">
        <v>1949989.25</v>
      </c>
      <c r="O700" s="1">
        <v>775755.75</v>
      </c>
      <c r="P700" s="1">
        <v>1949989.25</v>
      </c>
      <c r="Q700">
        <v>0</v>
      </c>
      <c r="R700" s="1">
        <v>1646805.63</v>
      </c>
      <c r="S700" s="1">
        <v>303183.62</v>
      </c>
    </row>
    <row r="701" spans="1:19" x14ac:dyDescent="0.25">
      <c r="A701" s="2">
        <v>1001</v>
      </c>
      <c r="B701" t="s">
        <v>21</v>
      </c>
      <c r="C701" s="2" t="str">
        <f t="shared" si="34"/>
        <v>04</v>
      </c>
      <c r="D701" t="s">
        <v>47</v>
      </c>
      <c r="E701" s="2" t="str">
        <f t="shared" si="35"/>
        <v>040140000</v>
      </c>
      <c r="F701" t="s">
        <v>217</v>
      </c>
      <c r="G701" t="s">
        <v>218</v>
      </c>
      <c r="H701" t="s">
        <v>219</v>
      </c>
      <c r="I701">
        <v>76309</v>
      </c>
      <c r="J701" t="s">
        <v>144</v>
      </c>
      <c r="K701" s="1">
        <v>2793978</v>
      </c>
      <c r="L701" s="1">
        <v>2493978</v>
      </c>
      <c r="M701" s="1">
        <v>-300000</v>
      </c>
      <c r="N701" s="1">
        <v>2481576.79</v>
      </c>
      <c r="O701" s="1">
        <v>12401.21</v>
      </c>
      <c r="P701" s="1">
        <v>1911093.89</v>
      </c>
      <c r="Q701" s="1">
        <v>570482.9</v>
      </c>
      <c r="R701" s="1">
        <v>1092180.3500000001</v>
      </c>
      <c r="S701" s="1">
        <v>818913.54</v>
      </c>
    </row>
    <row r="702" spans="1:19" x14ac:dyDescent="0.25">
      <c r="A702" s="2">
        <v>1001</v>
      </c>
      <c r="B702" t="s">
        <v>21</v>
      </c>
      <c r="C702" s="2" t="str">
        <f t="shared" si="34"/>
        <v>04</v>
      </c>
      <c r="D702" t="s">
        <v>47</v>
      </c>
      <c r="E702" s="2" t="str">
        <f t="shared" si="35"/>
        <v>040140000</v>
      </c>
      <c r="F702" t="s">
        <v>217</v>
      </c>
      <c r="G702" t="s">
        <v>218</v>
      </c>
      <c r="H702" t="s">
        <v>219</v>
      </c>
      <c r="I702">
        <v>78099</v>
      </c>
      <c r="J702" t="s">
        <v>118</v>
      </c>
      <c r="K702">
        <v>0</v>
      </c>
      <c r="L702" s="1">
        <v>284534.84999999998</v>
      </c>
      <c r="M702" s="1">
        <v>284534.84999999998</v>
      </c>
      <c r="N702" s="1">
        <v>284500</v>
      </c>
      <c r="O702">
        <v>34.85</v>
      </c>
      <c r="P702" s="1">
        <v>268495.84000000003</v>
      </c>
      <c r="Q702" s="1">
        <v>16004.16</v>
      </c>
      <c r="R702" s="1">
        <v>268495.84000000003</v>
      </c>
      <c r="S702">
        <v>0</v>
      </c>
    </row>
    <row r="703" spans="1:19" x14ac:dyDescent="0.25">
      <c r="A703" s="2">
        <v>1001</v>
      </c>
      <c r="B703" t="s">
        <v>21</v>
      </c>
      <c r="C703" s="2" t="str">
        <f t="shared" ref="C703:C734" si="36">"07"</f>
        <v>07</v>
      </c>
      <c r="D703" t="s">
        <v>296</v>
      </c>
      <c r="E703" s="2" t="str">
        <f t="shared" ref="E703:E734" si="37">"070010000"</f>
        <v>070010000</v>
      </c>
      <c r="F703" t="s">
        <v>297</v>
      </c>
      <c r="G703" t="s">
        <v>298</v>
      </c>
      <c r="H703" t="s">
        <v>299</v>
      </c>
      <c r="I703">
        <v>10000</v>
      </c>
      <c r="J703" t="s">
        <v>25</v>
      </c>
      <c r="K703" s="1">
        <v>254521</v>
      </c>
      <c r="L703" s="1">
        <v>269484.40999999997</v>
      </c>
      <c r="M703" s="1">
        <v>14963.41</v>
      </c>
      <c r="N703" s="1">
        <v>269484.40999999997</v>
      </c>
      <c r="O703">
        <v>0</v>
      </c>
      <c r="P703" s="1">
        <v>269484.40999999997</v>
      </c>
      <c r="Q703">
        <v>0</v>
      </c>
      <c r="R703" s="1">
        <v>269484.40999999997</v>
      </c>
      <c r="S703">
        <v>0</v>
      </c>
    </row>
    <row r="704" spans="1:19" x14ac:dyDescent="0.25">
      <c r="A704" s="2">
        <v>1001</v>
      </c>
      <c r="B704" t="s">
        <v>21</v>
      </c>
      <c r="C704" s="2" t="str">
        <f t="shared" si="36"/>
        <v>07</v>
      </c>
      <c r="D704" t="s">
        <v>296</v>
      </c>
      <c r="E704" s="2" t="str">
        <f t="shared" si="37"/>
        <v>070010000</v>
      </c>
      <c r="F704" t="s">
        <v>297</v>
      </c>
      <c r="G704" t="s">
        <v>298</v>
      </c>
      <c r="H704" t="s">
        <v>299</v>
      </c>
      <c r="I704">
        <v>11000</v>
      </c>
      <c r="J704" t="s">
        <v>26</v>
      </c>
      <c r="K704" s="1">
        <v>34100</v>
      </c>
      <c r="L704" s="1">
        <v>31999</v>
      </c>
      <c r="M704" s="1">
        <v>-2101</v>
      </c>
      <c r="N704" s="1">
        <v>31998.41</v>
      </c>
      <c r="O704">
        <v>0.59</v>
      </c>
      <c r="P704" s="1">
        <v>31998.41</v>
      </c>
      <c r="Q704">
        <v>0</v>
      </c>
      <c r="R704" s="1">
        <v>31998.41</v>
      </c>
      <c r="S704">
        <v>0</v>
      </c>
    </row>
    <row r="705" spans="1:19" x14ac:dyDescent="0.25">
      <c r="A705" s="2">
        <v>1001</v>
      </c>
      <c r="B705" t="s">
        <v>21</v>
      </c>
      <c r="C705" s="2" t="str">
        <f t="shared" si="36"/>
        <v>07</v>
      </c>
      <c r="D705" t="s">
        <v>296</v>
      </c>
      <c r="E705" s="2" t="str">
        <f t="shared" si="37"/>
        <v>070010000</v>
      </c>
      <c r="F705" t="s">
        <v>297</v>
      </c>
      <c r="G705" t="s">
        <v>298</v>
      </c>
      <c r="H705" t="s">
        <v>299</v>
      </c>
      <c r="I705">
        <v>11001</v>
      </c>
      <c r="J705" t="s">
        <v>27</v>
      </c>
      <c r="K705" s="1">
        <v>99653</v>
      </c>
      <c r="L705" s="1">
        <v>91071.94</v>
      </c>
      <c r="M705" s="1">
        <v>-8581.06</v>
      </c>
      <c r="N705" s="1">
        <v>91071.48</v>
      </c>
      <c r="O705">
        <v>0.46</v>
      </c>
      <c r="P705" s="1">
        <v>91071.48</v>
      </c>
      <c r="Q705">
        <v>0</v>
      </c>
      <c r="R705" s="1">
        <v>91071.48</v>
      </c>
      <c r="S705">
        <v>0</v>
      </c>
    </row>
    <row r="706" spans="1:19" x14ac:dyDescent="0.25">
      <c r="A706" s="2">
        <v>1001</v>
      </c>
      <c r="B706" t="s">
        <v>21</v>
      </c>
      <c r="C706" s="2" t="str">
        <f t="shared" si="36"/>
        <v>07</v>
      </c>
      <c r="D706" t="s">
        <v>296</v>
      </c>
      <c r="E706" s="2" t="str">
        <f t="shared" si="37"/>
        <v>070010000</v>
      </c>
      <c r="F706" t="s">
        <v>297</v>
      </c>
      <c r="G706" t="s">
        <v>298</v>
      </c>
      <c r="H706" t="s">
        <v>299</v>
      </c>
      <c r="I706">
        <v>12000</v>
      </c>
      <c r="J706" t="s">
        <v>28</v>
      </c>
      <c r="K706" s="1">
        <v>767242</v>
      </c>
      <c r="L706" s="1">
        <v>576304.48</v>
      </c>
      <c r="M706" s="1">
        <v>-190937.52</v>
      </c>
      <c r="N706" s="1">
        <v>576304.4</v>
      </c>
      <c r="O706">
        <v>0.08</v>
      </c>
      <c r="P706" s="1">
        <v>576304.4</v>
      </c>
      <c r="Q706">
        <v>0</v>
      </c>
      <c r="R706" s="1">
        <v>576304.4</v>
      </c>
      <c r="S706">
        <v>0</v>
      </c>
    </row>
    <row r="707" spans="1:19" x14ac:dyDescent="0.25">
      <c r="A707" s="2">
        <v>1001</v>
      </c>
      <c r="B707" t="s">
        <v>21</v>
      </c>
      <c r="C707" s="2" t="str">
        <f t="shared" si="36"/>
        <v>07</v>
      </c>
      <c r="D707" t="s">
        <v>296</v>
      </c>
      <c r="E707" s="2" t="str">
        <f t="shared" si="37"/>
        <v>070010000</v>
      </c>
      <c r="F707" t="s">
        <v>297</v>
      </c>
      <c r="G707" t="s">
        <v>298</v>
      </c>
      <c r="H707" t="s">
        <v>299</v>
      </c>
      <c r="I707">
        <v>12001</v>
      </c>
      <c r="J707" t="s">
        <v>51</v>
      </c>
      <c r="K707" s="1">
        <v>254876</v>
      </c>
      <c r="L707" s="1">
        <v>110257.3</v>
      </c>
      <c r="M707" s="1">
        <v>-144618.70000000001</v>
      </c>
      <c r="N707" s="1">
        <v>110256.66</v>
      </c>
      <c r="O707">
        <v>0.64</v>
      </c>
      <c r="P707" s="1">
        <v>110256.66</v>
      </c>
      <c r="Q707">
        <v>0</v>
      </c>
      <c r="R707" s="1">
        <v>110256.66</v>
      </c>
      <c r="S707">
        <v>0</v>
      </c>
    </row>
    <row r="708" spans="1:19" x14ac:dyDescent="0.25">
      <c r="A708" s="2">
        <v>1001</v>
      </c>
      <c r="B708" t="s">
        <v>21</v>
      </c>
      <c r="C708" s="2" t="str">
        <f t="shared" si="36"/>
        <v>07</v>
      </c>
      <c r="D708" t="s">
        <v>296</v>
      </c>
      <c r="E708" s="2" t="str">
        <f t="shared" si="37"/>
        <v>070010000</v>
      </c>
      <c r="F708" t="s">
        <v>297</v>
      </c>
      <c r="G708" t="s">
        <v>298</v>
      </c>
      <c r="H708" t="s">
        <v>299</v>
      </c>
      <c r="I708">
        <v>12002</v>
      </c>
      <c r="J708" t="s">
        <v>29</v>
      </c>
      <c r="K708" s="1">
        <v>137794</v>
      </c>
      <c r="L708" s="1">
        <v>92717.98</v>
      </c>
      <c r="M708" s="1">
        <v>-45076.02</v>
      </c>
      <c r="N708" s="1">
        <v>87557.99</v>
      </c>
      <c r="O708" s="1">
        <v>5159.99</v>
      </c>
      <c r="P708" s="1">
        <v>87557.99</v>
      </c>
      <c r="Q708">
        <v>0</v>
      </c>
      <c r="R708" s="1">
        <v>87557.99</v>
      </c>
      <c r="S708">
        <v>0</v>
      </c>
    </row>
    <row r="709" spans="1:19" x14ac:dyDescent="0.25">
      <c r="A709" s="2">
        <v>1001</v>
      </c>
      <c r="B709" t="s">
        <v>21</v>
      </c>
      <c r="C709" s="2" t="str">
        <f t="shared" si="36"/>
        <v>07</v>
      </c>
      <c r="D709" t="s">
        <v>296</v>
      </c>
      <c r="E709" s="2" t="str">
        <f t="shared" si="37"/>
        <v>070010000</v>
      </c>
      <c r="F709" t="s">
        <v>297</v>
      </c>
      <c r="G709" t="s">
        <v>298</v>
      </c>
      <c r="H709" t="s">
        <v>299</v>
      </c>
      <c r="I709">
        <v>12003</v>
      </c>
      <c r="J709" t="s">
        <v>30</v>
      </c>
      <c r="K709" s="1">
        <v>165461</v>
      </c>
      <c r="L709" s="1">
        <v>165290.57</v>
      </c>
      <c r="M709">
        <v>-170.43</v>
      </c>
      <c r="N709" s="1">
        <v>162158.64000000001</v>
      </c>
      <c r="O709" s="1">
        <v>3131.93</v>
      </c>
      <c r="P709" s="1">
        <v>162158.64000000001</v>
      </c>
      <c r="Q709">
        <v>0</v>
      </c>
      <c r="R709" s="1">
        <v>162158.64000000001</v>
      </c>
      <c r="S709">
        <v>0</v>
      </c>
    </row>
    <row r="710" spans="1:19" x14ac:dyDescent="0.25">
      <c r="A710" s="2">
        <v>1001</v>
      </c>
      <c r="B710" t="s">
        <v>21</v>
      </c>
      <c r="C710" s="2" t="str">
        <f t="shared" si="36"/>
        <v>07</v>
      </c>
      <c r="D710" t="s">
        <v>296</v>
      </c>
      <c r="E710" s="2" t="str">
        <f t="shared" si="37"/>
        <v>070010000</v>
      </c>
      <c r="F710" t="s">
        <v>297</v>
      </c>
      <c r="G710" t="s">
        <v>298</v>
      </c>
      <c r="H710" t="s">
        <v>299</v>
      </c>
      <c r="I710">
        <v>12005</v>
      </c>
      <c r="J710" t="s">
        <v>31</v>
      </c>
      <c r="K710" s="1">
        <v>112658</v>
      </c>
      <c r="L710" s="1">
        <v>139658</v>
      </c>
      <c r="M710" s="1">
        <v>27000</v>
      </c>
      <c r="N710" s="1">
        <v>147941.66</v>
      </c>
      <c r="O710" s="1">
        <v>-8283.66</v>
      </c>
      <c r="P710" s="1">
        <v>147941.66</v>
      </c>
      <c r="Q710">
        <v>0</v>
      </c>
      <c r="R710" s="1">
        <v>147941.66</v>
      </c>
      <c r="S710">
        <v>0</v>
      </c>
    </row>
    <row r="711" spans="1:19" x14ac:dyDescent="0.25">
      <c r="A711" s="2">
        <v>1001</v>
      </c>
      <c r="B711" t="s">
        <v>21</v>
      </c>
      <c r="C711" s="2" t="str">
        <f t="shared" si="36"/>
        <v>07</v>
      </c>
      <c r="D711" t="s">
        <v>296</v>
      </c>
      <c r="E711" s="2" t="str">
        <f t="shared" si="37"/>
        <v>070010000</v>
      </c>
      <c r="F711" t="s">
        <v>297</v>
      </c>
      <c r="G711" t="s">
        <v>298</v>
      </c>
      <c r="H711" t="s">
        <v>299</v>
      </c>
      <c r="I711">
        <v>12100</v>
      </c>
      <c r="J711" t="s">
        <v>32</v>
      </c>
      <c r="K711" s="1">
        <v>888408</v>
      </c>
      <c r="L711" s="1">
        <v>636984.23</v>
      </c>
      <c r="M711" s="1">
        <v>-251423.77</v>
      </c>
      <c r="N711" s="1">
        <v>636984.14</v>
      </c>
      <c r="O711">
        <v>0.09</v>
      </c>
      <c r="P711" s="1">
        <v>636984.14</v>
      </c>
      <c r="Q711">
        <v>0</v>
      </c>
      <c r="R711" s="1">
        <v>636984.14</v>
      </c>
      <c r="S711">
        <v>0</v>
      </c>
    </row>
    <row r="712" spans="1:19" x14ac:dyDescent="0.25">
      <c r="A712" s="2">
        <v>1001</v>
      </c>
      <c r="B712" t="s">
        <v>21</v>
      </c>
      <c r="C712" s="2" t="str">
        <f t="shared" si="36"/>
        <v>07</v>
      </c>
      <c r="D712" t="s">
        <v>296</v>
      </c>
      <c r="E712" s="2" t="str">
        <f t="shared" si="37"/>
        <v>070010000</v>
      </c>
      <c r="F712" t="s">
        <v>297</v>
      </c>
      <c r="G712" t="s">
        <v>298</v>
      </c>
      <c r="H712" t="s">
        <v>299</v>
      </c>
      <c r="I712">
        <v>12101</v>
      </c>
      <c r="J712" t="s">
        <v>33</v>
      </c>
      <c r="K712" s="1">
        <v>1873775</v>
      </c>
      <c r="L712" s="1">
        <v>1358941.21</v>
      </c>
      <c r="M712" s="1">
        <v>-514833.79</v>
      </c>
      <c r="N712" s="1">
        <v>1358940.97</v>
      </c>
      <c r="O712">
        <v>0.24</v>
      </c>
      <c r="P712" s="1">
        <v>1358940.97</v>
      </c>
      <c r="Q712">
        <v>0</v>
      </c>
      <c r="R712" s="1">
        <v>1358940.97</v>
      </c>
      <c r="S712">
        <v>0</v>
      </c>
    </row>
    <row r="713" spans="1:19" x14ac:dyDescent="0.25">
      <c r="A713" s="2">
        <v>1001</v>
      </c>
      <c r="B713" t="s">
        <v>21</v>
      </c>
      <c r="C713" s="2" t="str">
        <f t="shared" si="36"/>
        <v>07</v>
      </c>
      <c r="D713" t="s">
        <v>296</v>
      </c>
      <c r="E713" s="2" t="str">
        <f t="shared" si="37"/>
        <v>070010000</v>
      </c>
      <c r="F713" t="s">
        <v>297</v>
      </c>
      <c r="G713" t="s">
        <v>298</v>
      </c>
      <c r="H713" t="s">
        <v>299</v>
      </c>
      <c r="I713">
        <v>12103</v>
      </c>
      <c r="J713" t="s">
        <v>52</v>
      </c>
      <c r="K713" s="1">
        <v>7706</v>
      </c>
      <c r="L713" s="1">
        <v>7706</v>
      </c>
      <c r="M713">
        <v>0</v>
      </c>
      <c r="N713" s="1">
        <v>7713.78</v>
      </c>
      <c r="O713">
        <v>-7.78</v>
      </c>
      <c r="P713" s="1">
        <v>7713.78</v>
      </c>
      <c r="Q713">
        <v>0</v>
      </c>
      <c r="R713" s="1">
        <v>7713.78</v>
      </c>
      <c r="S713">
        <v>0</v>
      </c>
    </row>
    <row r="714" spans="1:19" x14ac:dyDescent="0.25">
      <c r="A714" s="2">
        <v>1001</v>
      </c>
      <c r="B714" t="s">
        <v>21</v>
      </c>
      <c r="C714" s="2" t="str">
        <f t="shared" si="36"/>
        <v>07</v>
      </c>
      <c r="D714" t="s">
        <v>296</v>
      </c>
      <c r="E714" s="2" t="str">
        <f t="shared" si="37"/>
        <v>070010000</v>
      </c>
      <c r="F714" t="s">
        <v>297</v>
      </c>
      <c r="G714" t="s">
        <v>298</v>
      </c>
      <c r="H714" t="s">
        <v>299</v>
      </c>
      <c r="I714">
        <v>12401</v>
      </c>
      <c r="J714" t="s">
        <v>133</v>
      </c>
      <c r="K714" s="1">
        <v>1192959</v>
      </c>
      <c r="L714" s="1">
        <v>1166524.8400000001</v>
      </c>
      <c r="M714" s="1">
        <v>-26434.16</v>
      </c>
      <c r="N714" s="1">
        <v>1166524.22</v>
      </c>
      <c r="O714">
        <v>0.62</v>
      </c>
      <c r="P714" s="1">
        <v>1166524.22</v>
      </c>
      <c r="Q714">
        <v>0</v>
      </c>
      <c r="R714" s="1">
        <v>1065524.25</v>
      </c>
      <c r="S714" s="1">
        <v>100999.97</v>
      </c>
    </row>
    <row r="715" spans="1:19" x14ac:dyDescent="0.25">
      <c r="A715" s="2">
        <v>1001</v>
      </c>
      <c r="B715" t="s">
        <v>21</v>
      </c>
      <c r="C715" s="2" t="str">
        <f t="shared" si="36"/>
        <v>07</v>
      </c>
      <c r="D715" t="s">
        <v>296</v>
      </c>
      <c r="E715" s="2" t="str">
        <f t="shared" si="37"/>
        <v>070010000</v>
      </c>
      <c r="F715" t="s">
        <v>297</v>
      </c>
      <c r="G715" t="s">
        <v>298</v>
      </c>
      <c r="H715" t="s">
        <v>299</v>
      </c>
      <c r="I715">
        <v>13000</v>
      </c>
      <c r="J715" t="s">
        <v>53</v>
      </c>
      <c r="K715" s="1">
        <v>439092</v>
      </c>
      <c r="L715" s="1">
        <v>416174.33</v>
      </c>
      <c r="M715" s="1">
        <v>-22917.67</v>
      </c>
      <c r="N715" s="1">
        <v>416173.47</v>
      </c>
      <c r="O715">
        <v>0.86</v>
      </c>
      <c r="P715" s="1">
        <v>416173.47</v>
      </c>
      <c r="Q715">
        <v>0</v>
      </c>
      <c r="R715" s="1">
        <v>416173.47</v>
      </c>
      <c r="S715">
        <v>0</v>
      </c>
    </row>
    <row r="716" spans="1:19" x14ac:dyDescent="0.25">
      <c r="A716" s="2">
        <v>1001</v>
      </c>
      <c r="B716" t="s">
        <v>21</v>
      </c>
      <c r="C716" s="2" t="str">
        <f t="shared" si="36"/>
        <v>07</v>
      </c>
      <c r="D716" t="s">
        <v>296</v>
      </c>
      <c r="E716" s="2" t="str">
        <f t="shared" si="37"/>
        <v>070010000</v>
      </c>
      <c r="F716" t="s">
        <v>297</v>
      </c>
      <c r="G716" t="s">
        <v>298</v>
      </c>
      <c r="H716" t="s">
        <v>299</v>
      </c>
      <c r="I716">
        <v>13001</v>
      </c>
      <c r="J716" t="s">
        <v>54</v>
      </c>
      <c r="K716" s="1">
        <v>1927</v>
      </c>
      <c r="L716" s="1">
        <v>1606</v>
      </c>
      <c r="M716">
        <v>-321</v>
      </c>
      <c r="N716" s="1">
        <v>1605.5</v>
      </c>
      <c r="O716">
        <v>0.5</v>
      </c>
      <c r="P716" s="1">
        <v>1605.5</v>
      </c>
      <c r="Q716">
        <v>0</v>
      </c>
      <c r="R716" s="1">
        <v>1605.5</v>
      </c>
      <c r="S716">
        <v>0</v>
      </c>
    </row>
    <row r="717" spans="1:19" x14ac:dyDescent="0.25">
      <c r="A717" s="2">
        <v>1001</v>
      </c>
      <c r="B717" t="s">
        <v>21</v>
      </c>
      <c r="C717" s="2" t="str">
        <f t="shared" si="36"/>
        <v>07</v>
      </c>
      <c r="D717" t="s">
        <v>296</v>
      </c>
      <c r="E717" s="2" t="str">
        <f t="shared" si="37"/>
        <v>070010000</v>
      </c>
      <c r="F717" t="s">
        <v>297</v>
      </c>
      <c r="G717" t="s">
        <v>298</v>
      </c>
      <c r="H717" t="s">
        <v>299</v>
      </c>
      <c r="I717">
        <v>13005</v>
      </c>
      <c r="J717" t="s">
        <v>56</v>
      </c>
      <c r="K717" s="1">
        <v>56417</v>
      </c>
      <c r="L717" s="1">
        <v>46347</v>
      </c>
      <c r="M717" s="1">
        <v>-10070</v>
      </c>
      <c r="N717" s="1">
        <v>46346.25</v>
      </c>
      <c r="O717">
        <v>0.75</v>
      </c>
      <c r="P717" s="1">
        <v>46346.25</v>
      </c>
      <c r="Q717">
        <v>0</v>
      </c>
      <c r="R717" s="1">
        <v>46346.25</v>
      </c>
      <c r="S717">
        <v>0</v>
      </c>
    </row>
    <row r="718" spans="1:19" x14ac:dyDescent="0.25">
      <c r="A718" s="2">
        <v>1001</v>
      </c>
      <c r="B718" t="s">
        <v>21</v>
      </c>
      <c r="C718" s="2" t="str">
        <f t="shared" si="36"/>
        <v>07</v>
      </c>
      <c r="D718" t="s">
        <v>296</v>
      </c>
      <c r="E718" s="2" t="str">
        <f t="shared" si="37"/>
        <v>070010000</v>
      </c>
      <c r="F718" t="s">
        <v>297</v>
      </c>
      <c r="G718" t="s">
        <v>298</v>
      </c>
      <c r="H718" t="s">
        <v>299</v>
      </c>
      <c r="I718">
        <v>13100</v>
      </c>
      <c r="J718" t="s">
        <v>103</v>
      </c>
      <c r="K718" s="1">
        <v>174827</v>
      </c>
      <c r="L718" s="1">
        <v>126851.12</v>
      </c>
      <c r="M718" s="1">
        <v>-47975.88</v>
      </c>
      <c r="N718" s="1">
        <v>126851.03</v>
      </c>
      <c r="O718">
        <v>0.09</v>
      </c>
      <c r="P718" s="1">
        <v>126851.03</v>
      </c>
      <c r="Q718">
        <v>0</v>
      </c>
      <c r="R718" s="1">
        <v>126851.03</v>
      </c>
      <c r="S718">
        <v>0</v>
      </c>
    </row>
    <row r="719" spans="1:19" x14ac:dyDescent="0.25">
      <c r="A719" s="2">
        <v>1001</v>
      </c>
      <c r="B719" t="s">
        <v>21</v>
      </c>
      <c r="C719" s="2" t="str">
        <f t="shared" si="36"/>
        <v>07</v>
      </c>
      <c r="D719" t="s">
        <v>296</v>
      </c>
      <c r="E719" s="2" t="str">
        <f t="shared" si="37"/>
        <v>070010000</v>
      </c>
      <c r="F719" t="s">
        <v>297</v>
      </c>
      <c r="G719" t="s">
        <v>298</v>
      </c>
      <c r="H719" t="s">
        <v>299</v>
      </c>
      <c r="I719">
        <v>15001</v>
      </c>
      <c r="J719" t="s">
        <v>34</v>
      </c>
      <c r="K719" s="1">
        <v>45457</v>
      </c>
      <c r="L719" s="1">
        <v>15151.17</v>
      </c>
      <c r="M719" s="1">
        <v>-30305.83</v>
      </c>
      <c r="N719" s="1">
        <v>15150.88</v>
      </c>
      <c r="O719">
        <v>0.28999999999999998</v>
      </c>
      <c r="P719" s="1">
        <v>15150.88</v>
      </c>
      <c r="Q719">
        <v>0</v>
      </c>
      <c r="R719" s="1">
        <v>15150.88</v>
      </c>
      <c r="S719">
        <v>0</v>
      </c>
    </row>
    <row r="720" spans="1:19" x14ac:dyDescent="0.25">
      <c r="A720" s="2">
        <v>1001</v>
      </c>
      <c r="B720" t="s">
        <v>21</v>
      </c>
      <c r="C720" s="2" t="str">
        <f t="shared" si="36"/>
        <v>07</v>
      </c>
      <c r="D720" t="s">
        <v>296</v>
      </c>
      <c r="E720" s="2" t="str">
        <f t="shared" si="37"/>
        <v>070010000</v>
      </c>
      <c r="F720" t="s">
        <v>297</v>
      </c>
      <c r="G720" t="s">
        <v>298</v>
      </c>
      <c r="H720" t="s">
        <v>299</v>
      </c>
      <c r="I720">
        <v>15006</v>
      </c>
      <c r="J720" t="s">
        <v>60</v>
      </c>
      <c r="K720" s="1">
        <v>19304</v>
      </c>
      <c r="L720" s="1">
        <v>20475.3</v>
      </c>
      <c r="M720" s="1">
        <v>1171.3</v>
      </c>
      <c r="N720" s="1">
        <v>20474.59</v>
      </c>
      <c r="O720">
        <v>0.71</v>
      </c>
      <c r="P720" s="1">
        <v>20474.59</v>
      </c>
      <c r="Q720">
        <v>0</v>
      </c>
      <c r="R720" s="1">
        <v>20474.41</v>
      </c>
      <c r="S720">
        <v>0.18</v>
      </c>
    </row>
    <row r="721" spans="1:19" x14ac:dyDescent="0.25">
      <c r="A721" s="2">
        <v>1001</v>
      </c>
      <c r="B721" t="s">
        <v>21</v>
      </c>
      <c r="C721" s="2" t="str">
        <f t="shared" si="36"/>
        <v>07</v>
      </c>
      <c r="D721" t="s">
        <v>296</v>
      </c>
      <c r="E721" s="2" t="str">
        <f t="shared" si="37"/>
        <v>070010000</v>
      </c>
      <c r="F721" t="s">
        <v>297</v>
      </c>
      <c r="G721" t="s">
        <v>298</v>
      </c>
      <c r="H721" t="s">
        <v>299</v>
      </c>
      <c r="I721">
        <v>16000</v>
      </c>
      <c r="J721" t="s">
        <v>35</v>
      </c>
      <c r="K721" s="1">
        <v>564594</v>
      </c>
      <c r="L721" s="1">
        <v>1347421.51</v>
      </c>
      <c r="M721" s="1">
        <v>782827.51</v>
      </c>
      <c r="N721" s="1">
        <v>1347421.28</v>
      </c>
      <c r="O721">
        <v>0.23</v>
      </c>
      <c r="P721" s="1">
        <v>1347421.28</v>
      </c>
      <c r="Q721">
        <v>0</v>
      </c>
      <c r="R721" s="1">
        <v>1341233</v>
      </c>
      <c r="S721" s="1">
        <v>6188.28</v>
      </c>
    </row>
    <row r="722" spans="1:19" x14ac:dyDescent="0.25">
      <c r="A722" s="2">
        <v>1001</v>
      </c>
      <c r="B722" t="s">
        <v>21</v>
      </c>
      <c r="C722" s="2" t="str">
        <f t="shared" si="36"/>
        <v>07</v>
      </c>
      <c r="D722" t="s">
        <v>296</v>
      </c>
      <c r="E722" s="2" t="str">
        <f t="shared" si="37"/>
        <v>070010000</v>
      </c>
      <c r="F722" t="s">
        <v>297</v>
      </c>
      <c r="G722" t="s">
        <v>298</v>
      </c>
      <c r="H722" t="s">
        <v>299</v>
      </c>
      <c r="I722">
        <v>16001</v>
      </c>
      <c r="J722" t="s">
        <v>61</v>
      </c>
      <c r="K722" s="1">
        <v>53873</v>
      </c>
      <c r="L722" s="1">
        <v>40635.56</v>
      </c>
      <c r="M722" s="1">
        <v>-13237.44</v>
      </c>
      <c r="N722" s="1">
        <v>40635.480000000003</v>
      </c>
      <c r="O722">
        <v>0.08</v>
      </c>
      <c r="P722" s="1">
        <v>40635.480000000003</v>
      </c>
      <c r="Q722">
        <v>0</v>
      </c>
      <c r="R722" s="1">
        <v>40635.480000000003</v>
      </c>
      <c r="S722">
        <v>0</v>
      </c>
    </row>
    <row r="723" spans="1:19" x14ac:dyDescent="0.25">
      <c r="A723" s="2">
        <v>1001</v>
      </c>
      <c r="B723" t="s">
        <v>21</v>
      </c>
      <c r="C723" s="2" t="str">
        <f t="shared" si="36"/>
        <v>07</v>
      </c>
      <c r="D723" t="s">
        <v>296</v>
      </c>
      <c r="E723" s="2" t="str">
        <f t="shared" si="37"/>
        <v>070010000</v>
      </c>
      <c r="F723" t="s">
        <v>297</v>
      </c>
      <c r="G723" t="s">
        <v>298</v>
      </c>
      <c r="H723" t="s">
        <v>299</v>
      </c>
      <c r="I723">
        <v>16108</v>
      </c>
      <c r="J723" t="s">
        <v>36</v>
      </c>
      <c r="K723" s="1">
        <v>40473</v>
      </c>
      <c r="L723" s="1">
        <v>70473</v>
      </c>
      <c r="M723" s="1">
        <v>30000</v>
      </c>
      <c r="N723" s="1">
        <v>74327.570000000007</v>
      </c>
      <c r="O723" s="1">
        <v>-3854.57</v>
      </c>
      <c r="P723" s="1">
        <v>74327.570000000007</v>
      </c>
      <c r="Q723">
        <v>0</v>
      </c>
      <c r="R723" s="1">
        <v>62103.26</v>
      </c>
      <c r="S723" s="1">
        <v>12224.31</v>
      </c>
    </row>
    <row r="724" spans="1:19" x14ac:dyDescent="0.25">
      <c r="A724" s="2">
        <v>1001</v>
      </c>
      <c r="B724" t="s">
        <v>21</v>
      </c>
      <c r="C724" s="2" t="str">
        <f t="shared" si="36"/>
        <v>07</v>
      </c>
      <c r="D724" t="s">
        <v>296</v>
      </c>
      <c r="E724" s="2" t="str">
        <f t="shared" si="37"/>
        <v>070010000</v>
      </c>
      <c r="F724" t="s">
        <v>297</v>
      </c>
      <c r="G724" t="s">
        <v>298</v>
      </c>
      <c r="H724" t="s">
        <v>299</v>
      </c>
      <c r="I724">
        <v>16201</v>
      </c>
      <c r="J724" t="s">
        <v>37</v>
      </c>
      <c r="K724" s="1">
        <v>116335</v>
      </c>
      <c r="L724" s="1">
        <v>122840</v>
      </c>
      <c r="M724" s="1">
        <v>6505</v>
      </c>
      <c r="N724" s="1">
        <v>118985.34</v>
      </c>
      <c r="O724" s="1">
        <v>3854.66</v>
      </c>
      <c r="P724" s="1">
        <v>118985.34</v>
      </c>
      <c r="Q724">
        <v>0</v>
      </c>
      <c r="R724" s="1">
        <v>117781.26</v>
      </c>
      <c r="S724" s="1">
        <v>1204.08</v>
      </c>
    </row>
    <row r="725" spans="1:19" x14ac:dyDescent="0.25">
      <c r="A725" s="2">
        <v>1001</v>
      </c>
      <c r="B725" t="s">
        <v>21</v>
      </c>
      <c r="C725" s="2" t="str">
        <f t="shared" si="36"/>
        <v>07</v>
      </c>
      <c r="D725" t="s">
        <v>296</v>
      </c>
      <c r="E725" s="2" t="str">
        <f t="shared" si="37"/>
        <v>070010000</v>
      </c>
      <c r="F725" t="s">
        <v>297</v>
      </c>
      <c r="G725" t="s">
        <v>298</v>
      </c>
      <c r="H725" t="s">
        <v>299</v>
      </c>
      <c r="I725">
        <v>16205</v>
      </c>
      <c r="J725" t="s">
        <v>63</v>
      </c>
      <c r="K725">
        <v>0</v>
      </c>
      <c r="L725" s="1">
        <v>6000</v>
      </c>
      <c r="M725" s="1">
        <v>6000</v>
      </c>
      <c r="N725" s="1">
        <v>6000</v>
      </c>
      <c r="O725">
        <v>0</v>
      </c>
      <c r="P725" s="1">
        <v>6000</v>
      </c>
      <c r="Q725">
        <v>0</v>
      </c>
      <c r="R725" s="1">
        <v>6000</v>
      </c>
      <c r="S725">
        <v>0</v>
      </c>
    </row>
    <row r="726" spans="1:19" x14ac:dyDescent="0.25">
      <c r="A726" s="2">
        <v>1001</v>
      </c>
      <c r="B726" t="s">
        <v>21</v>
      </c>
      <c r="C726" s="2" t="str">
        <f t="shared" si="36"/>
        <v>07</v>
      </c>
      <c r="D726" t="s">
        <v>296</v>
      </c>
      <c r="E726" s="2" t="str">
        <f t="shared" si="37"/>
        <v>070010000</v>
      </c>
      <c r="F726" t="s">
        <v>297</v>
      </c>
      <c r="G726" t="s">
        <v>298</v>
      </c>
      <c r="H726" t="s">
        <v>299</v>
      </c>
      <c r="I726">
        <v>18003</v>
      </c>
      <c r="J726" t="s">
        <v>38</v>
      </c>
      <c r="K726" s="1">
        <v>25807</v>
      </c>
      <c r="L726" s="1">
        <v>25987</v>
      </c>
      <c r="M726">
        <v>180</v>
      </c>
      <c r="N726" s="1">
        <v>25986.37</v>
      </c>
      <c r="O726">
        <v>0.63</v>
      </c>
      <c r="P726" s="1">
        <v>25986.37</v>
      </c>
      <c r="Q726">
        <v>0</v>
      </c>
      <c r="R726" s="1">
        <v>25986.37</v>
      </c>
      <c r="S726">
        <v>0</v>
      </c>
    </row>
    <row r="727" spans="1:19" x14ac:dyDescent="0.25">
      <c r="A727" s="2">
        <v>1001</v>
      </c>
      <c r="B727" t="s">
        <v>21</v>
      </c>
      <c r="C727" s="2" t="str">
        <f t="shared" si="36"/>
        <v>07</v>
      </c>
      <c r="D727" t="s">
        <v>296</v>
      </c>
      <c r="E727" s="2" t="str">
        <f t="shared" si="37"/>
        <v>070010000</v>
      </c>
      <c r="F727" t="s">
        <v>297</v>
      </c>
      <c r="G727" t="s">
        <v>298</v>
      </c>
      <c r="H727" t="s">
        <v>299</v>
      </c>
      <c r="I727">
        <v>20200</v>
      </c>
      <c r="J727" t="s">
        <v>64</v>
      </c>
      <c r="K727" s="1">
        <v>1716746</v>
      </c>
      <c r="L727" s="1">
        <v>2596746</v>
      </c>
      <c r="M727" s="1">
        <v>880000</v>
      </c>
      <c r="N727" s="1">
        <v>2572600.44</v>
      </c>
      <c r="O727" s="1">
        <v>24145.56</v>
      </c>
      <c r="P727" s="1">
        <v>2572600.44</v>
      </c>
      <c r="Q727">
        <v>0</v>
      </c>
      <c r="R727" s="1">
        <v>2569483.77</v>
      </c>
      <c r="S727" s="1">
        <v>3116.67</v>
      </c>
    </row>
    <row r="728" spans="1:19" x14ac:dyDescent="0.25">
      <c r="A728" s="2">
        <v>1001</v>
      </c>
      <c r="B728" t="s">
        <v>21</v>
      </c>
      <c r="C728" s="2" t="str">
        <f t="shared" si="36"/>
        <v>07</v>
      </c>
      <c r="D728" t="s">
        <v>296</v>
      </c>
      <c r="E728" s="2" t="str">
        <f t="shared" si="37"/>
        <v>070010000</v>
      </c>
      <c r="F728" t="s">
        <v>297</v>
      </c>
      <c r="G728" t="s">
        <v>298</v>
      </c>
      <c r="H728" t="s">
        <v>299</v>
      </c>
      <c r="I728">
        <v>20400</v>
      </c>
      <c r="J728" t="s">
        <v>66</v>
      </c>
      <c r="K728" s="1">
        <v>152205</v>
      </c>
      <c r="L728" s="1">
        <v>52205</v>
      </c>
      <c r="M728" s="1">
        <v>-100000</v>
      </c>
      <c r="N728" s="1">
        <v>38560.559999999998</v>
      </c>
      <c r="O728" s="1">
        <v>13644.44</v>
      </c>
      <c r="P728" s="1">
        <v>38560.559999999998</v>
      </c>
      <c r="Q728">
        <v>0</v>
      </c>
      <c r="R728" s="1">
        <v>34680.57</v>
      </c>
      <c r="S728" s="1">
        <v>3879.99</v>
      </c>
    </row>
    <row r="729" spans="1:19" x14ac:dyDescent="0.25">
      <c r="A729" s="2">
        <v>1001</v>
      </c>
      <c r="B729" t="s">
        <v>21</v>
      </c>
      <c r="C729" s="2" t="str">
        <f t="shared" si="36"/>
        <v>07</v>
      </c>
      <c r="D729" t="s">
        <v>296</v>
      </c>
      <c r="E729" s="2" t="str">
        <f t="shared" si="37"/>
        <v>070010000</v>
      </c>
      <c r="F729" t="s">
        <v>297</v>
      </c>
      <c r="G729" t="s">
        <v>298</v>
      </c>
      <c r="H729" t="s">
        <v>299</v>
      </c>
      <c r="I729">
        <v>20500</v>
      </c>
      <c r="J729" t="s">
        <v>67</v>
      </c>
      <c r="K729" s="1">
        <v>25000</v>
      </c>
      <c r="L729" s="1">
        <v>25000</v>
      </c>
      <c r="M729">
        <v>0</v>
      </c>
      <c r="N729" s="1">
        <v>5381.72</v>
      </c>
      <c r="O729" s="1">
        <v>19618.28</v>
      </c>
      <c r="P729" s="1">
        <v>5381.72</v>
      </c>
      <c r="Q729">
        <v>0</v>
      </c>
      <c r="R729" s="1">
        <v>3268.36</v>
      </c>
      <c r="S729" s="1">
        <v>2113.36</v>
      </c>
    </row>
    <row r="730" spans="1:19" x14ac:dyDescent="0.25">
      <c r="A730" s="2">
        <v>1001</v>
      </c>
      <c r="B730" t="s">
        <v>21</v>
      </c>
      <c r="C730" s="2" t="str">
        <f t="shared" si="36"/>
        <v>07</v>
      </c>
      <c r="D730" t="s">
        <v>296</v>
      </c>
      <c r="E730" s="2" t="str">
        <f t="shared" si="37"/>
        <v>070010000</v>
      </c>
      <c r="F730" t="s">
        <v>297</v>
      </c>
      <c r="G730" t="s">
        <v>298</v>
      </c>
      <c r="H730" t="s">
        <v>299</v>
      </c>
      <c r="I730">
        <v>21200</v>
      </c>
      <c r="J730" t="s">
        <v>68</v>
      </c>
      <c r="K730" s="1">
        <v>100000</v>
      </c>
      <c r="L730" s="1">
        <v>70000</v>
      </c>
      <c r="M730" s="1">
        <v>-30000</v>
      </c>
      <c r="N730" s="1">
        <v>39719.82</v>
      </c>
      <c r="O730" s="1">
        <v>30280.18</v>
      </c>
      <c r="P730" s="1">
        <v>39719.82</v>
      </c>
      <c r="Q730">
        <v>0</v>
      </c>
      <c r="R730" s="1">
        <v>38260.06</v>
      </c>
      <c r="S730" s="1">
        <v>1459.76</v>
      </c>
    </row>
    <row r="731" spans="1:19" x14ac:dyDescent="0.25">
      <c r="A731" s="2">
        <v>1001</v>
      </c>
      <c r="B731" t="s">
        <v>21</v>
      </c>
      <c r="C731" s="2" t="str">
        <f t="shared" si="36"/>
        <v>07</v>
      </c>
      <c r="D731" t="s">
        <v>296</v>
      </c>
      <c r="E731" s="2" t="str">
        <f t="shared" si="37"/>
        <v>070010000</v>
      </c>
      <c r="F731" t="s">
        <v>297</v>
      </c>
      <c r="G731" t="s">
        <v>298</v>
      </c>
      <c r="H731" t="s">
        <v>299</v>
      </c>
      <c r="I731">
        <v>21300</v>
      </c>
      <c r="J731" t="s">
        <v>69</v>
      </c>
      <c r="K731" s="1">
        <v>91800</v>
      </c>
      <c r="L731" s="1">
        <v>21800</v>
      </c>
      <c r="M731" s="1">
        <v>-70000</v>
      </c>
      <c r="N731" s="1">
        <v>3447.04</v>
      </c>
      <c r="O731" s="1">
        <v>18352.96</v>
      </c>
      <c r="P731" s="1">
        <v>3447.04</v>
      </c>
      <c r="Q731">
        <v>0</v>
      </c>
      <c r="R731">
        <v>520.78</v>
      </c>
      <c r="S731" s="1">
        <v>2926.26</v>
      </c>
    </row>
    <row r="732" spans="1:19" x14ac:dyDescent="0.25">
      <c r="A732" s="2">
        <v>1001</v>
      </c>
      <c r="B732" t="s">
        <v>21</v>
      </c>
      <c r="C732" s="2" t="str">
        <f t="shared" si="36"/>
        <v>07</v>
      </c>
      <c r="D732" t="s">
        <v>296</v>
      </c>
      <c r="E732" s="2" t="str">
        <f t="shared" si="37"/>
        <v>070010000</v>
      </c>
      <c r="F732" t="s">
        <v>297</v>
      </c>
      <c r="G732" t="s">
        <v>298</v>
      </c>
      <c r="H732" t="s">
        <v>299</v>
      </c>
      <c r="I732">
        <v>21400</v>
      </c>
      <c r="J732" t="s">
        <v>70</v>
      </c>
      <c r="K732" s="1">
        <v>2000</v>
      </c>
      <c r="L732" s="1">
        <v>2000</v>
      </c>
      <c r="M732">
        <v>0</v>
      </c>
      <c r="N732">
        <v>748</v>
      </c>
      <c r="O732" s="1">
        <v>1252</v>
      </c>
      <c r="P732">
        <v>748</v>
      </c>
      <c r="Q732">
        <v>0</v>
      </c>
      <c r="R732">
        <v>748</v>
      </c>
      <c r="S732">
        <v>0</v>
      </c>
    </row>
    <row r="733" spans="1:19" x14ac:dyDescent="0.25">
      <c r="A733" s="2">
        <v>1001</v>
      </c>
      <c r="B733" t="s">
        <v>21</v>
      </c>
      <c r="C733" s="2" t="str">
        <f t="shared" si="36"/>
        <v>07</v>
      </c>
      <c r="D733" t="s">
        <v>296</v>
      </c>
      <c r="E733" s="2" t="str">
        <f t="shared" si="37"/>
        <v>070010000</v>
      </c>
      <c r="F733" t="s">
        <v>297</v>
      </c>
      <c r="G733" t="s">
        <v>298</v>
      </c>
      <c r="H733" t="s">
        <v>299</v>
      </c>
      <c r="I733">
        <v>21500</v>
      </c>
      <c r="J733" t="s">
        <v>71</v>
      </c>
      <c r="K733" s="1">
        <v>15000</v>
      </c>
      <c r="L733" s="1">
        <v>15000</v>
      </c>
      <c r="M733">
        <v>0</v>
      </c>
      <c r="N733" s="1">
        <v>10506.99</v>
      </c>
      <c r="O733" s="1">
        <v>4493.01</v>
      </c>
      <c r="P733" s="1">
        <v>10506.99</v>
      </c>
      <c r="Q733">
        <v>0</v>
      </c>
      <c r="R733" s="1">
        <v>8639.1299999999992</v>
      </c>
      <c r="S733" s="1">
        <v>1867.86</v>
      </c>
    </row>
    <row r="734" spans="1:19" x14ac:dyDescent="0.25">
      <c r="A734" s="2">
        <v>1001</v>
      </c>
      <c r="B734" t="s">
        <v>21</v>
      </c>
      <c r="C734" s="2" t="str">
        <f t="shared" si="36"/>
        <v>07</v>
      </c>
      <c r="D734" t="s">
        <v>296</v>
      </c>
      <c r="E734" s="2" t="str">
        <f t="shared" si="37"/>
        <v>070010000</v>
      </c>
      <c r="F734" t="s">
        <v>297</v>
      </c>
      <c r="G734" t="s">
        <v>298</v>
      </c>
      <c r="H734" t="s">
        <v>299</v>
      </c>
      <c r="I734">
        <v>22000</v>
      </c>
      <c r="J734" t="s">
        <v>39</v>
      </c>
      <c r="K734" s="1">
        <v>42500</v>
      </c>
      <c r="L734" s="1">
        <v>21969.42</v>
      </c>
      <c r="M734" s="1">
        <v>-20530.580000000002</v>
      </c>
      <c r="N734" s="1">
        <v>13393.28</v>
      </c>
      <c r="O734" s="1">
        <v>8576.14</v>
      </c>
      <c r="P734" s="1">
        <v>13393.28</v>
      </c>
      <c r="Q734">
        <v>0</v>
      </c>
      <c r="R734" s="1">
        <v>13393.28</v>
      </c>
      <c r="S734">
        <v>0</v>
      </c>
    </row>
    <row r="735" spans="1:19" x14ac:dyDescent="0.25">
      <c r="A735" s="2">
        <v>1001</v>
      </c>
      <c r="B735" t="s">
        <v>21</v>
      </c>
      <c r="C735" s="2" t="str">
        <f t="shared" ref="C735:C766" si="38">"07"</f>
        <v>07</v>
      </c>
      <c r="D735" t="s">
        <v>296</v>
      </c>
      <c r="E735" s="2" t="str">
        <f t="shared" ref="E735:E766" si="39">"070010000"</f>
        <v>070010000</v>
      </c>
      <c r="F735" t="s">
        <v>297</v>
      </c>
      <c r="G735" t="s">
        <v>298</v>
      </c>
      <c r="H735" t="s">
        <v>299</v>
      </c>
      <c r="I735">
        <v>22002</v>
      </c>
      <c r="J735" t="s">
        <v>40</v>
      </c>
      <c r="K735" s="1">
        <v>18000</v>
      </c>
      <c r="L735" s="1">
        <v>18000</v>
      </c>
      <c r="M735">
        <v>0</v>
      </c>
      <c r="N735" s="1">
        <v>8580.4500000000007</v>
      </c>
      <c r="O735" s="1">
        <v>9419.5499999999993</v>
      </c>
      <c r="P735" s="1">
        <v>8580.4500000000007</v>
      </c>
      <c r="Q735">
        <v>0</v>
      </c>
      <c r="R735" s="1">
        <v>7418.85</v>
      </c>
      <c r="S735" s="1">
        <v>1161.5999999999999</v>
      </c>
    </row>
    <row r="736" spans="1:19" x14ac:dyDescent="0.25">
      <c r="A736" s="2">
        <v>1001</v>
      </c>
      <c r="B736" t="s">
        <v>21</v>
      </c>
      <c r="C736" s="2" t="str">
        <f t="shared" si="38"/>
        <v>07</v>
      </c>
      <c r="D736" t="s">
        <v>296</v>
      </c>
      <c r="E736" s="2" t="str">
        <f t="shared" si="39"/>
        <v>070010000</v>
      </c>
      <c r="F736" t="s">
        <v>297</v>
      </c>
      <c r="G736" t="s">
        <v>298</v>
      </c>
      <c r="H736" t="s">
        <v>299</v>
      </c>
      <c r="I736">
        <v>22003</v>
      </c>
      <c r="J736" t="s">
        <v>41</v>
      </c>
      <c r="K736" s="1">
        <v>5300</v>
      </c>
      <c r="L736" s="1">
        <v>5300</v>
      </c>
      <c r="M736">
        <v>0</v>
      </c>
      <c r="N736">
        <v>957.29</v>
      </c>
      <c r="O736" s="1">
        <v>4342.71</v>
      </c>
      <c r="P736">
        <v>957.29</v>
      </c>
      <c r="Q736">
        <v>0</v>
      </c>
      <c r="R736">
        <v>957.29</v>
      </c>
      <c r="S736">
        <v>0</v>
      </c>
    </row>
    <row r="737" spans="1:19" x14ac:dyDescent="0.25">
      <c r="A737" s="2">
        <v>1001</v>
      </c>
      <c r="B737" t="s">
        <v>21</v>
      </c>
      <c r="C737" s="2" t="str">
        <f t="shared" si="38"/>
        <v>07</v>
      </c>
      <c r="D737" t="s">
        <v>296</v>
      </c>
      <c r="E737" s="2" t="str">
        <f t="shared" si="39"/>
        <v>070010000</v>
      </c>
      <c r="F737" t="s">
        <v>297</v>
      </c>
      <c r="G737" t="s">
        <v>298</v>
      </c>
      <c r="H737" t="s">
        <v>299</v>
      </c>
      <c r="I737">
        <v>22004</v>
      </c>
      <c r="J737" t="s">
        <v>72</v>
      </c>
      <c r="K737" s="1">
        <v>40000</v>
      </c>
      <c r="L737" s="1">
        <v>20000</v>
      </c>
      <c r="M737" s="1">
        <v>-20000</v>
      </c>
      <c r="N737" s="1">
        <v>18082.54</v>
      </c>
      <c r="O737" s="1">
        <v>1917.46</v>
      </c>
      <c r="P737" s="1">
        <v>18082.54</v>
      </c>
      <c r="Q737">
        <v>0</v>
      </c>
      <c r="R737" s="1">
        <v>18082.54</v>
      </c>
      <c r="S737">
        <v>0</v>
      </c>
    </row>
    <row r="738" spans="1:19" x14ac:dyDescent="0.25">
      <c r="A738" s="2">
        <v>1001</v>
      </c>
      <c r="B738" t="s">
        <v>21</v>
      </c>
      <c r="C738" s="2" t="str">
        <f t="shared" si="38"/>
        <v>07</v>
      </c>
      <c r="D738" t="s">
        <v>296</v>
      </c>
      <c r="E738" s="2" t="str">
        <f t="shared" si="39"/>
        <v>070010000</v>
      </c>
      <c r="F738" t="s">
        <v>297</v>
      </c>
      <c r="G738" t="s">
        <v>298</v>
      </c>
      <c r="H738" t="s">
        <v>299</v>
      </c>
      <c r="I738">
        <v>22100</v>
      </c>
      <c r="J738" t="s">
        <v>73</v>
      </c>
      <c r="K738" s="1">
        <v>204800</v>
      </c>
      <c r="L738" s="1">
        <v>127456.46</v>
      </c>
      <c r="M738" s="1">
        <v>-77343.539999999994</v>
      </c>
      <c r="N738" s="1">
        <v>98005.21</v>
      </c>
      <c r="O738" s="1">
        <v>29451.25</v>
      </c>
      <c r="P738" s="1">
        <v>98005.21</v>
      </c>
      <c r="Q738">
        <v>0</v>
      </c>
      <c r="R738" s="1">
        <v>98005.21</v>
      </c>
      <c r="S738">
        <v>0</v>
      </c>
    </row>
    <row r="739" spans="1:19" x14ac:dyDescent="0.25">
      <c r="A739" s="2">
        <v>1001</v>
      </c>
      <c r="B739" t="s">
        <v>21</v>
      </c>
      <c r="C739" s="2" t="str">
        <f t="shared" si="38"/>
        <v>07</v>
      </c>
      <c r="D739" t="s">
        <v>296</v>
      </c>
      <c r="E739" s="2" t="str">
        <f t="shared" si="39"/>
        <v>070010000</v>
      </c>
      <c r="F739" t="s">
        <v>297</v>
      </c>
      <c r="G739" t="s">
        <v>298</v>
      </c>
      <c r="H739" t="s">
        <v>299</v>
      </c>
      <c r="I739">
        <v>22101</v>
      </c>
      <c r="J739" t="s">
        <v>74</v>
      </c>
      <c r="K739" s="1">
        <v>25000</v>
      </c>
      <c r="L739" s="1">
        <v>7000</v>
      </c>
      <c r="M739" s="1">
        <v>-18000</v>
      </c>
      <c r="N739" s="1">
        <v>4256.2</v>
      </c>
      <c r="O739" s="1">
        <v>2743.8</v>
      </c>
      <c r="P739" s="1">
        <v>4256.2</v>
      </c>
      <c r="Q739">
        <v>0</v>
      </c>
      <c r="R739" s="1">
        <v>4256.2</v>
      </c>
      <c r="S739">
        <v>0</v>
      </c>
    </row>
    <row r="740" spans="1:19" x14ac:dyDescent="0.25">
      <c r="A740" s="2">
        <v>1001</v>
      </c>
      <c r="B740" t="s">
        <v>21</v>
      </c>
      <c r="C740" s="2" t="str">
        <f t="shared" si="38"/>
        <v>07</v>
      </c>
      <c r="D740" t="s">
        <v>296</v>
      </c>
      <c r="E740" s="2" t="str">
        <f t="shared" si="39"/>
        <v>070010000</v>
      </c>
      <c r="F740" t="s">
        <v>297</v>
      </c>
      <c r="G740" t="s">
        <v>298</v>
      </c>
      <c r="H740" t="s">
        <v>299</v>
      </c>
      <c r="I740">
        <v>22103</v>
      </c>
      <c r="J740" t="s">
        <v>76</v>
      </c>
      <c r="K740" s="1">
        <v>39900</v>
      </c>
      <c r="L740" s="1">
        <v>39900</v>
      </c>
      <c r="M740">
        <v>0</v>
      </c>
      <c r="N740" s="1">
        <v>27371.96</v>
      </c>
      <c r="O740" s="1">
        <v>12528.04</v>
      </c>
      <c r="P740" s="1">
        <v>27371.96</v>
      </c>
      <c r="Q740">
        <v>0</v>
      </c>
      <c r="R740" s="1">
        <v>27371.96</v>
      </c>
      <c r="S740">
        <v>0</v>
      </c>
    </row>
    <row r="741" spans="1:19" x14ac:dyDescent="0.25">
      <c r="A741" s="2">
        <v>1001</v>
      </c>
      <c r="B741" t="s">
        <v>21</v>
      </c>
      <c r="C741" s="2" t="str">
        <f t="shared" si="38"/>
        <v>07</v>
      </c>
      <c r="D741" t="s">
        <v>296</v>
      </c>
      <c r="E741" s="2" t="str">
        <f t="shared" si="39"/>
        <v>070010000</v>
      </c>
      <c r="F741" t="s">
        <v>297</v>
      </c>
      <c r="G741" t="s">
        <v>298</v>
      </c>
      <c r="H741" t="s">
        <v>299</v>
      </c>
      <c r="I741">
        <v>22104</v>
      </c>
      <c r="J741" t="s">
        <v>77</v>
      </c>
      <c r="K741" s="1">
        <v>25000</v>
      </c>
      <c r="L741" s="1">
        <v>8389.16</v>
      </c>
      <c r="M741" s="1">
        <v>-16610.84</v>
      </c>
      <c r="N741" s="1">
        <v>8189.16</v>
      </c>
      <c r="O741">
        <v>200</v>
      </c>
      <c r="P741" s="1">
        <v>8189.16</v>
      </c>
      <c r="Q741">
        <v>0</v>
      </c>
      <c r="R741" s="1">
        <v>8189.16</v>
      </c>
      <c r="S741">
        <v>0</v>
      </c>
    </row>
    <row r="742" spans="1:19" x14ac:dyDescent="0.25">
      <c r="A742" s="2">
        <v>1001</v>
      </c>
      <c r="B742" t="s">
        <v>21</v>
      </c>
      <c r="C742" s="2" t="str">
        <f t="shared" si="38"/>
        <v>07</v>
      </c>
      <c r="D742" t="s">
        <v>296</v>
      </c>
      <c r="E742" s="2" t="str">
        <f t="shared" si="39"/>
        <v>070010000</v>
      </c>
      <c r="F742" t="s">
        <v>297</v>
      </c>
      <c r="G742" t="s">
        <v>298</v>
      </c>
      <c r="H742" t="s">
        <v>299</v>
      </c>
      <c r="I742">
        <v>22109</v>
      </c>
      <c r="J742" t="s">
        <v>78</v>
      </c>
      <c r="K742" s="1">
        <v>20000</v>
      </c>
      <c r="L742" s="1">
        <v>20000</v>
      </c>
      <c r="M742">
        <v>0</v>
      </c>
      <c r="N742" s="1">
        <v>12551.46</v>
      </c>
      <c r="O742" s="1">
        <v>7448.54</v>
      </c>
      <c r="P742" s="1">
        <v>12551.46</v>
      </c>
      <c r="Q742">
        <v>0</v>
      </c>
      <c r="R742" s="1">
        <v>12551.46</v>
      </c>
      <c r="S742">
        <v>0</v>
      </c>
    </row>
    <row r="743" spans="1:19" x14ac:dyDescent="0.25">
      <c r="A743" s="2">
        <v>1001</v>
      </c>
      <c r="B743" t="s">
        <v>21</v>
      </c>
      <c r="C743" s="2" t="str">
        <f t="shared" si="38"/>
        <v>07</v>
      </c>
      <c r="D743" t="s">
        <v>296</v>
      </c>
      <c r="E743" s="2" t="str">
        <f t="shared" si="39"/>
        <v>070010000</v>
      </c>
      <c r="F743" t="s">
        <v>297</v>
      </c>
      <c r="G743" t="s">
        <v>298</v>
      </c>
      <c r="H743" t="s">
        <v>299</v>
      </c>
      <c r="I743">
        <v>22201</v>
      </c>
      <c r="J743" t="s">
        <v>42</v>
      </c>
      <c r="K743" s="1">
        <v>40000</v>
      </c>
      <c r="L743" s="1">
        <v>11000</v>
      </c>
      <c r="M743" s="1">
        <v>-29000</v>
      </c>
      <c r="N743" s="1">
        <v>7388.26</v>
      </c>
      <c r="O743" s="1">
        <v>3611.74</v>
      </c>
      <c r="P743" s="1">
        <v>7388.26</v>
      </c>
      <c r="Q743">
        <v>0</v>
      </c>
      <c r="R743" s="1">
        <v>7388.26</v>
      </c>
      <c r="S743">
        <v>0</v>
      </c>
    </row>
    <row r="744" spans="1:19" x14ac:dyDescent="0.25">
      <c r="A744" s="2">
        <v>1001</v>
      </c>
      <c r="B744" t="s">
        <v>21</v>
      </c>
      <c r="C744" s="2" t="str">
        <f t="shared" si="38"/>
        <v>07</v>
      </c>
      <c r="D744" t="s">
        <v>296</v>
      </c>
      <c r="E744" s="2" t="str">
        <f t="shared" si="39"/>
        <v>070010000</v>
      </c>
      <c r="F744" t="s">
        <v>297</v>
      </c>
      <c r="G744" t="s">
        <v>298</v>
      </c>
      <c r="H744" t="s">
        <v>299</v>
      </c>
      <c r="I744">
        <v>22209</v>
      </c>
      <c r="J744" t="s">
        <v>43</v>
      </c>
      <c r="K744" s="1">
        <v>10000</v>
      </c>
      <c r="L744" s="1">
        <v>1000</v>
      </c>
      <c r="M744" s="1">
        <v>-9000</v>
      </c>
      <c r="N744">
        <v>0</v>
      </c>
      <c r="O744" s="1">
        <v>1000</v>
      </c>
      <c r="P744">
        <v>0</v>
      </c>
      <c r="Q744">
        <v>0</v>
      </c>
      <c r="R744">
        <v>0</v>
      </c>
      <c r="S744">
        <v>0</v>
      </c>
    </row>
    <row r="745" spans="1:19" x14ac:dyDescent="0.25">
      <c r="A745" s="2">
        <v>1001</v>
      </c>
      <c r="B745" t="s">
        <v>21</v>
      </c>
      <c r="C745" s="2" t="str">
        <f t="shared" si="38"/>
        <v>07</v>
      </c>
      <c r="D745" t="s">
        <v>296</v>
      </c>
      <c r="E745" s="2" t="str">
        <f t="shared" si="39"/>
        <v>070010000</v>
      </c>
      <c r="F745" t="s">
        <v>297</v>
      </c>
      <c r="G745" t="s">
        <v>298</v>
      </c>
      <c r="H745" t="s">
        <v>299</v>
      </c>
      <c r="I745">
        <v>22300</v>
      </c>
      <c r="J745" t="s">
        <v>79</v>
      </c>
      <c r="K745" s="1">
        <v>155000</v>
      </c>
      <c r="L745" s="1">
        <v>28954.38</v>
      </c>
      <c r="M745" s="1">
        <v>-126045.62</v>
      </c>
      <c r="N745" s="1">
        <v>28954.38</v>
      </c>
      <c r="O745">
        <v>0</v>
      </c>
      <c r="P745" s="1">
        <v>28954.38</v>
      </c>
      <c r="Q745">
        <v>0</v>
      </c>
      <c r="R745" s="1">
        <v>14731.25</v>
      </c>
      <c r="S745" s="1">
        <v>14223.13</v>
      </c>
    </row>
    <row r="746" spans="1:19" x14ac:dyDescent="0.25">
      <c r="A746" s="2">
        <v>1001</v>
      </c>
      <c r="B746" t="s">
        <v>21</v>
      </c>
      <c r="C746" s="2" t="str">
        <f t="shared" si="38"/>
        <v>07</v>
      </c>
      <c r="D746" t="s">
        <v>296</v>
      </c>
      <c r="E746" s="2" t="str">
        <f t="shared" si="39"/>
        <v>070010000</v>
      </c>
      <c r="F746" t="s">
        <v>297</v>
      </c>
      <c r="G746" t="s">
        <v>298</v>
      </c>
      <c r="H746" t="s">
        <v>299</v>
      </c>
      <c r="I746">
        <v>22400</v>
      </c>
      <c r="J746" t="s">
        <v>107</v>
      </c>
      <c r="K746" s="1">
        <v>5000</v>
      </c>
      <c r="L746" s="1">
        <v>4000</v>
      </c>
      <c r="M746" s="1">
        <v>-1000</v>
      </c>
      <c r="N746">
        <v>0</v>
      </c>
      <c r="O746" s="1">
        <v>4000</v>
      </c>
      <c r="P746">
        <v>0</v>
      </c>
      <c r="Q746">
        <v>0</v>
      </c>
      <c r="R746">
        <v>0</v>
      </c>
      <c r="S746">
        <v>0</v>
      </c>
    </row>
    <row r="747" spans="1:19" x14ac:dyDescent="0.25">
      <c r="A747" s="2">
        <v>1001</v>
      </c>
      <c r="B747" t="s">
        <v>21</v>
      </c>
      <c r="C747" s="2" t="str">
        <f t="shared" si="38"/>
        <v>07</v>
      </c>
      <c r="D747" t="s">
        <v>296</v>
      </c>
      <c r="E747" s="2" t="str">
        <f t="shared" si="39"/>
        <v>070010000</v>
      </c>
      <c r="F747" t="s">
        <v>297</v>
      </c>
      <c r="G747" t="s">
        <v>298</v>
      </c>
      <c r="H747" t="s">
        <v>299</v>
      </c>
      <c r="I747">
        <v>22409</v>
      </c>
      <c r="J747" t="s">
        <v>80</v>
      </c>
      <c r="K747" s="1">
        <v>15000</v>
      </c>
      <c r="L747">
        <v>0</v>
      </c>
      <c r="M747" s="1">
        <v>-15000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</row>
    <row r="748" spans="1:19" x14ac:dyDescent="0.25">
      <c r="A748" s="2">
        <v>1001</v>
      </c>
      <c r="B748" t="s">
        <v>21</v>
      </c>
      <c r="C748" s="2" t="str">
        <f t="shared" si="38"/>
        <v>07</v>
      </c>
      <c r="D748" t="s">
        <v>296</v>
      </c>
      <c r="E748" s="2" t="str">
        <f t="shared" si="39"/>
        <v>070010000</v>
      </c>
      <c r="F748" t="s">
        <v>297</v>
      </c>
      <c r="G748" t="s">
        <v>298</v>
      </c>
      <c r="H748" t="s">
        <v>299</v>
      </c>
      <c r="I748">
        <v>22500</v>
      </c>
      <c r="J748" t="s">
        <v>81</v>
      </c>
      <c r="K748" s="1">
        <v>10000</v>
      </c>
      <c r="L748" s="1">
        <v>5000</v>
      </c>
      <c r="M748" s="1">
        <v>-5000</v>
      </c>
      <c r="N748">
        <v>0</v>
      </c>
      <c r="O748" s="1">
        <v>5000</v>
      </c>
      <c r="P748">
        <v>0</v>
      </c>
      <c r="Q748">
        <v>0</v>
      </c>
      <c r="R748">
        <v>0</v>
      </c>
      <c r="S748">
        <v>0</v>
      </c>
    </row>
    <row r="749" spans="1:19" x14ac:dyDescent="0.25">
      <c r="A749" s="2">
        <v>1001</v>
      </c>
      <c r="B749" t="s">
        <v>21</v>
      </c>
      <c r="C749" s="2" t="str">
        <f t="shared" si="38"/>
        <v>07</v>
      </c>
      <c r="D749" t="s">
        <v>296</v>
      </c>
      <c r="E749" s="2" t="str">
        <f t="shared" si="39"/>
        <v>070010000</v>
      </c>
      <c r="F749" t="s">
        <v>297</v>
      </c>
      <c r="G749" t="s">
        <v>298</v>
      </c>
      <c r="H749" t="s">
        <v>299</v>
      </c>
      <c r="I749">
        <v>22602</v>
      </c>
      <c r="J749" t="s">
        <v>108</v>
      </c>
      <c r="K749" s="1">
        <v>6000</v>
      </c>
      <c r="L749" s="1">
        <v>6000</v>
      </c>
      <c r="M749">
        <v>0</v>
      </c>
      <c r="N749">
        <v>0</v>
      </c>
      <c r="O749" s="1">
        <v>6000</v>
      </c>
      <c r="P749">
        <v>0</v>
      </c>
      <c r="Q749">
        <v>0</v>
      </c>
      <c r="R749">
        <v>0</v>
      </c>
      <c r="S749">
        <v>0</v>
      </c>
    </row>
    <row r="750" spans="1:19" x14ac:dyDescent="0.25">
      <c r="A750" s="2">
        <v>1001</v>
      </c>
      <c r="B750" t="s">
        <v>21</v>
      </c>
      <c r="C750" s="2" t="str">
        <f t="shared" si="38"/>
        <v>07</v>
      </c>
      <c r="D750" t="s">
        <v>296</v>
      </c>
      <c r="E750" s="2" t="str">
        <f t="shared" si="39"/>
        <v>070010000</v>
      </c>
      <c r="F750" t="s">
        <v>297</v>
      </c>
      <c r="G750" t="s">
        <v>298</v>
      </c>
      <c r="H750" t="s">
        <v>299</v>
      </c>
      <c r="I750">
        <v>22603</v>
      </c>
      <c r="J750" t="s">
        <v>82</v>
      </c>
      <c r="K750" s="1">
        <v>10000</v>
      </c>
      <c r="L750" s="1">
        <v>10000</v>
      </c>
      <c r="M750">
        <v>0</v>
      </c>
      <c r="N750" s="1">
        <v>1210</v>
      </c>
      <c r="O750" s="1">
        <v>8790</v>
      </c>
      <c r="P750" s="1">
        <v>1210</v>
      </c>
      <c r="Q750">
        <v>0</v>
      </c>
      <c r="R750" s="1">
        <v>1210</v>
      </c>
      <c r="S750">
        <v>0</v>
      </c>
    </row>
    <row r="751" spans="1:19" x14ac:dyDescent="0.25">
      <c r="A751" s="2">
        <v>1001</v>
      </c>
      <c r="B751" t="s">
        <v>21</v>
      </c>
      <c r="C751" s="2" t="str">
        <f t="shared" si="38"/>
        <v>07</v>
      </c>
      <c r="D751" t="s">
        <v>296</v>
      </c>
      <c r="E751" s="2" t="str">
        <f t="shared" si="39"/>
        <v>070010000</v>
      </c>
      <c r="F751" t="s">
        <v>297</v>
      </c>
      <c r="G751" t="s">
        <v>298</v>
      </c>
      <c r="H751" t="s">
        <v>299</v>
      </c>
      <c r="I751">
        <v>22605</v>
      </c>
      <c r="J751" t="s">
        <v>203</v>
      </c>
      <c r="K751" s="1">
        <v>10000</v>
      </c>
      <c r="L751" s="1">
        <v>7000</v>
      </c>
      <c r="M751" s="1">
        <v>-3000</v>
      </c>
      <c r="N751">
        <v>0</v>
      </c>
      <c r="O751" s="1">
        <v>7000</v>
      </c>
      <c r="P751">
        <v>0</v>
      </c>
      <c r="Q751">
        <v>0</v>
      </c>
      <c r="R751">
        <v>0</v>
      </c>
      <c r="S751">
        <v>0</v>
      </c>
    </row>
    <row r="752" spans="1:19" x14ac:dyDescent="0.25">
      <c r="A752" s="2">
        <v>1001</v>
      </c>
      <c r="B752" t="s">
        <v>21</v>
      </c>
      <c r="C752" s="2" t="str">
        <f t="shared" si="38"/>
        <v>07</v>
      </c>
      <c r="D752" t="s">
        <v>296</v>
      </c>
      <c r="E752" s="2" t="str">
        <f t="shared" si="39"/>
        <v>070010000</v>
      </c>
      <c r="F752" t="s">
        <v>297</v>
      </c>
      <c r="G752" t="s">
        <v>298</v>
      </c>
      <c r="H752" t="s">
        <v>299</v>
      </c>
      <c r="I752">
        <v>22606</v>
      </c>
      <c r="J752" t="s">
        <v>83</v>
      </c>
      <c r="K752" s="1">
        <v>30200</v>
      </c>
      <c r="L752" s="1">
        <v>15200</v>
      </c>
      <c r="M752" s="1">
        <v>-15000</v>
      </c>
      <c r="N752" s="1">
        <v>2981.82</v>
      </c>
      <c r="O752" s="1">
        <v>12218.18</v>
      </c>
      <c r="P752" s="1">
        <v>2981.82</v>
      </c>
      <c r="Q752">
        <v>0</v>
      </c>
      <c r="R752" s="1">
        <v>2981.82</v>
      </c>
      <c r="S752">
        <v>0</v>
      </c>
    </row>
    <row r="753" spans="1:19" x14ac:dyDescent="0.25">
      <c r="A753" s="2">
        <v>1001</v>
      </c>
      <c r="B753" t="s">
        <v>21</v>
      </c>
      <c r="C753" s="2" t="str">
        <f t="shared" si="38"/>
        <v>07</v>
      </c>
      <c r="D753" t="s">
        <v>296</v>
      </c>
      <c r="E753" s="2" t="str">
        <f t="shared" si="39"/>
        <v>070010000</v>
      </c>
      <c r="F753" t="s">
        <v>297</v>
      </c>
      <c r="G753" t="s">
        <v>298</v>
      </c>
      <c r="H753" t="s">
        <v>299</v>
      </c>
      <c r="I753">
        <v>22609</v>
      </c>
      <c r="J753" t="s">
        <v>44</v>
      </c>
      <c r="K753" s="1">
        <v>5000</v>
      </c>
      <c r="L753" s="1">
        <v>5000</v>
      </c>
      <c r="M753">
        <v>0</v>
      </c>
      <c r="N753">
        <v>0</v>
      </c>
      <c r="O753" s="1">
        <v>5000</v>
      </c>
      <c r="P753">
        <v>0</v>
      </c>
      <c r="Q753">
        <v>0</v>
      </c>
      <c r="R753">
        <v>0</v>
      </c>
      <c r="S753">
        <v>0</v>
      </c>
    </row>
    <row r="754" spans="1:19" x14ac:dyDescent="0.25">
      <c r="A754" s="2">
        <v>1001</v>
      </c>
      <c r="B754" t="s">
        <v>21</v>
      </c>
      <c r="C754" s="2" t="str">
        <f t="shared" si="38"/>
        <v>07</v>
      </c>
      <c r="D754" t="s">
        <v>296</v>
      </c>
      <c r="E754" s="2" t="str">
        <f t="shared" si="39"/>
        <v>070010000</v>
      </c>
      <c r="F754" t="s">
        <v>297</v>
      </c>
      <c r="G754" t="s">
        <v>298</v>
      </c>
      <c r="H754" t="s">
        <v>299</v>
      </c>
      <c r="I754">
        <v>22700</v>
      </c>
      <c r="J754" t="s">
        <v>84</v>
      </c>
      <c r="K754" s="1">
        <v>260000</v>
      </c>
      <c r="L754" s="1">
        <v>162530.57999999999</v>
      </c>
      <c r="M754" s="1">
        <v>-97469.42</v>
      </c>
      <c r="N754" s="1">
        <v>146273.06</v>
      </c>
      <c r="O754" s="1">
        <v>16257.52</v>
      </c>
      <c r="P754" s="1">
        <v>146273.06</v>
      </c>
      <c r="Q754">
        <v>0</v>
      </c>
      <c r="R754" s="1">
        <v>145535.31</v>
      </c>
      <c r="S754">
        <v>737.75</v>
      </c>
    </row>
    <row r="755" spans="1:19" x14ac:dyDescent="0.25">
      <c r="A755" s="2">
        <v>1001</v>
      </c>
      <c r="B755" t="s">
        <v>21</v>
      </c>
      <c r="C755" s="2" t="str">
        <f t="shared" si="38"/>
        <v>07</v>
      </c>
      <c r="D755" t="s">
        <v>296</v>
      </c>
      <c r="E755" s="2" t="str">
        <f t="shared" si="39"/>
        <v>070010000</v>
      </c>
      <c r="F755" t="s">
        <v>297</v>
      </c>
      <c r="G755" t="s">
        <v>298</v>
      </c>
      <c r="H755" t="s">
        <v>299</v>
      </c>
      <c r="I755">
        <v>22701</v>
      </c>
      <c r="J755" t="s">
        <v>85</v>
      </c>
      <c r="K755" s="1">
        <v>240000</v>
      </c>
      <c r="L755" s="1">
        <v>254000</v>
      </c>
      <c r="M755" s="1">
        <v>14000</v>
      </c>
      <c r="N755" s="1">
        <v>250577.85</v>
      </c>
      <c r="O755" s="1">
        <v>3422.15</v>
      </c>
      <c r="P755" s="1">
        <v>250577.85</v>
      </c>
      <c r="Q755">
        <v>0</v>
      </c>
      <c r="R755" s="1">
        <v>233388.47</v>
      </c>
      <c r="S755" s="1">
        <v>17189.38</v>
      </c>
    </row>
    <row r="756" spans="1:19" x14ac:dyDescent="0.25">
      <c r="A756" s="2">
        <v>1001</v>
      </c>
      <c r="B756" t="s">
        <v>21</v>
      </c>
      <c r="C756" s="2" t="str">
        <f t="shared" si="38"/>
        <v>07</v>
      </c>
      <c r="D756" t="s">
        <v>296</v>
      </c>
      <c r="E756" s="2" t="str">
        <f t="shared" si="39"/>
        <v>070010000</v>
      </c>
      <c r="F756" t="s">
        <v>297</v>
      </c>
      <c r="G756" t="s">
        <v>298</v>
      </c>
      <c r="H756" t="s">
        <v>299</v>
      </c>
      <c r="I756">
        <v>22706</v>
      </c>
      <c r="J756" t="s">
        <v>86</v>
      </c>
      <c r="K756" s="1">
        <v>150000</v>
      </c>
      <c r="L756" s="1">
        <v>20000</v>
      </c>
      <c r="M756" s="1">
        <v>-130000</v>
      </c>
      <c r="N756" s="1">
        <v>14428.55</v>
      </c>
      <c r="O756" s="1">
        <v>5571.45</v>
      </c>
      <c r="P756" s="1">
        <v>14428.55</v>
      </c>
      <c r="Q756">
        <v>0</v>
      </c>
      <c r="R756" s="1">
        <v>14428.55</v>
      </c>
      <c r="S756">
        <v>0</v>
      </c>
    </row>
    <row r="757" spans="1:19" x14ac:dyDescent="0.25">
      <c r="A757" s="2">
        <v>1001</v>
      </c>
      <c r="B757" t="s">
        <v>21</v>
      </c>
      <c r="C757" s="2" t="str">
        <f t="shared" si="38"/>
        <v>07</v>
      </c>
      <c r="D757" t="s">
        <v>296</v>
      </c>
      <c r="E757" s="2" t="str">
        <f t="shared" si="39"/>
        <v>070010000</v>
      </c>
      <c r="F757" t="s">
        <v>297</v>
      </c>
      <c r="G757" t="s">
        <v>298</v>
      </c>
      <c r="H757" t="s">
        <v>299</v>
      </c>
      <c r="I757">
        <v>22709</v>
      </c>
      <c r="J757" t="s">
        <v>87</v>
      </c>
      <c r="K757" s="1">
        <v>50000</v>
      </c>
      <c r="L757" s="1">
        <v>10000</v>
      </c>
      <c r="M757" s="1">
        <v>-40000</v>
      </c>
      <c r="N757" s="1">
        <v>2893.75</v>
      </c>
      <c r="O757" s="1">
        <v>7106.25</v>
      </c>
      <c r="P757" s="1">
        <v>2893.75</v>
      </c>
      <c r="Q757">
        <v>0</v>
      </c>
      <c r="R757" s="1">
        <v>2230.0700000000002</v>
      </c>
      <c r="S757">
        <v>663.68</v>
      </c>
    </row>
    <row r="758" spans="1:19" x14ac:dyDescent="0.25">
      <c r="A758" s="2">
        <v>1001</v>
      </c>
      <c r="B758" t="s">
        <v>21</v>
      </c>
      <c r="C758" s="2" t="str">
        <f t="shared" si="38"/>
        <v>07</v>
      </c>
      <c r="D758" t="s">
        <v>296</v>
      </c>
      <c r="E758" s="2" t="str">
        <f t="shared" si="39"/>
        <v>070010000</v>
      </c>
      <c r="F758" t="s">
        <v>297</v>
      </c>
      <c r="G758" t="s">
        <v>298</v>
      </c>
      <c r="H758" t="s">
        <v>299</v>
      </c>
      <c r="I758">
        <v>23001</v>
      </c>
      <c r="J758" t="s">
        <v>88</v>
      </c>
      <c r="K758" s="1">
        <v>3000</v>
      </c>
      <c r="L758" s="1">
        <v>9300</v>
      </c>
      <c r="M758" s="1">
        <v>6300</v>
      </c>
      <c r="N758" s="1">
        <v>8796.9</v>
      </c>
      <c r="O758">
        <v>503.1</v>
      </c>
      <c r="P758" s="1">
        <v>8796.9</v>
      </c>
      <c r="Q758">
        <v>0</v>
      </c>
      <c r="R758" s="1">
        <v>8796.9</v>
      </c>
      <c r="S758">
        <v>0</v>
      </c>
    </row>
    <row r="759" spans="1:19" x14ac:dyDescent="0.25">
      <c r="A759" s="2">
        <v>1001</v>
      </c>
      <c r="B759" t="s">
        <v>21</v>
      </c>
      <c r="C759" s="2" t="str">
        <f t="shared" si="38"/>
        <v>07</v>
      </c>
      <c r="D759" t="s">
        <v>296</v>
      </c>
      <c r="E759" s="2" t="str">
        <f t="shared" si="39"/>
        <v>070010000</v>
      </c>
      <c r="F759" t="s">
        <v>297</v>
      </c>
      <c r="G759" t="s">
        <v>298</v>
      </c>
      <c r="H759" t="s">
        <v>299</v>
      </c>
      <c r="I759">
        <v>23100</v>
      </c>
      <c r="J759" t="s">
        <v>89</v>
      </c>
      <c r="K759" s="1">
        <v>3000</v>
      </c>
      <c r="L759" s="1">
        <v>11700</v>
      </c>
      <c r="M759" s="1">
        <v>8700</v>
      </c>
      <c r="N759" s="1">
        <v>8360.64</v>
      </c>
      <c r="O759" s="1">
        <v>3339.36</v>
      </c>
      <c r="P759" s="1">
        <v>8360.64</v>
      </c>
      <c r="Q759">
        <v>0</v>
      </c>
      <c r="R759" s="1">
        <v>8360.64</v>
      </c>
      <c r="S759">
        <v>0</v>
      </c>
    </row>
    <row r="760" spans="1:19" x14ac:dyDescent="0.25">
      <c r="A760" s="2">
        <v>1001</v>
      </c>
      <c r="B760" t="s">
        <v>21</v>
      </c>
      <c r="C760" s="2" t="str">
        <f t="shared" si="38"/>
        <v>07</v>
      </c>
      <c r="D760" t="s">
        <v>296</v>
      </c>
      <c r="E760" s="2" t="str">
        <f t="shared" si="39"/>
        <v>070010000</v>
      </c>
      <c r="F760" t="s">
        <v>297</v>
      </c>
      <c r="G760" t="s">
        <v>298</v>
      </c>
      <c r="H760" t="s">
        <v>299</v>
      </c>
      <c r="I760">
        <v>28001</v>
      </c>
      <c r="J760" t="s">
        <v>45</v>
      </c>
      <c r="K760" s="1">
        <v>100000</v>
      </c>
      <c r="L760" s="1">
        <v>100000</v>
      </c>
      <c r="M760">
        <v>0</v>
      </c>
      <c r="N760" s="1">
        <v>14980.9</v>
      </c>
      <c r="O760" s="1">
        <v>85019.1</v>
      </c>
      <c r="P760" s="1">
        <v>14980.9</v>
      </c>
      <c r="Q760">
        <v>0</v>
      </c>
      <c r="R760" s="1">
        <v>4602.46</v>
      </c>
      <c r="S760" s="1">
        <v>10378.44</v>
      </c>
    </row>
    <row r="761" spans="1:19" x14ac:dyDescent="0.25">
      <c r="A761" s="2">
        <v>1001</v>
      </c>
      <c r="B761" t="s">
        <v>21</v>
      </c>
      <c r="C761" s="2" t="str">
        <f t="shared" si="38"/>
        <v>07</v>
      </c>
      <c r="D761" t="s">
        <v>296</v>
      </c>
      <c r="E761" s="2" t="str">
        <f t="shared" si="39"/>
        <v>070010000</v>
      </c>
      <c r="F761" t="s">
        <v>297</v>
      </c>
      <c r="G761" t="s">
        <v>298</v>
      </c>
      <c r="H761" t="s">
        <v>299</v>
      </c>
      <c r="I761">
        <v>62500</v>
      </c>
      <c r="J761" t="s">
        <v>93</v>
      </c>
      <c r="K761" s="1">
        <v>86000</v>
      </c>
      <c r="L761" s="1">
        <v>165000</v>
      </c>
      <c r="M761" s="1">
        <v>79000</v>
      </c>
      <c r="N761" s="1">
        <v>150236.04</v>
      </c>
      <c r="O761" s="1">
        <v>14763.96</v>
      </c>
      <c r="P761" s="1">
        <v>150236.04</v>
      </c>
      <c r="Q761">
        <v>0</v>
      </c>
      <c r="R761" s="1">
        <v>150236.04</v>
      </c>
      <c r="S761">
        <v>0</v>
      </c>
    </row>
    <row r="762" spans="1:19" x14ac:dyDescent="0.25">
      <c r="A762" s="2">
        <v>1001</v>
      </c>
      <c r="B762" t="s">
        <v>21</v>
      </c>
      <c r="C762" s="2" t="str">
        <f t="shared" si="38"/>
        <v>07</v>
      </c>
      <c r="D762" t="s">
        <v>296</v>
      </c>
      <c r="E762" s="2" t="str">
        <f t="shared" si="39"/>
        <v>070010000</v>
      </c>
      <c r="F762" t="s">
        <v>297</v>
      </c>
      <c r="G762" t="s">
        <v>298</v>
      </c>
      <c r="H762" t="s">
        <v>299</v>
      </c>
      <c r="I762">
        <v>62501</v>
      </c>
      <c r="J762" t="s">
        <v>126</v>
      </c>
      <c r="K762" s="1">
        <v>20000</v>
      </c>
      <c r="L762" s="1">
        <v>20000</v>
      </c>
      <c r="M762">
        <v>0</v>
      </c>
      <c r="N762">
        <v>865.91</v>
      </c>
      <c r="O762" s="1">
        <v>19134.09</v>
      </c>
      <c r="P762">
        <v>865.91</v>
      </c>
      <c r="Q762">
        <v>0</v>
      </c>
      <c r="R762">
        <v>865.91</v>
      </c>
      <c r="S762">
        <v>0</v>
      </c>
    </row>
    <row r="763" spans="1:19" x14ac:dyDescent="0.25">
      <c r="A763" s="2">
        <v>1001</v>
      </c>
      <c r="B763" t="s">
        <v>21</v>
      </c>
      <c r="C763" s="2" t="str">
        <f t="shared" si="38"/>
        <v>07</v>
      </c>
      <c r="D763" t="s">
        <v>296</v>
      </c>
      <c r="E763" s="2" t="str">
        <f t="shared" si="39"/>
        <v>070010000</v>
      </c>
      <c r="F763" t="s">
        <v>297</v>
      </c>
      <c r="G763" t="s">
        <v>298</v>
      </c>
      <c r="H763" t="s">
        <v>299</v>
      </c>
      <c r="I763">
        <v>62502</v>
      </c>
      <c r="J763" t="s">
        <v>94</v>
      </c>
      <c r="K763" s="1">
        <v>25000</v>
      </c>
      <c r="L763" s="1">
        <v>25000</v>
      </c>
      <c r="M763">
        <v>0</v>
      </c>
      <c r="N763" s="1">
        <v>13907.37</v>
      </c>
      <c r="O763" s="1">
        <v>11092.63</v>
      </c>
      <c r="P763" s="1">
        <v>13907.37</v>
      </c>
      <c r="Q763">
        <v>0</v>
      </c>
      <c r="R763" s="1">
        <v>13907.37</v>
      </c>
      <c r="S763">
        <v>0</v>
      </c>
    </row>
    <row r="764" spans="1:19" x14ac:dyDescent="0.25">
      <c r="A764" s="2">
        <v>1001</v>
      </c>
      <c r="B764" t="s">
        <v>21</v>
      </c>
      <c r="C764" s="2" t="str">
        <f t="shared" si="38"/>
        <v>07</v>
      </c>
      <c r="D764" t="s">
        <v>296</v>
      </c>
      <c r="E764" s="2" t="str">
        <f t="shared" si="39"/>
        <v>070010000</v>
      </c>
      <c r="F764" t="s">
        <v>297</v>
      </c>
      <c r="G764" t="s">
        <v>298</v>
      </c>
      <c r="H764" t="s">
        <v>299</v>
      </c>
      <c r="I764">
        <v>62509</v>
      </c>
      <c r="J764" t="s">
        <v>127</v>
      </c>
      <c r="K764" s="1">
        <v>10000</v>
      </c>
      <c r="L764" s="1">
        <v>10000</v>
      </c>
      <c r="M764">
        <v>0</v>
      </c>
      <c r="N764" s="1">
        <v>7046.72</v>
      </c>
      <c r="O764" s="1">
        <v>2953.28</v>
      </c>
      <c r="P764" s="1">
        <v>7046.72</v>
      </c>
      <c r="Q764">
        <v>0</v>
      </c>
      <c r="R764" s="1">
        <v>7046.72</v>
      </c>
      <c r="S764">
        <v>0</v>
      </c>
    </row>
    <row r="765" spans="1:19" x14ac:dyDescent="0.25">
      <c r="A765" s="2">
        <v>1001</v>
      </c>
      <c r="B765" t="s">
        <v>21</v>
      </c>
      <c r="C765" s="2" t="str">
        <f t="shared" si="38"/>
        <v>07</v>
      </c>
      <c r="D765" t="s">
        <v>296</v>
      </c>
      <c r="E765" s="2" t="str">
        <f t="shared" si="39"/>
        <v>070010000</v>
      </c>
      <c r="F765" t="s">
        <v>297</v>
      </c>
      <c r="G765" t="s">
        <v>298</v>
      </c>
      <c r="H765" t="s">
        <v>299</v>
      </c>
      <c r="I765">
        <v>62600</v>
      </c>
      <c r="J765" t="s">
        <v>170</v>
      </c>
      <c r="K765" s="1">
        <v>20000</v>
      </c>
      <c r="L765" s="1">
        <v>20000</v>
      </c>
      <c r="M765">
        <v>0</v>
      </c>
      <c r="N765">
        <v>0</v>
      </c>
      <c r="O765" s="1">
        <v>20000</v>
      </c>
      <c r="P765">
        <v>0</v>
      </c>
      <c r="Q765">
        <v>0</v>
      </c>
      <c r="R765">
        <v>0</v>
      </c>
      <c r="S765">
        <v>0</v>
      </c>
    </row>
    <row r="766" spans="1:19" x14ac:dyDescent="0.25">
      <c r="A766" s="2">
        <v>1001</v>
      </c>
      <c r="B766" t="s">
        <v>21</v>
      </c>
      <c r="C766" s="2" t="str">
        <f t="shared" si="38"/>
        <v>07</v>
      </c>
      <c r="D766" t="s">
        <v>296</v>
      </c>
      <c r="E766" s="2" t="str">
        <f t="shared" si="39"/>
        <v>070010000</v>
      </c>
      <c r="F766" t="s">
        <v>297</v>
      </c>
      <c r="G766" t="s">
        <v>298</v>
      </c>
      <c r="H766" t="s">
        <v>299</v>
      </c>
      <c r="I766">
        <v>62802</v>
      </c>
      <c r="J766" t="s">
        <v>95</v>
      </c>
      <c r="K766" s="1">
        <v>5000</v>
      </c>
      <c r="L766" s="1">
        <v>5000</v>
      </c>
      <c r="M766">
        <v>0</v>
      </c>
      <c r="N766">
        <v>0</v>
      </c>
      <c r="O766" s="1">
        <v>5000</v>
      </c>
      <c r="P766">
        <v>0</v>
      </c>
      <c r="Q766">
        <v>0</v>
      </c>
      <c r="R766">
        <v>0</v>
      </c>
      <c r="S766">
        <v>0</v>
      </c>
    </row>
    <row r="767" spans="1:19" x14ac:dyDescent="0.25">
      <c r="A767" s="2">
        <v>1001</v>
      </c>
      <c r="B767" t="s">
        <v>21</v>
      </c>
      <c r="C767" s="2" t="str">
        <f t="shared" ref="C767:C798" si="40">"07"</f>
        <v>07</v>
      </c>
      <c r="D767" t="s">
        <v>296</v>
      </c>
      <c r="E767" s="2" t="str">
        <f t="shared" ref="E767:E773" si="41">"070010000"</f>
        <v>070010000</v>
      </c>
      <c r="F767" t="s">
        <v>297</v>
      </c>
      <c r="G767" t="s">
        <v>298</v>
      </c>
      <c r="H767" t="s">
        <v>299</v>
      </c>
      <c r="I767">
        <v>63100</v>
      </c>
      <c r="J767" t="s">
        <v>97</v>
      </c>
      <c r="K767" s="1">
        <v>200000</v>
      </c>
      <c r="L767" s="1">
        <v>80000</v>
      </c>
      <c r="M767" s="1">
        <v>-120000</v>
      </c>
      <c r="N767" s="1">
        <v>39763.360000000001</v>
      </c>
      <c r="O767" s="1">
        <v>40236.639999999999</v>
      </c>
      <c r="P767" s="1">
        <v>39763.360000000001</v>
      </c>
      <c r="Q767">
        <v>0</v>
      </c>
      <c r="R767" s="1">
        <v>39763.360000000001</v>
      </c>
      <c r="S767">
        <v>0</v>
      </c>
    </row>
    <row r="768" spans="1:19" x14ac:dyDescent="0.25">
      <c r="A768" s="2">
        <v>1001</v>
      </c>
      <c r="B768" t="s">
        <v>21</v>
      </c>
      <c r="C768" s="2" t="str">
        <f t="shared" si="40"/>
        <v>07</v>
      </c>
      <c r="D768" t="s">
        <v>296</v>
      </c>
      <c r="E768" s="2" t="str">
        <f t="shared" si="41"/>
        <v>070010000</v>
      </c>
      <c r="F768" t="s">
        <v>297</v>
      </c>
      <c r="G768" t="s">
        <v>298</v>
      </c>
      <c r="H768" t="s">
        <v>299</v>
      </c>
      <c r="I768">
        <v>63300</v>
      </c>
      <c r="J768" t="s">
        <v>158</v>
      </c>
      <c r="K768" s="1">
        <v>20000</v>
      </c>
      <c r="L768">
        <v>0</v>
      </c>
      <c r="M768" s="1">
        <v>-20000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</row>
    <row r="769" spans="1:19" x14ac:dyDescent="0.25">
      <c r="A769" s="2">
        <v>1001</v>
      </c>
      <c r="B769" t="s">
        <v>21</v>
      </c>
      <c r="C769" s="2" t="str">
        <f t="shared" si="40"/>
        <v>07</v>
      </c>
      <c r="D769" t="s">
        <v>296</v>
      </c>
      <c r="E769" s="2" t="str">
        <f t="shared" si="41"/>
        <v>070010000</v>
      </c>
      <c r="F769" t="s">
        <v>297</v>
      </c>
      <c r="G769" t="s">
        <v>298</v>
      </c>
      <c r="H769" t="s">
        <v>299</v>
      </c>
      <c r="I769">
        <v>63500</v>
      </c>
      <c r="J769" t="s">
        <v>185</v>
      </c>
      <c r="K769" s="1">
        <v>100000</v>
      </c>
      <c r="L769" s="1">
        <v>190000</v>
      </c>
      <c r="M769" s="1">
        <v>90000</v>
      </c>
      <c r="N769" s="1">
        <v>113564.86</v>
      </c>
      <c r="O769" s="1">
        <v>76435.14</v>
      </c>
      <c r="P769" s="1">
        <v>113564.86</v>
      </c>
      <c r="Q769">
        <v>0</v>
      </c>
      <c r="R769" s="1">
        <v>113564.86</v>
      </c>
      <c r="S769">
        <v>0</v>
      </c>
    </row>
    <row r="770" spans="1:19" x14ac:dyDescent="0.25">
      <c r="A770" s="2">
        <v>1001</v>
      </c>
      <c r="B770" t="s">
        <v>21</v>
      </c>
      <c r="C770" s="2" t="str">
        <f t="shared" si="40"/>
        <v>07</v>
      </c>
      <c r="D770" t="s">
        <v>296</v>
      </c>
      <c r="E770" s="2" t="str">
        <f t="shared" si="41"/>
        <v>070010000</v>
      </c>
      <c r="F770" t="s">
        <v>297</v>
      </c>
      <c r="G770" t="s">
        <v>298</v>
      </c>
      <c r="H770" t="s">
        <v>299</v>
      </c>
      <c r="I770">
        <v>63502</v>
      </c>
      <c r="J770" t="s">
        <v>186</v>
      </c>
      <c r="K770" s="1">
        <v>15000</v>
      </c>
      <c r="L770">
        <v>0</v>
      </c>
      <c r="M770" s="1">
        <v>-15000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</row>
    <row r="771" spans="1:19" x14ac:dyDescent="0.25">
      <c r="A771" s="2">
        <v>1001</v>
      </c>
      <c r="B771" t="s">
        <v>21</v>
      </c>
      <c r="C771" s="2" t="str">
        <f t="shared" si="40"/>
        <v>07</v>
      </c>
      <c r="D771" t="s">
        <v>296</v>
      </c>
      <c r="E771" s="2" t="str">
        <f t="shared" si="41"/>
        <v>070010000</v>
      </c>
      <c r="F771" t="s">
        <v>297</v>
      </c>
      <c r="G771" t="s">
        <v>298</v>
      </c>
      <c r="H771" t="s">
        <v>299</v>
      </c>
      <c r="I771">
        <v>64010</v>
      </c>
      <c r="J771" t="s">
        <v>99</v>
      </c>
      <c r="K771">
        <v>0</v>
      </c>
      <c r="L771" s="1">
        <v>60000</v>
      </c>
      <c r="M771" s="1">
        <v>60000</v>
      </c>
      <c r="N771" s="1">
        <v>52529.33</v>
      </c>
      <c r="O771" s="1">
        <v>7470.67</v>
      </c>
      <c r="P771" s="1">
        <v>52529.33</v>
      </c>
      <c r="Q771">
        <v>0</v>
      </c>
      <c r="R771" s="1">
        <v>52529.33</v>
      </c>
      <c r="S771">
        <v>0</v>
      </c>
    </row>
    <row r="772" spans="1:19" x14ac:dyDescent="0.25">
      <c r="A772" s="2">
        <v>1001</v>
      </c>
      <c r="B772" t="s">
        <v>21</v>
      </c>
      <c r="C772" s="2" t="str">
        <f t="shared" si="40"/>
        <v>07</v>
      </c>
      <c r="D772" t="s">
        <v>296</v>
      </c>
      <c r="E772" s="2" t="str">
        <f t="shared" si="41"/>
        <v>070010000</v>
      </c>
      <c r="F772" t="s">
        <v>297</v>
      </c>
      <c r="G772" t="s">
        <v>298</v>
      </c>
      <c r="H772" t="s">
        <v>299</v>
      </c>
      <c r="I772">
        <v>83009</v>
      </c>
      <c r="J772" t="s">
        <v>46</v>
      </c>
      <c r="K772" s="1">
        <v>16355</v>
      </c>
      <c r="L772" s="1">
        <v>16355</v>
      </c>
      <c r="M772">
        <v>0</v>
      </c>
      <c r="N772">
        <v>0</v>
      </c>
      <c r="O772" s="1">
        <v>16355</v>
      </c>
      <c r="P772">
        <v>0</v>
      </c>
      <c r="Q772">
        <v>0</v>
      </c>
      <c r="R772">
        <v>0</v>
      </c>
      <c r="S772">
        <v>0</v>
      </c>
    </row>
    <row r="773" spans="1:19" x14ac:dyDescent="0.25">
      <c r="A773" s="2">
        <v>1001</v>
      </c>
      <c r="B773" t="s">
        <v>21</v>
      </c>
      <c r="C773" s="2" t="str">
        <f t="shared" si="40"/>
        <v>07</v>
      </c>
      <c r="D773" t="s">
        <v>296</v>
      </c>
      <c r="E773" s="2" t="str">
        <f t="shared" si="41"/>
        <v>070010000</v>
      </c>
      <c r="F773" t="s">
        <v>297</v>
      </c>
      <c r="G773" t="s">
        <v>298</v>
      </c>
      <c r="H773" t="s">
        <v>299</v>
      </c>
      <c r="I773">
        <v>89000</v>
      </c>
      <c r="J773" t="s">
        <v>300</v>
      </c>
      <c r="K773" s="1">
        <v>239875000</v>
      </c>
      <c r="L773" s="1">
        <v>303039418.38</v>
      </c>
      <c r="M773" s="1">
        <v>63164418.380000003</v>
      </c>
      <c r="N773" s="1">
        <v>298835899.29000002</v>
      </c>
      <c r="O773" s="1">
        <v>4203519.09</v>
      </c>
      <c r="P773" s="1">
        <v>298835899.29000002</v>
      </c>
      <c r="Q773">
        <v>0</v>
      </c>
      <c r="R773" s="1">
        <v>298835899.29000002</v>
      </c>
      <c r="S773">
        <v>0</v>
      </c>
    </row>
    <row r="774" spans="1:19" x14ac:dyDescent="0.25">
      <c r="A774" s="2">
        <v>1001</v>
      </c>
      <c r="B774" t="s">
        <v>21</v>
      </c>
      <c r="C774" s="2" t="str">
        <f t="shared" si="40"/>
        <v>07</v>
      </c>
      <c r="D774" t="s">
        <v>296</v>
      </c>
      <c r="E774" s="2" t="str">
        <f t="shared" ref="E774:E810" si="42">"070100000"</f>
        <v>070100000</v>
      </c>
      <c r="F774" t="s">
        <v>301</v>
      </c>
      <c r="G774" t="s">
        <v>302</v>
      </c>
      <c r="H774" t="s">
        <v>303</v>
      </c>
      <c r="I774">
        <v>10000</v>
      </c>
      <c r="J774" t="s">
        <v>25</v>
      </c>
      <c r="K774" s="1">
        <v>82492</v>
      </c>
      <c r="L774" s="1">
        <v>75707</v>
      </c>
      <c r="M774" s="1">
        <v>-6785</v>
      </c>
      <c r="N774" s="1">
        <v>75706.22</v>
      </c>
      <c r="O774">
        <v>0.78</v>
      </c>
      <c r="P774" s="1">
        <v>75706.22</v>
      </c>
      <c r="Q774">
        <v>0</v>
      </c>
      <c r="R774" s="1">
        <v>75706.22</v>
      </c>
      <c r="S774">
        <v>0</v>
      </c>
    </row>
    <row r="775" spans="1:19" x14ac:dyDescent="0.25">
      <c r="A775" s="2">
        <v>1001</v>
      </c>
      <c r="B775" t="s">
        <v>21</v>
      </c>
      <c r="C775" s="2" t="str">
        <f t="shared" si="40"/>
        <v>07</v>
      </c>
      <c r="D775" t="s">
        <v>296</v>
      </c>
      <c r="E775" s="2" t="str">
        <f t="shared" si="42"/>
        <v>070100000</v>
      </c>
      <c r="F775" t="s">
        <v>301</v>
      </c>
      <c r="G775" t="s">
        <v>302</v>
      </c>
      <c r="H775" t="s">
        <v>303</v>
      </c>
      <c r="I775">
        <v>12000</v>
      </c>
      <c r="J775" t="s">
        <v>28</v>
      </c>
      <c r="K775" s="1">
        <v>579694</v>
      </c>
      <c r="L775" s="1">
        <v>501939.16</v>
      </c>
      <c r="M775" s="1">
        <v>-77754.84</v>
      </c>
      <c r="N775" s="1">
        <v>501938.87</v>
      </c>
      <c r="O775">
        <v>0.28999999999999998</v>
      </c>
      <c r="P775" s="1">
        <v>501938.87</v>
      </c>
      <c r="Q775">
        <v>0</v>
      </c>
      <c r="R775" s="1">
        <v>501938.87</v>
      </c>
      <c r="S775">
        <v>0</v>
      </c>
    </row>
    <row r="776" spans="1:19" x14ac:dyDescent="0.25">
      <c r="A776" s="2">
        <v>1001</v>
      </c>
      <c r="B776" t="s">
        <v>21</v>
      </c>
      <c r="C776" s="2" t="str">
        <f t="shared" si="40"/>
        <v>07</v>
      </c>
      <c r="D776" t="s">
        <v>296</v>
      </c>
      <c r="E776" s="2" t="str">
        <f t="shared" si="42"/>
        <v>070100000</v>
      </c>
      <c r="F776" t="s">
        <v>301</v>
      </c>
      <c r="G776" t="s">
        <v>302</v>
      </c>
      <c r="H776" t="s">
        <v>303</v>
      </c>
      <c r="I776">
        <v>12001</v>
      </c>
      <c r="J776" t="s">
        <v>51</v>
      </c>
      <c r="K776" s="1">
        <v>224890</v>
      </c>
      <c r="L776" s="1">
        <v>97214</v>
      </c>
      <c r="M776" s="1">
        <v>-127676</v>
      </c>
      <c r="N776" s="1">
        <v>97213.89</v>
      </c>
      <c r="O776">
        <v>0.11</v>
      </c>
      <c r="P776" s="1">
        <v>97213.89</v>
      </c>
      <c r="Q776">
        <v>0</v>
      </c>
      <c r="R776" s="1">
        <v>97213.89</v>
      </c>
      <c r="S776">
        <v>0</v>
      </c>
    </row>
    <row r="777" spans="1:19" x14ac:dyDescent="0.25">
      <c r="A777" s="2">
        <v>1001</v>
      </c>
      <c r="B777" t="s">
        <v>21</v>
      </c>
      <c r="C777" s="2" t="str">
        <f t="shared" si="40"/>
        <v>07</v>
      </c>
      <c r="D777" t="s">
        <v>296</v>
      </c>
      <c r="E777" s="2" t="str">
        <f t="shared" si="42"/>
        <v>070100000</v>
      </c>
      <c r="F777" t="s">
        <v>301</v>
      </c>
      <c r="G777" t="s">
        <v>302</v>
      </c>
      <c r="H777" t="s">
        <v>303</v>
      </c>
      <c r="I777">
        <v>12002</v>
      </c>
      <c r="J777" t="s">
        <v>29</v>
      </c>
      <c r="K777" s="1">
        <v>57414</v>
      </c>
      <c r="L777" s="1">
        <v>8859.9</v>
      </c>
      <c r="M777" s="1">
        <v>-48554.1</v>
      </c>
      <c r="N777" s="1">
        <v>8859.48</v>
      </c>
      <c r="O777">
        <v>0.42</v>
      </c>
      <c r="P777" s="1">
        <v>8859.48</v>
      </c>
      <c r="Q777">
        <v>0</v>
      </c>
      <c r="R777" s="1">
        <v>8859.48</v>
      </c>
      <c r="S777">
        <v>0</v>
      </c>
    </row>
    <row r="778" spans="1:19" x14ac:dyDescent="0.25">
      <c r="A778" s="2">
        <v>1001</v>
      </c>
      <c r="B778" t="s">
        <v>21</v>
      </c>
      <c r="C778" s="2" t="str">
        <f t="shared" si="40"/>
        <v>07</v>
      </c>
      <c r="D778" t="s">
        <v>296</v>
      </c>
      <c r="E778" s="2" t="str">
        <f t="shared" si="42"/>
        <v>070100000</v>
      </c>
      <c r="F778" t="s">
        <v>301</v>
      </c>
      <c r="G778" t="s">
        <v>302</v>
      </c>
      <c r="H778" t="s">
        <v>303</v>
      </c>
      <c r="I778">
        <v>12003</v>
      </c>
      <c r="J778" t="s">
        <v>30</v>
      </c>
      <c r="K778" s="1">
        <v>9733</v>
      </c>
      <c r="L778" s="1">
        <v>1935</v>
      </c>
      <c r="M778" s="1">
        <v>-7798</v>
      </c>
      <c r="N778" s="1">
        <v>1934.31</v>
      </c>
      <c r="O778">
        <v>0.69</v>
      </c>
      <c r="P778" s="1">
        <v>1934.31</v>
      </c>
      <c r="Q778">
        <v>0</v>
      </c>
      <c r="R778" s="1">
        <v>1934.31</v>
      </c>
      <c r="S778">
        <v>0</v>
      </c>
    </row>
    <row r="779" spans="1:19" x14ac:dyDescent="0.25">
      <c r="A779" s="2">
        <v>1001</v>
      </c>
      <c r="B779" t="s">
        <v>21</v>
      </c>
      <c r="C779" s="2" t="str">
        <f t="shared" si="40"/>
        <v>07</v>
      </c>
      <c r="D779" t="s">
        <v>296</v>
      </c>
      <c r="E779" s="2" t="str">
        <f t="shared" si="42"/>
        <v>070100000</v>
      </c>
      <c r="F779" t="s">
        <v>301</v>
      </c>
      <c r="G779" t="s">
        <v>302</v>
      </c>
      <c r="H779" t="s">
        <v>303</v>
      </c>
      <c r="I779">
        <v>12005</v>
      </c>
      <c r="J779" t="s">
        <v>31</v>
      </c>
      <c r="K779" s="1">
        <v>116406</v>
      </c>
      <c r="L779" s="1">
        <v>136388</v>
      </c>
      <c r="M779" s="1">
        <v>19982</v>
      </c>
      <c r="N779" s="1">
        <v>136387.04999999999</v>
      </c>
      <c r="O779">
        <v>0.95</v>
      </c>
      <c r="P779" s="1">
        <v>136387.04999999999</v>
      </c>
      <c r="Q779">
        <v>0</v>
      </c>
      <c r="R779" s="1">
        <v>136387.04999999999</v>
      </c>
      <c r="S779">
        <v>0</v>
      </c>
    </row>
    <row r="780" spans="1:19" x14ac:dyDescent="0.25">
      <c r="A780" s="2">
        <v>1001</v>
      </c>
      <c r="B780" t="s">
        <v>21</v>
      </c>
      <c r="C780" s="2" t="str">
        <f t="shared" si="40"/>
        <v>07</v>
      </c>
      <c r="D780" t="s">
        <v>296</v>
      </c>
      <c r="E780" s="2" t="str">
        <f t="shared" si="42"/>
        <v>070100000</v>
      </c>
      <c r="F780" t="s">
        <v>301</v>
      </c>
      <c r="G780" t="s">
        <v>302</v>
      </c>
      <c r="H780" t="s">
        <v>303</v>
      </c>
      <c r="I780">
        <v>12100</v>
      </c>
      <c r="J780" t="s">
        <v>32</v>
      </c>
      <c r="K780" s="1">
        <v>618966</v>
      </c>
      <c r="L780" s="1">
        <v>484602.96</v>
      </c>
      <c r="M780" s="1">
        <v>-134363.04</v>
      </c>
      <c r="N780" s="1">
        <v>484602.12</v>
      </c>
      <c r="O780">
        <v>0.84</v>
      </c>
      <c r="P780" s="1">
        <v>484602.12</v>
      </c>
      <c r="Q780">
        <v>0</v>
      </c>
      <c r="R780" s="1">
        <v>484602.12</v>
      </c>
      <c r="S780">
        <v>0</v>
      </c>
    </row>
    <row r="781" spans="1:19" x14ac:dyDescent="0.25">
      <c r="A781" s="2">
        <v>1001</v>
      </c>
      <c r="B781" t="s">
        <v>21</v>
      </c>
      <c r="C781" s="2" t="str">
        <f t="shared" si="40"/>
        <v>07</v>
      </c>
      <c r="D781" t="s">
        <v>296</v>
      </c>
      <c r="E781" s="2" t="str">
        <f t="shared" si="42"/>
        <v>070100000</v>
      </c>
      <c r="F781" t="s">
        <v>301</v>
      </c>
      <c r="G781" t="s">
        <v>302</v>
      </c>
      <c r="H781" t="s">
        <v>303</v>
      </c>
      <c r="I781">
        <v>12101</v>
      </c>
      <c r="J781" t="s">
        <v>33</v>
      </c>
      <c r="K781" s="1">
        <v>1276526</v>
      </c>
      <c r="L781" s="1">
        <v>1070187.08</v>
      </c>
      <c r="M781" s="1">
        <v>-206338.92</v>
      </c>
      <c r="N781" s="1">
        <v>1070186.1499999999</v>
      </c>
      <c r="O781">
        <v>0.93</v>
      </c>
      <c r="P781" s="1">
        <v>1070186.1499999999</v>
      </c>
      <c r="Q781">
        <v>0</v>
      </c>
      <c r="R781" s="1">
        <v>1070186.1499999999</v>
      </c>
      <c r="S781">
        <v>0</v>
      </c>
    </row>
    <row r="782" spans="1:19" x14ac:dyDescent="0.25">
      <c r="A782" s="2">
        <v>1001</v>
      </c>
      <c r="B782" t="s">
        <v>21</v>
      </c>
      <c r="C782" s="2" t="str">
        <f t="shared" si="40"/>
        <v>07</v>
      </c>
      <c r="D782" t="s">
        <v>296</v>
      </c>
      <c r="E782" s="2" t="str">
        <f t="shared" si="42"/>
        <v>070100000</v>
      </c>
      <c r="F782" t="s">
        <v>301</v>
      </c>
      <c r="G782" t="s">
        <v>302</v>
      </c>
      <c r="H782" t="s">
        <v>303</v>
      </c>
      <c r="I782">
        <v>12401</v>
      </c>
      <c r="J782" t="s">
        <v>133</v>
      </c>
      <c r="K782">
        <v>0</v>
      </c>
      <c r="L782" s="1">
        <v>119621.55</v>
      </c>
      <c r="M782" s="1">
        <v>119621.55</v>
      </c>
      <c r="N782" s="1">
        <v>119621.07</v>
      </c>
      <c r="O782">
        <v>0.48</v>
      </c>
      <c r="P782" s="1">
        <v>119621.07</v>
      </c>
      <c r="Q782">
        <v>0</v>
      </c>
      <c r="R782" s="1">
        <v>119621.07</v>
      </c>
      <c r="S782">
        <v>0</v>
      </c>
    </row>
    <row r="783" spans="1:19" x14ac:dyDescent="0.25">
      <c r="A783" s="2">
        <v>1001</v>
      </c>
      <c r="B783" t="s">
        <v>21</v>
      </c>
      <c r="C783" s="2" t="str">
        <f t="shared" si="40"/>
        <v>07</v>
      </c>
      <c r="D783" t="s">
        <v>296</v>
      </c>
      <c r="E783" s="2" t="str">
        <f t="shared" si="42"/>
        <v>070100000</v>
      </c>
      <c r="F783" t="s">
        <v>301</v>
      </c>
      <c r="G783" t="s">
        <v>302</v>
      </c>
      <c r="H783" t="s">
        <v>303</v>
      </c>
      <c r="I783">
        <v>13000</v>
      </c>
      <c r="J783" t="s">
        <v>53</v>
      </c>
      <c r="K783" s="1">
        <v>101630</v>
      </c>
      <c r="L783" s="1">
        <v>53104.7</v>
      </c>
      <c r="M783" s="1">
        <v>-48525.3</v>
      </c>
      <c r="N783" s="1">
        <v>53103.86</v>
      </c>
      <c r="O783">
        <v>0.84</v>
      </c>
      <c r="P783" s="1">
        <v>53103.86</v>
      </c>
      <c r="Q783">
        <v>0</v>
      </c>
      <c r="R783" s="1">
        <v>53103.86</v>
      </c>
      <c r="S783">
        <v>0</v>
      </c>
    </row>
    <row r="784" spans="1:19" x14ac:dyDescent="0.25">
      <c r="A784" s="2">
        <v>1001</v>
      </c>
      <c r="B784" t="s">
        <v>21</v>
      </c>
      <c r="C784" s="2" t="str">
        <f t="shared" si="40"/>
        <v>07</v>
      </c>
      <c r="D784" t="s">
        <v>296</v>
      </c>
      <c r="E784" s="2" t="str">
        <f t="shared" si="42"/>
        <v>070100000</v>
      </c>
      <c r="F784" t="s">
        <v>301</v>
      </c>
      <c r="G784" t="s">
        <v>302</v>
      </c>
      <c r="H784" t="s">
        <v>303</v>
      </c>
      <c r="I784">
        <v>13005</v>
      </c>
      <c r="J784" t="s">
        <v>56</v>
      </c>
      <c r="K784" s="1">
        <v>4496</v>
      </c>
      <c r="L784" s="1">
        <v>4425.3</v>
      </c>
      <c r="M784">
        <v>-70.7</v>
      </c>
      <c r="N784" s="1">
        <v>4424.6000000000004</v>
      </c>
      <c r="O784">
        <v>0.7</v>
      </c>
      <c r="P784" s="1">
        <v>4424.6000000000004</v>
      </c>
      <c r="Q784">
        <v>0</v>
      </c>
      <c r="R784" s="1">
        <v>4424.6000000000004</v>
      </c>
      <c r="S784">
        <v>0</v>
      </c>
    </row>
    <row r="785" spans="1:19" x14ac:dyDescent="0.25">
      <c r="A785" s="2">
        <v>1001</v>
      </c>
      <c r="B785" t="s">
        <v>21</v>
      </c>
      <c r="C785" s="2" t="str">
        <f t="shared" si="40"/>
        <v>07</v>
      </c>
      <c r="D785" t="s">
        <v>296</v>
      </c>
      <c r="E785" s="2" t="str">
        <f t="shared" si="42"/>
        <v>070100000</v>
      </c>
      <c r="F785" t="s">
        <v>301</v>
      </c>
      <c r="G785" t="s">
        <v>302</v>
      </c>
      <c r="H785" t="s">
        <v>303</v>
      </c>
      <c r="I785">
        <v>15001</v>
      </c>
      <c r="J785" t="s">
        <v>34</v>
      </c>
      <c r="K785">
        <v>0</v>
      </c>
      <c r="L785" s="1">
        <v>9482.23</v>
      </c>
      <c r="M785" s="1">
        <v>9482.23</v>
      </c>
      <c r="N785" s="1">
        <v>9481.52</v>
      </c>
      <c r="O785">
        <v>0.71</v>
      </c>
      <c r="P785" s="1">
        <v>9481.52</v>
      </c>
      <c r="Q785">
        <v>0</v>
      </c>
      <c r="R785" s="1">
        <v>9481.52</v>
      </c>
      <c r="S785">
        <v>0</v>
      </c>
    </row>
    <row r="786" spans="1:19" x14ac:dyDescent="0.25">
      <c r="A786" s="2">
        <v>1001</v>
      </c>
      <c r="B786" t="s">
        <v>21</v>
      </c>
      <c r="C786" s="2" t="str">
        <f t="shared" si="40"/>
        <v>07</v>
      </c>
      <c r="D786" t="s">
        <v>296</v>
      </c>
      <c r="E786" s="2" t="str">
        <f t="shared" si="42"/>
        <v>070100000</v>
      </c>
      <c r="F786" t="s">
        <v>301</v>
      </c>
      <c r="G786" t="s">
        <v>302</v>
      </c>
      <c r="H786" t="s">
        <v>303</v>
      </c>
      <c r="I786">
        <v>16000</v>
      </c>
      <c r="J786" t="s">
        <v>35</v>
      </c>
      <c r="K786" s="1">
        <v>761333</v>
      </c>
      <c r="L786" s="1">
        <v>567014.11</v>
      </c>
      <c r="M786" s="1">
        <v>-194318.89</v>
      </c>
      <c r="N786" s="1">
        <v>567013.62</v>
      </c>
      <c r="O786">
        <v>0.49</v>
      </c>
      <c r="P786" s="1">
        <v>567013.62</v>
      </c>
      <c r="Q786">
        <v>0</v>
      </c>
      <c r="R786" s="1">
        <v>567013.62</v>
      </c>
      <c r="S786">
        <v>0</v>
      </c>
    </row>
    <row r="787" spans="1:19" x14ac:dyDescent="0.25">
      <c r="A787" s="2">
        <v>1001</v>
      </c>
      <c r="B787" t="s">
        <v>21</v>
      </c>
      <c r="C787" s="2" t="str">
        <f t="shared" si="40"/>
        <v>07</v>
      </c>
      <c r="D787" t="s">
        <v>296</v>
      </c>
      <c r="E787" s="2" t="str">
        <f t="shared" si="42"/>
        <v>070100000</v>
      </c>
      <c r="F787" t="s">
        <v>301</v>
      </c>
      <c r="G787" t="s">
        <v>302</v>
      </c>
      <c r="H787" t="s">
        <v>303</v>
      </c>
      <c r="I787">
        <v>21700</v>
      </c>
      <c r="J787" t="s">
        <v>304</v>
      </c>
      <c r="K787" s="1">
        <v>1500000</v>
      </c>
      <c r="L787">
        <v>0</v>
      </c>
      <c r="M787" s="1">
        <v>-1500000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</row>
    <row r="788" spans="1:19" x14ac:dyDescent="0.25">
      <c r="A788" s="2">
        <v>1001</v>
      </c>
      <c r="B788" t="s">
        <v>21</v>
      </c>
      <c r="C788" s="2" t="str">
        <f t="shared" si="40"/>
        <v>07</v>
      </c>
      <c r="D788" t="s">
        <v>296</v>
      </c>
      <c r="E788" s="2" t="str">
        <f t="shared" si="42"/>
        <v>070100000</v>
      </c>
      <c r="F788" t="s">
        <v>301</v>
      </c>
      <c r="G788" t="s">
        <v>302</v>
      </c>
      <c r="H788" t="s">
        <v>303</v>
      </c>
      <c r="I788">
        <v>22300</v>
      </c>
      <c r="J788" t="s">
        <v>79</v>
      </c>
      <c r="K788" s="1">
        <v>9000</v>
      </c>
      <c r="L788">
        <v>0</v>
      </c>
      <c r="M788" s="1">
        <v>-9000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</row>
    <row r="789" spans="1:19" x14ac:dyDescent="0.25">
      <c r="A789" s="2">
        <v>1001</v>
      </c>
      <c r="B789" t="s">
        <v>21</v>
      </c>
      <c r="C789" s="2" t="str">
        <f t="shared" si="40"/>
        <v>07</v>
      </c>
      <c r="D789" t="s">
        <v>296</v>
      </c>
      <c r="E789" s="2" t="str">
        <f t="shared" si="42"/>
        <v>070100000</v>
      </c>
      <c r="F789" t="s">
        <v>301</v>
      </c>
      <c r="G789" t="s">
        <v>302</v>
      </c>
      <c r="H789" t="s">
        <v>303</v>
      </c>
      <c r="I789">
        <v>22602</v>
      </c>
      <c r="J789" t="s">
        <v>108</v>
      </c>
      <c r="K789" s="1">
        <v>15000</v>
      </c>
      <c r="L789" s="1">
        <v>7072.45</v>
      </c>
      <c r="M789" s="1">
        <v>-7927.55</v>
      </c>
      <c r="N789" s="1">
        <v>7072.45</v>
      </c>
      <c r="O789">
        <v>0</v>
      </c>
      <c r="P789" s="1">
        <v>7072.45</v>
      </c>
      <c r="Q789">
        <v>0</v>
      </c>
      <c r="R789" s="1">
        <v>7072.45</v>
      </c>
      <c r="S789">
        <v>0</v>
      </c>
    </row>
    <row r="790" spans="1:19" x14ac:dyDescent="0.25">
      <c r="A790" s="2">
        <v>1001</v>
      </c>
      <c r="B790" t="s">
        <v>21</v>
      </c>
      <c r="C790" s="2" t="str">
        <f t="shared" si="40"/>
        <v>07</v>
      </c>
      <c r="D790" t="s">
        <v>296</v>
      </c>
      <c r="E790" s="2" t="str">
        <f t="shared" si="42"/>
        <v>070100000</v>
      </c>
      <c r="F790" t="s">
        <v>301</v>
      </c>
      <c r="G790" t="s">
        <v>302</v>
      </c>
      <c r="H790" t="s">
        <v>303</v>
      </c>
      <c r="I790">
        <v>22603</v>
      </c>
      <c r="J790" t="s">
        <v>82</v>
      </c>
      <c r="K790" s="1">
        <v>15000</v>
      </c>
      <c r="L790">
        <v>0</v>
      </c>
      <c r="M790" s="1">
        <v>-15000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</row>
    <row r="791" spans="1:19" x14ac:dyDescent="0.25">
      <c r="A791" s="2">
        <v>1001</v>
      </c>
      <c r="B791" t="s">
        <v>21</v>
      </c>
      <c r="C791" s="2" t="str">
        <f t="shared" si="40"/>
        <v>07</v>
      </c>
      <c r="D791" t="s">
        <v>296</v>
      </c>
      <c r="E791" s="2" t="str">
        <f t="shared" si="42"/>
        <v>070100000</v>
      </c>
      <c r="F791" t="s">
        <v>301</v>
      </c>
      <c r="G791" t="s">
        <v>302</v>
      </c>
      <c r="H791" t="s">
        <v>303</v>
      </c>
      <c r="I791">
        <v>22606</v>
      </c>
      <c r="J791" t="s">
        <v>83</v>
      </c>
      <c r="K791">
        <v>0</v>
      </c>
      <c r="L791">
        <v>800</v>
      </c>
      <c r="M791">
        <v>800</v>
      </c>
      <c r="N791" s="1">
        <v>15958.87</v>
      </c>
      <c r="O791" s="1">
        <v>-15158.87</v>
      </c>
      <c r="P791" s="1">
        <v>15958.87</v>
      </c>
      <c r="Q791">
        <v>0</v>
      </c>
      <c r="R791" s="1">
        <v>15958.87</v>
      </c>
      <c r="S791">
        <v>0</v>
      </c>
    </row>
    <row r="792" spans="1:19" x14ac:dyDescent="0.25">
      <c r="A792" s="2">
        <v>1001</v>
      </c>
      <c r="B792" t="s">
        <v>21</v>
      </c>
      <c r="C792" s="2" t="str">
        <f t="shared" si="40"/>
        <v>07</v>
      </c>
      <c r="D792" t="s">
        <v>296</v>
      </c>
      <c r="E792" s="2" t="str">
        <f t="shared" si="42"/>
        <v>070100000</v>
      </c>
      <c r="F792" t="s">
        <v>301</v>
      </c>
      <c r="G792" t="s">
        <v>302</v>
      </c>
      <c r="H792" t="s">
        <v>303</v>
      </c>
      <c r="I792">
        <v>22607</v>
      </c>
      <c r="J792" t="s">
        <v>305</v>
      </c>
      <c r="K792" s="1">
        <v>475000</v>
      </c>
      <c r="L792">
        <v>0</v>
      </c>
      <c r="M792" s="1">
        <v>-475000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</row>
    <row r="793" spans="1:19" x14ac:dyDescent="0.25">
      <c r="A793" s="2">
        <v>1001</v>
      </c>
      <c r="B793" t="s">
        <v>21</v>
      </c>
      <c r="C793" s="2" t="str">
        <f t="shared" si="40"/>
        <v>07</v>
      </c>
      <c r="D793" t="s">
        <v>296</v>
      </c>
      <c r="E793" s="2" t="str">
        <f t="shared" si="42"/>
        <v>070100000</v>
      </c>
      <c r="F793" t="s">
        <v>301</v>
      </c>
      <c r="G793" t="s">
        <v>302</v>
      </c>
      <c r="H793" t="s">
        <v>303</v>
      </c>
      <c r="I793">
        <v>22706</v>
      </c>
      <c r="J793" t="s">
        <v>86</v>
      </c>
      <c r="K793" s="1">
        <v>1675000</v>
      </c>
      <c r="L793" s="1">
        <v>444318.04</v>
      </c>
      <c r="M793" s="1">
        <v>-1230681.96</v>
      </c>
      <c r="N793" s="1">
        <v>138156.5</v>
      </c>
      <c r="O793" s="1">
        <v>306161.53999999998</v>
      </c>
      <c r="P793" s="1">
        <v>138156.5</v>
      </c>
      <c r="Q793">
        <v>0</v>
      </c>
      <c r="R793" s="1">
        <v>123636.5</v>
      </c>
      <c r="S793" s="1">
        <v>14520</v>
      </c>
    </row>
    <row r="794" spans="1:19" x14ac:dyDescent="0.25">
      <c r="A794" s="2">
        <v>1001</v>
      </c>
      <c r="B794" t="s">
        <v>21</v>
      </c>
      <c r="C794" s="2" t="str">
        <f t="shared" si="40"/>
        <v>07</v>
      </c>
      <c r="D794" t="s">
        <v>296</v>
      </c>
      <c r="E794" s="2" t="str">
        <f t="shared" si="42"/>
        <v>070100000</v>
      </c>
      <c r="F794" t="s">
        <v>301</v>
      </c>
      <c r="G794" t="s">
        <v>302</v>
      </c>
      <c r="H794" t="s">
        <v>303</v>
      </c>
      <c r="I794">
        <v>22801</v>
      </c>
      <c r="J794" t="s">
        <v>306</v>
      </c>
      <c r="K794" s="1">
        <v>720000</v>
      </c>
      <c r="L794" s="1">
        <v>181040.82</v>
      </c>
      <c r="M794" s="1">
        <v>-538959.18000000005</v>
      </c>
      <c r="N794" s="1">
        <v>181040.82</v>
      </c>
      <c r="O794">
        <v>0</v>
      </c>
      <c r="P794" s="1">
        <v>181040.82</v>
      </c>
      <c r="Q794">
        <v>0</v>
      </c>
      <c r="R794" s="1">
        <v>180000</v>
      </c>
      <c r="S794" s="1">
        <v>1040.82</v>
      </c>
    </row>
    <row r="795" spans="1:19" x14ac:dyDescent="0.25">
      <c r="A795" s="2">
        <v>1001</v>
      </c>
      <c r="B795" t="s">
        <v>21</v>
      </c>
      <c r="C795" s="2" t="str">
        <f t="shared" si="40"/>
        <v>07</v>
      </c>
      <c r="D795" t="s">
        <v>296</v>
      </c>
      <c r="E795" s="2" t="str">
        <f t="shared" si="42"/>
        <v>070100000</v>
      </c>
      <c r="F795" t="s">
        <v>301</v>
      </c>
      <c r="G795" t="s">
        <v>302</v>
      </c>
      <c r="H795" t="s">
        <v>303</v>
      </c>
      <c r="I795">
        <v>22804</v>
      </c>
      <c r="J795" t="s">
        <v>307</v>
      </c>
      <c r="K795" s="1">
        <v>30000</v>
      </c>
      <c r="L795" s="1">
        <v>226775</v>
      </c>
      <c r="M795" s="1">
        <v>196775</v>
      </c>
      <c r="N795" s="1">
        <v>226775</v>
      </c>
      <c r="O795">
        <v>0</v>
      </c>
      <c r="P795" s="1">
        <v>226775</v>
      </c>
      <c r="Q795">
        <v>0</v>
      </c>
      <c r="R795" s="1">
        <v>226775</v>
      </c>
      <c r="S795">
        <v>0</v>
      </c>
    </row>
    <row r="796" spans="1:19" x14ac:dyDescent="0.25">
      <c r="A796" s="2">
        <v>1001</v>
      </c>
      <c r="B796" t="s">
        <v>21</v>
      </c>
      <c r="C796" s="2" t="str">
        <f t="shared" si="40"/>
        <v>07</v>
      </c>
      <c r="D796" t="s">
        <v>296</v>
      </c>
      <c r="E796" s="2" t="str">
        <f t="shared" si="42"/>
        <v>070100000</v>
      </c>
      <c r="F796" t="s">
        <v>301</v>
      </c>
      <c r="G796" t="s">
        <v>302</v>
      </c>
      <c r="H796" t="s">
        <v>303</v>
      </c>
      <c r="I796">
        <v>22809</v>
      </c>
      <c r="J796" t="s">
        <v>308</v>
      </c>
      <c r="K796">
        <v>0</v>
      </c>
      <c r="L796" s="1">
        <v>186083.39</v>
      </c>
      <c r="M796" s="1">
        <v>186083.39</v>
      </c>
      <c r="N796" s="1">
        <v>170904.52</v>
      </c>
      <c r="O796" s="1">
        <v>15178.87</v>
      </c>
      <c r="P796" s="1">
        <v>170904.52</v>
      </c>
      <c r="Q796">
        <v>0</v>
      </c>
      <c r="R796" s="1">
        <v>170904.52</v>
      </c>
      <c r="S796">
        <v>0</v>
      </c>
    </row>
    <row r="797" spans="1:19" x14ac:dyDescent="0.25">
      <c r="A797" s="2">
        <v>1001</v>
      </c>
      <c r="B797" t="s">
        <v>21</v>
      </c>
      <c r="C797" s="2" t="str">
        <f t="shared" si="40"/>
        <v>07</v>
      </c>
      <c r="D797" t="s">
        <v>296</v>
      </c>
      <c r="E797" s="2" t="str">
        <f t="shared" si="42"/>
        <v>070100000</v>
      </c>
      <c r="F797" t="s">
        <v>301</v>
      </c>
      <c r="G797" t="s">
        <v>302</v>
      </c>
      <c r="H797" t="s">
        <v>303</v>
      </c>
      <c r="I797">
        <v>23001</v>
      </c>
      <c r="J797" t="s">
        <v>88</v>
      </c>
      <c r="K797" s="1">
        <v>8892</v>
      </c>
      <c r="L797" s="1">
        <v>5000</v>
      </c>
      <c r="M797" s="1">
        <v>-3892</v>
      </c>
      <c r="N797">
        <v>230</v>
      </c>
      <c r="O797" s="1">
        <v>4770</v>
      </c>
      <c r="P797">
        <v>230</v>
      </c>
      <c r="Q797">
        <v>0</v>
      </c>
      <c r="R797">
        <v>230</v>
      </c>
      <c r="S797">
        <v>0</v>
      </c>
    </row>
    <row r="798" spans="1:19" x14ac:dyDescent="0.25">
      <c r="A798" s="2">
        <v>1001</v>
      </c>
      <c r="B798" t="s">
        <v>21</v>
      </c>
      <c r="C798" s="2" t="str">
        <f t="shared" si="40"/>
        <v>07</v>
      </c>
      <c r="D798" t="s">
        <v>296</v>
      </c>
      <c r="E798" s="2" t="str">
        <f t="shared" si="42"/>
        <v>070100000</v>
      </c>
      <c r="F798" t="s">
        <v>301</v>
      </c>
      <c r="G798" t="s">
        <v>302</v>
      </c>
      <c r="H798" t="s">
        <v>303</v>
      </c>
      <c r="I798">
        <v>23100</v>
      </c>
      <c r="J798" t="s">
        <v>89</v>
      </c>
      <c r="K798" s="1">
        <v>3975</v>
      </c>
      <c r="L798" s="1">
        <v>3000</v>
      </c>
      <c r="M798">
        <v>-975</v>
      </c>
      <c r="N798">
        <v>410.95</v>
      </c>
      <c r="O798" s="1">
        <v>2589.0500000000002</v>
      </c>
      <c r="P798">
        <v>410.95</v>
      </c>
      <c r="Q798">
        <v>0</v>
      </c>
      <c r="R798">
        <v>410.95</v>
      </c>
      <c r="S798">
        <v>0</v>
      </c>
    </row>
    <row r="799" spans="1:19" x14ac:dyDescent="0.25">
      <c r="A799" s="2">
        <v>1001</v>
      </c>
      <c r="B799" t="s">
        <v>21</v>
      </c>
      <c r="C799" s="2" t="str">
        <f t="shared" ref="C799:C830" si="43">"07"</f>
        <v>07</v>
      </c>
      <c r="D799" t="s">
        <v>296</v>
      </c>
      <c r="E799" s="2" t="str">
        <f t="shared" si="42"/>
        <v>070100000</v>
      </c>
      <c r="F799" t="s">
        <v>301</v>
      </c>
      <c r="G799" t="s">
        <v>302</v>
      </c>
      <c r="H799" t="s">
        <v>303</v>
      </c>
      <c r="I799">
        <v>26009</v>
      </c>
      <c r="J799" t="s">
        <v>227</v>
      </c>
      <c r="K799" s="1">
        <v>259359</v>
      </c>
      <c r="L799" s="1">
        <v>259359</v>
      </c>
      <c r="M799">
        <v>0</v>
      </c>
      <c r="N799" s="1">
        <v>100882</v>
      </c>
      <c r="O799" s="1">
        <v>158477</v>
      </c>
      <c r="P799" s="1">
        <v>100882</v>
      </c>
      <c r="Q799">
        <v>0</v>
      </c>
      <c r="R799" s="1">
        <v>100882</v>
      </c>
      <c r="S799">
        <v>0</v>
      </c>
    </row>
    <row r="800" spans="1:19" x14ac:dyDescent="0.25">
      <c r="A800" s="2">
        <v>1001</v>
      </c>
      <c r="B800" t="s">
        <v>21</v>
      </c>
      <c r="C800" s="2" t="str">
        <f t="shared" si="43"/>
        <v>07</v>
      </c>
      <c r="D800" t="s">
        <v>296</v>
      </c>
      <c r="E800" s="2" t="str">
        <f t="shared" si="42"/>
        <v>070100000</v>
      </c>
      <c r="F800" t="s">
        <v>301</v>
      </c>
      <c r="G800" t="s">
        <v>302</v>
      </c>
      <c r="H800" t="s">
        <v>303</v>
      </c>
      <c r="I800">
        <v>28001</v>
      </c>
      <c r="J800" t="s">
        <v>45</v>
      </c>
      <c r="K800" s="1">
        <v>279000</v>
      </c>
      <c r="L800" s="1">
        <v>879000</v>
      </c>
      <c r="M800" s="1">
        <v>600000</v>
      </c>
      <c r="N800" s="1">
        <v>752355.79</v>
      </c>
      <c r="O800" s="1">
        <v>126644.21</v>
      </c>
      <c r="P800" s="1">
        <v>752355.79</v>
      </c>
      <c r="Q800">
        <v>0</v>
      </c>
      <c r="R800" s="1">
        <v>734111.14</v>
      </c>
      <c r="S800" s="1">
        <v>18244.650000000001</v>
      </c>
    </row>
    <row r="801" spans="1:19" x14ac:dyDescent="0.25">
      <c r="A801" s="2">
        <v>1001</v>
      </c>
      <c r="B801" t="s">
        <v>21</v>
      </c>
      <c r="C801" s="2" t="str">
        <f t="shared" si="43"/>
        <v>07</v>
      </c>
      <c r="D801" t="s">
        <v>296</v>
      </c>
      <c r="E801" s="2" t="str">
        <f t="shared" si="42"/>
        <v>070100000</v>
      </c>
      <c r="F801" t="s">
        <v>301</v>
      </c>
      <c r="G801" t="s">
        <v>302</v>
      </c>
      <c r="H801" t="s">
        <v>303</v>
      </c>
      <c r="I801">
        <v>46309</v>
      </c>
      <c r="J801" t="s">
        <v>144</v>
      </c>
      <c r="K801" s="1">
        <v>3845172</v>
      </c>
      <c r="L801" s="1">
        <v>5838735.7300000004</v>
      </c>
      <c r="M801" s="1">
        <v>1993563.73</v>
      </c>
      <c r="N801" s="1">
        <v>5838735.7300000004</v>
      </c>
      <c r="O801">
        <v>0</v>
      </c>
      <c r="P801" s="1">
        <v>5829462.8899999997</v>
      </c>
      <c r="Q801" s="1">
        <v>9272.84</v>
      </c>
      <c r="R801" s="1">
        <v>5791832.7599999998</v>
      </c>
      <c r="S801" s="1">
        <v>37630.129999999997</v>
      </c>
    </row>
    <row r="802" spans="1:19" x14ac:dyDescent="0.25">
      <c r="A802" s="2">
        <v>1001</v>
      </c>
      <c r="B802" t="s">
        <v>21</v>
      </c>
      <c r="C802" s="2" t="str">
        <f t="shared" si="43"/>
        <v>07</v>
      </c>
      <c r="D802" t="s">
        <v>296</v>
      </c>
      <c r="E802" s="2" t="str">
        <f t="shared" si="42"/>
        <v>070100000</v>
      </c>
      <c r="F802" t="s">
        <v>301</v>
      </c>
      <c r="G802" t="s">
        <v>302</v>
      </c>
      <c r="H802" t="s">
        <v>303</v>
      </c>
      <c r="I802">
        <v>46320</v>
      </c>
      <c r="J802" t="s">
        <v>309</v>
      </c>
      <c r="K802" s="1">
        <v>490000</v>
      </c>
      <c r="L802" s="1">
        <v>490000</v>
      </c>
      <c r="M802">
        <v>0</v>
      </c>
      <c r="N802" s="1">
        <v>490000</v>
      </c>
      <c r="O802">
        <v>0</v>
      </c>
      <c r="P802" s="1">
        <v>490000</v>
      </c>
      <c r="Q802">
        <v>0</v>
      </c>
      <c r="R802" s="1">
        <v>490000</v>
      </c>
      <c r="S802">
        <v>0</v>
      </c>
    </row>
    <row r="803" spans="1:19" x14ac:dyDescent="0.25">
      <c r="A803" s="2">
        <v>1001</v>
      </c>
      <c r="B803" t="s">
        <v>21</v>
      </c>
      <c r="C803" s="2" t="str">
        <f t="shared" si="43"/>
        <v>07</v>
      </c>
      <c r="D803" t="s">
        <v>296</v>
      </c>
      <c r="E803" s="2" t="str">
        <f t="shared" si="42"/>
        <v>070100000</v>
      </c>
      <c r="F803" t="s">
        <v>301</v>
      </c>
      <c r="G803" t="s">
        <v>302</v>
      </c>
      <c r="H803" t="s">
        <v>303</v>
      </c>
      <c r="I803">
        <v>48099</v>
      </c>
      <c r="J803" t="s">
        <v>118</v>
      </c>
      <c r="K803" s="1">
        <v>12000</v>
      </c>
      <c r="L803" s="1">
        <v>217100</v>
      </c>
      <c r="M803" s="1">
        <v>205100</v>
      </c>
      <c r="N803" s="1">
        <v>217095</v>
      </c>
      <c r="O803">
        <v>5</v>
      </c>
      <c r="P803" s="1">
        <v>217095</v>
      </c>
      <c r="Q803">
        <v>0</v>
      </c>
      <c r="R803" s="1">
        <v>144730</v>
      </c>
      <c r="S803" s="1">
        <v>72365</v>
      </c>
    </row>
    <row r="804" spans="1:19" x14ac:dyDescent="0.25">
      <c r="A804" s="2">
        <v>1001</v>
      </c>
      <c r="B804" t="s">
        <v>21</v>
      </c>
      <c r="C804" s="2" t="str">
        <f t="shared" si="43"/>
        <v>07</v>
      </c>
      <c r="D804" t="s">
        <v>296</v>
      </c>
      <c r="E804" s="2" t="str">
        <f t="shared" si="42"/>
        <v>070100000</v>
      </c>
      <c r="F804" t="s">
        <v>301</v>
      </c>
      <c r="G804" t="s">
        <v>302</v>
      </c>
      <c r="H804" t="s">
        <v>303</v>
      </c>
      <c r="I804">
        <v>48399</v>
      </c>
      <c r="J804" t="s">
        <v>121</v>
      </c>
      <c r="K804" s="1">
        <v>78000</v>
      </c>
      <c r="L804" s="1">
        <v>180000</v>
      </c>
      <c r="M804" s="1">
        <v>102000</v>
      </c>
      <c r="N804" s="1">
        <v>180000</v>
      </c>
      <c r="O804">
        <v>0</v>
      </c>
      <c r="P804" s="1">
        <v>180000</v>
      </c>
      <c r="Q804">
        <v>0</v>
      </c>
      <c r="R804" s="1">
        <v>116800.01</v>
      </c>
      <c r="S804" s="1">
        <v>63199.99</v>
      </c>
    </row>
    <row r="805" spans="1:19" x14ac:dyDescent="0.25">
      <c r="A805" s="2">
        <v>1001</v>
      </c>
      <c r="B805" t="s">
        <v>21</v>
      </c>
      <c r="C805" s="2" t="str">
        <f t="shared" si="43"/>
        <v>07</v>
      </c>
      <c r="D805" t="s">
        <v>296</v>
      </c>
      <c r="E805" s="2" t="str">
        <f t="shared" si="42"/>
        <v>070100000</v>
      </c>
      <c r="F805" t="s">
        <v>301</v>
      </c>
      <c r="G805" t="s">
        <v>302</v>
      </c>
      <c r="H805" t="s">
        <v>303</v>
      </c>
      <c r="I805">
        <v>49909</v>
      </c>
      <c r="J805" t="s">
        <v>310</v>
      </c>
      <c r="K805" s="1">
        <v>3000000</v>
      </c>
      <c r="L805">
        <v>0</v>
      </c>
      <c r="M805" s="1">
        <v>-3000000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</row>
    <row r="806" spans="1:19" x14ac:dyDescent="0.25">
      <c r="A806" s="2">
        <v>1001</v>
      </c>
      <c r="B806" t="s">
        <v>21</v>
      </c>
      <c r="C806" s="2" t="str">
        <f t="shared" si="43"/>
        <v>07</v>
      </c>
      <c r="D806" t="s">
        <v>296</v>
      </c>
      <c r="E806" s="2" t="str">
        <f t="shared" si="42"/>
        <v>070100000</v>
      </c>
      <c r="F806" t="s">
        <v>301</v>
      </c>
      <c r="G806" t="s">
        <v>302</v>
      </c>
      <c r="H806" t="s">
        <v>303</v>
      </c>
      <c r="I806">
        <v>61108</v>
      </c>
      <c r="J806" t="s">
        <v>311</v>
      </c>
      <c r="K806">
        <v>0</v>
      </c>
      <c r="L806" s="1">
        <v>950000</v>
      </c>
      <c r="M806" s="1">
        <v>950000</v>
      </c>
      <c r="N806" s="1">
        <v>950000</v>
      </c>
      <c r="O806">
        <v>0</v>
      </c>
      <c r="P806" s="1">
        <v>950000</v>
      </c>
      <c r="Q806">
        <v>0</v>
      </c>
      <c r="R806">
        <v>0</v>
      </c>
      <c r="S806" s="1">
        <v>950000</v>
      </c>
    </row>
    <row r="807" spans="1:19" x14ac:dyDescent="0.25">
      <c r="A807" s="2">
        <v>1001</v>
      </c>
      <c r="B807" t="s">
        <v>21</v>
      </c>
      <c r="C807" s="2" t="str">
        <f t="shared" si="43"/>
        <v>07</v>
      </c>
      <c r="D807" t="s">
        <v>296</v>
      </c>
      <c r="E807" s="2" t="str">
        <f t="shared" si="42"/>
        <v>070100000</v>
      </c>
      <c r="F807" t="s">
        <v>301</v>
      </c>
      <c r="G807" t="s">
        <v>302</v>
      </c>
      <c r="H807" t="s">
        <v>303</v>
      </c>
      <c r="I807">
        <v>76304</v>
      </c>
      <c r="J807" t="s">
        <v>312</v>
      </c>
      <c r="K807" s="1">
        <v>850000</v>
      </c>
      <c r="L807">
        <v>0</v>
      </c>
      <c r="M807" s="1">
        <v>-850000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</row>
    <row r="808" spans="1:19" x14ac:dyDescent="0.25">
      <c r="A808" s="2">
        <v>1001</v>
      </c>
      <c r="B808" t="s">
        <v>21</v>
      </c>
      <c r="C808" s="2" t="str">
        <f t="shared" si="43"/>
        <v>07</v>
      </c>
      <c r="D808" t="s">
        <v>296</v>
      </c>
      <c r="E808" s="2" t="str">
        <f t="shared" si="42"/>
        <v>070100000</v>
      </c>
      <c r="F808" t="s">
        <v>301</v>
      </c>
      <c r="G808" t="s">
        <v>302</v>
      </c>
      <c r="H808" t="s">
        <v>303</v>
      </c>
      <c r="I808">
        <v>76309</v>
      </c>
      <c r="J808" t="s">
        <v>144</v>
      </c>
      <c r="K808" s="1">
        <v>5037000</v>
      </c>
      <c r="L808" s="1">
        <v>280000.7</v>
      </c>
      <c r="M808" s="1">
        <v>-4756999.3</v>
      </c>
      <c r="N808" s="1">
        <v>195000.7</v>
      </c>
      <c r="O808" s="1">
        <v>85000</v>
      </c>
      <c r="P808" s="1">
        <v>195000.7</v>
      </c>
      <c r="Q808">
        <v>0</v>
      </c>
      <c r="R808" s="1">
        <v>147000</v>
      </c>
      <c r="S808" s="1">
        <v>48000.7</v>
      </c>
    </row>
    <row r="809" spans="1:19" x14ac:dyDescent="0.25">
      <c r="A809" s="2">
        <v>1001</v>
      </c>
      <c r="B809" t="s">
        <v>21</v>
      </c>
      <c r="C809" s="2" t="str">
        <f t="shared" si="43"/>
        <v>07</v>
      </c>
      <c r="D809" t="s">
        <v>296</v>
      </c>
      <c r="E809" s="2" t="str">
        <f t="shared" si="42"/>
        <v>070100000</v>
      </c>
      <c r="F809" t="s">
        <v>301</v>
      </c>
      <c r="G809" t="s">
        <v>302</v>
      </c>
      <c r="H809" t="s">
        <v>303</v>
      </c>
      <c r="I809">
        <v>78009</v>
      </c>
      <c r="J809" t="s">
        <v>313</v>
      </c>
      <c r="K809">
        <v>0</v>
      </c>
      <c r="L809" s="1">
        <v>338535</v>
      </c>
      <c r="M809" s="1">
        <v>338535</v>
      </c>
      <c r="N809" s="1">
        <v>338535</v>
      </c>
      <c r="O809">
        <v>0</v>
      </c>
      <c r="P809" s="1">
        <v>338535</v>
      </c>
      <c r="Q809">
        <v>0</v>
      </c>
      <c r="R809" s="1">
        <v>225690</v>
      </c>
      <c r="S809" s="1">
        <v>112845</v>
      </c>
    </row>
    <row r="810" spans="1:19" x14ac:dyDescent="0.25">
      <c r="A810" s="2">
        <v>1001</v>
      </c>
      <c r="B810" t="s">
        <v>21</v>
      </c>
      <c r="C810" s="2" t="str">
        <f t="shared" si="43"/>
        <v>07</v>
      </c>
      <c r="D810" t="s">
        <v>296</v>
      </c>
      <c r="E810" s="2" t="str">
        <f t="shared" si="42"/>
        <v>070100000</v>
      </c>
      <c r="F810" t="s">
        <v>301</v>
      </c>
      <c r="G810" t="s">
        <v>302</v>
      </c>
      <c r="H810" t="s">
        <v>303</v>
      </c>
      <c r="I810">
        <v>79909</v>
      </c>
      <c r="J810" t="s">
        <v>310</v>
      </c>
      <c r="K810" s="1">
        <v>976092</v>
      </c>
      <c r="L810" s="1">
        <v>976092</v>
      </c>
      <c r="M810">
        <v>0</v>
      </c>
      <c r="N810" s="1">
        <v>965322</v>
      </c>
      <c r="O810" s="1">
        <v>10770</v>
      </c>
      <c r="P810" s="1">
        <v>633581.65</v>
      </c>
      <c r="Q810" s="1">
        <v>331740.34999999998</v>
      </c>
      <c r="R810" s="1">
        <v>633581.65</v>
      </c>
      <c r="S810">
        <v>0</v>
      </c>
    </row>
    <row r="811" spans="1:19" x14ac:dyDescent="0.25">
      <c r="A811" s="2">
        <v>1001</v>
      </c>
      <c r="B811" t="s">
        <v>21</v>
      </c>
      <c r="C811" s="2" t="str">
        <f t="shared" si="43"/>
        <v>07</v>
      </c>
      <c r="D811" t="s">
        <v>296</v>
      </c>
      <c r="E811" s="2" t="str">
        <f t="shared" ref="E811:E854" si="44">"070110000"</f>
        <v>070110000</v>
      </c>
      <c r="F811" t="s">
        <v>314</v>
      </c>
      <c r="G811" t="s">
        <v>315</v>
      </c>
      <c r="H811" t="s">
        <v>316</v>
      </c>
      <c r="I811">
        <v>10000</v>
      </c>
      <c r="J811" t="s">
        <v>25</v>
      </c>
      <c r="K811" s="1">
        <v>82492</v>
      </c>
      <c r="L811" s="1">
        <v>79513</v>
      </c>
      <c r="M811" s="1">
        <v>-2979</v>
      </c>
      <c r="N811" s="1">
        <v>79512.97</v>
      </c>
      <c r="O811">
        <v>0.03</v>
      </c>
      <c r="P811" s="1">
        <v>79512.97</v>
      </c>
      <c r="Q811">
        <v>0</v>
      </c>
      <c r="R811" s="1">
        <v>79512.97</v>
      </c>
      <c r="S811">
        <v>0</v>
      </c>
    </row>
    <row r="812" spans="1:19" x14ac:dyDescent="0.25">
      <c r="A812" s="2">
        <v>1001</v>
      </c>
      <c r="B812" t="s">
        <v>21</v>
      </c>
      <c r="C812" s="2" t="str">
        <f t="shared" si="43"/>
        <v>07</v>
      </c>
      <c r="D812" t="s">
        <v>296</v>
      </c>
      <c r="E812" s="2" t="str">
        <f t="shared" si="44"/>
        <v>070110000</v>
      </c>
      <c r="F812" t="s">
        <v>314</v>
      </c>
      <c r="G812" t="s">
        <v>315</v>
      </c>
      <c r="H812" t="s">
        <v>316</v>
      </c>
      <c r="I812">
        <v>12000</v>
      </c>
      <c r="J812" t="s">
        <v>28</v>
      </c>
      <c r="K812" s="1">
        <v>647893</v>
      </c>
      <c r="L812" s="1">
        <v>372351.72</v>
      </c>
      <c r="M812" s="1">
        <v>-275541.28000000003</v>
      </c>
      <c r="N812" s="1">
        <v>372351.48</v>
      </c>
      <c r="O812">
        <v>0.24</v>
      </c>
      <c r="P812" s="1">
        <v>372351.48</v>
      </c>
      <c r="Q812">
        <v>0</v>
      </c>
      <c r="R812" s="1">
        <v>372351.48</v>
      </c>
      <c r="S812">
        <v>0</v>
      </c>
    </row>
    <row r="813" spans="1:19" x14ac:dyDescent="0.25">
      <c r="A813" s="2">
        <v>1001</v>
      </c>
      <c r="B813" t="s">
        <v>21</v>
      </c>
      <c r="C813" s="2" t="str">
        <f t="shared" si="43"/>
        <v>07</v>
      </c>
      <c r="D813" t="s">
        <v>296</v>
      </c>
      <c r="E813" s="2" t="str">
        <f t="shared" si="44"/>
        <v>070110000</v>
      </c>
      <c r="F813" t="s">
        <v>314</v>
      </c>
      <c r="G813" t="s">
        <v>315</v>
      </c>
      <c r="H813" t="s">
        <v>316</v>
      </c>
      <c r="I813">
        <v>12001</v>
      </c>
      <c r="J813" t="s">
        <v>51</v>
      </c>
      <c r="K813" s="1">
        <v>254876</v>
      </c>
      <c r="L813" s="1">
        <v>78006</v>
      </c>
      <c r="M813" s="1">
        <v>-176870</v>
      </c>
      <c r="N813" s="1">
        <v>78005.34</v>
      </c>
      <c r="O813">
        <v>0.66</v>
      </c>
      <c r="P813" s="1">
        <v>78005.34</v>
      </c>
      <c r="Q813">
        <v>0</v>
      </c>
      <c r="R813" s="1">
        <v>78005.34</v>
      </c>
      <c r="S813">
        <v>0</v>
      </c>
    </row>
    <row r="814" spans="1:19" x14ac:dyDescent="0.25">
      <c r="A814" s="2">
        <v>1001</v>
      </c>
      <c r="B814" t="s">
        <v>21</v>
      </c>
      <c r="C814" s="2" t="str">
        <f t="shared" si="43"/>
        <v>07</v>
      </c>
      <c r="D814" t="s">
        <v>296</v>
      </c>
      <c r="E814" s="2" t="str">
        <f t="shared" si="44"/>
        <v>070110000</v>
      </c>
      <c r="F814" t="s">
        <v>314</v>
      </c>
      <c r="G814" t="s">
        <v>315</v>
      </c>
      <c r="H814" t="s">
        <v>316</v>
      </c>
      <c r="I814">
        <v>12002</v>
      </c>
      <c r="J814" t="s">
        <v>29</v>
      </c>
      <c r="K814" s="1">
        <v>149277</v>
      </c>
      <c r="L814" s="1">
        <v>80437</v>
      </c>
      <c r="M814" s="1">
        <v>-68840</v>
      </c>
      <c r="N814" s="1">
        <v>80436.23</v>
      </c>
      <c r="O814">
        <v>0.77</v>
      </c>
      <c r="P814" s="1">
        <v>80436.23</v>
      </c>
      <c r="Q814">
        <v>0</v>
      </c>
      <c r="R814" s="1">
        <v>80436.23</v>
      </c>
      <c r="S814">
        <v>0</v>
      </c>
    </row>
    <row r="815" spans="1:19" x14ac:dyDescent="0.25">
      <c r="A815" s="2">
        <v>1001</v>
      </c>
      <c r="B815" t="s">
        <v>21</v>
      </c>
      <c r="C815" s="2" t="str">
        <f t="shared" si="43"/>
        <v>07</v>
      </c>
      <c r="D815" t="s">
        <v>296</v>
      </c>
      <c r="E815" s="2" t="str">
        <f t="shared" si="44"/>
        <v>070110000</v>
      </c>
      <c r="F815" t="s">
        <v>314</v>
      </c>
      <c r="G815" t="s">
        <v>315</v>
      </c>
      <c r="H815" t="s">
        <v>316</v>
      </c>
      <c r="I815">
        <v>12003</v>
      </c>
      <c r="J815" t="s">
        <v>30</v>
      </c>
      <c r="K815" s="1">
        <v>9733</v>
      </c>
      <c r="L815" s="1">
        <v>9783</v>
      </c>
      <c r="M815">
        <v>50</v>
      </c>
      <c r="N815" s="1">
        <v>9782.27</v>
      </c>
      <c r="O815">
        <v>0.73</v>
      </c>
      <c r="P815" s="1">
        <v>9782.27</v>
      </c>
      <c r="Q815">
        <v>0</v>
      </c>
      <c r="R815" s="1">
        <v>9782.27</v>
      </c>
      <c r="S815">
        <v>0</v>
      </c>
    </row>
    <row r="816" spans="1:19" x14ac:dyDescent="0.25">
      <c r="A816" s="2">
        <v>1001</v>
      </c>
      <c r="B816" t="s">
        <v>21</v>
      </c>
      <c r="C816" s="2" t="str">
        <f t="shared" si="43"/>
        <v>07</v>
      </c>
      <c r="D816" t="s">
        <v>296</v>
      </c>
      <c r="E816" s="2" t="str">
        <f t="shared" si="44"/>
        <v>070110000</v>
      </c>
      <c r="F816" t="s">
        <v>314</v>
      </c>
      <c r="G816" t="s">
        <v>315</v>
      </c>
      <c r="H816" t="s">
        <v>316</v>
      </c>
      <c r="I816">
        <v>12005</v>
      </c>
      <c r="J816" t="s">
        <v>31</v>
      </c>
      <c r="K816" s="1">
        <v>120122</v>
      </c>
      <c r="L816" s="1">
        <v>145568</v>
      </c>
      <c r="M816" s="1">
        <v>25446</v>
      </c>
      <c r="N816" s="1">
        <v>145567.79999999999</v>
      </c>
      <c r="O816">
        <v>0.2</v>
      </c>
      <c r="P816" s="1">
        <v>145567.79999999999</v>
      </c>
      <c r="Q816">
        <v>0</v>
      </c>
      <c r="R816" s="1">
        <v>145567.79999999999</v>
      </c>
      <c r="S816">
        <v>0</v>
      </c>
    </row>
    <row r="817" spans="1:19" x14ac:dyDescent="0.25">
      <c r="A817" s="2">
        <v>1001</v>
      </c>
      <c r="B817" t="s">
        <v>21</v>
      </c>
      <c r="C817" s="2" t="str">
        <f t="shared" si="43"/>
        <v>07</v>
      </c>
      <c r="D817" t="s">
        <v>296</v>
      </c>
      <c r="E817" s="2" t="str">
        <f t="shared" si="44"/>
        <v>070110000</v>
      </c>
      <c r="F817" t="s">
        <v>314</v>
      </c>
      <c r="G817" t="s">
        <v>315</v>
      </c>
      <c r="H817" t="s">
        <v>316</v>
      </c>
      <c r="I817">
        <v>12100</v>
      </c>
      <c r="J817" t="s">
        <v>32</v>
      </c>
      <c r="K817" s="1">
        <v>692949</v>
      </c>
      <c r="L817" s="1">
        <v>409166.32</v>
      </c>
      <c r="M817" s="1">
        <v>-283782.68</v>
      </c>
      <c r="N817" s="1">
        <v>409165.47</v>
      </c>
      <c r="O817">
        <v>0.85</v>
      </c>
      <c r="P817" s="1">
        <v>409165.47</v>
      </c>
      <c r="Q817">
        <v>0</v>
      </c>
      <c r="R817" s="1">
        <v>409165.47</v>
      </c>
      <c r="S817">
        <v>0</v>
      </c>
    </row>
    <row r="818" spans="1:19" x14ac:dyDescent="0.25">
      <c r="A818" s="2">
        <v>1001</v>
      </c>
      <c r="B818" t="s">
        <v>21</v>
      </c>
      <c r="C818" s="2" t="str">
        <f t="shared" si="43"/>
        <v>07</v>
      </c>
      <c r="D818" t="s">
        <v>296</v>
      </c>
      <c r="E818" s="2" t="str">
        <f t="shared" si="44"/>
        <v>070110000</v>
      </c>
      <c r="F818" t="s">
        <v>314</v>
      </c>
      <c r="G818" t="s">
        <v>315</v>
      </c>
      <c r="H818" t="s">
        <v>316</v>
      </c>
      <c r="I818">
        <v>12101</v>
      </c>
      <c r="J818" t="s">
        <v>33</v>
      </c>
      <c r="K818" s="1">
        <v>1370338</v>
      </c>
      <c r="L818" s="1">
        <v>885440.8</v>
      </c>
      <c r="M818" s="1">
        <v>-484897.2</v>
      </c>
      <c r="N818" s="1">
        <v>885440.69</v>
      </c>
      <c r="O818">
        <v>0.11</v>
      </c>
      <c r="P818" s="1">
        <v>885440.69</v>
      </c>
      <c r="Q818">
        <v>0</v>
      </c>
      <c r="R818" s="1">
        <v>885440.69</v>
      </c>
      <c r="S818">
        <v>0</v>
      </c>
    </row>
    <row r="819" spans="1:19" x14ac:dyDescent="0.25">
      <c r="A819" s="2">
        <v>1001</v>
      </c>
      <c r="B819" t="s">
        <v>21</v>
      </c>
      <c r="C819" s="2" t="str">
        <f t="shared" si="43"/>
        <v>07</v>
      </c>
      <c r="D819" t="s">
        <v>296</v>
      </c>
      <c r="E819" s="2" t="str">
        <f t="shared" si="44"/>
        <v>070110000</v>
      </c>
      <c r="F819" t="s">
        <v>314</v>
      </c>
      <c r="G819" t="s">
        <v>315</v>
      </c>
      <c r="H819" t="s">
        <v>316</v>
      </c>
      <c r="I819">
        <v>13000</v>
      </c>
      <c r="J819" t="s">
        <v>53</v>
      </c>
      <c r="K819" s="1">
        <v>238866</v>
      </c>
      <c r="L819" s="1">
        <v>203868.49</v>
      </c>
      <c r="M819" s="1">
        <v>-34997.51</v>
      </c>
      <c r="N819" s="1">
        <v>203867.92</v>
      </c>
      <c r="O819">
        <v>0.56999999999999995</v>
      </c>
      <c r="P819" s="1">
        <v>203867.92</v>
      </c>
      <c r="Q819">
        <v>0</v>
      </c>
      <c r="R819" s="1">
        <v>203867.92</v>
      </c>
      <c r="S819">
        <v>0</v>
      </c>
    </row>
    <row r="820" spans="1:19" x14ac:dyDescent="0.25">
      <c r="A820" s="2">
        <v>1001</v>
      </c>
      <c r="B820" t="s">
        <v>21</v>
      </c>
      <c r="C820" s="2" t="str">
        <f t="shared" si="43"/>
        <v>07</v>
      </c>
      <c r="D820" t="s">
        <v>296</v>
      </c>
      <c r="E820" s="2" t="str">
        <f t="shared" si="44"/>
        <v>070110000</v>
      </c>
      <c r="F820" t="s">
        <v>314</v>
      </c>
      <c r="G820" t="s">
        <v>315</v>
      </c>
      <c r="H820" t="s">
        <v>316</v>
      </c>
      <c r="I820">
        <v>13001</v>
      </c>
      <c r="J820" t="s">
        <v>54</v>
      </c>
      <c r="K820">
        <v>0</v>
      </c>
      <c r="L820">
        <v>322.68</v>
      </c>
      <c r="M820">
        <v>322.68</v>
      </c>
      <c r="N820">
        <v>330.49</v>
      </c>
      <c r="O820">
        <v>-7.81</v>
      </c>
      <c r="P820">
        <v>330.49</v>
      </c>
      <c r="Q820">
        <v>0</v>
      </c>
      <c r="R820">
        <v>330.49</v>
      </c>
      <c r="S820">
        <v>0</v>
      </c>
    </row>
    <row r="821" spans="1:19" x14ac:dyDescent="0.25">
      <c r="A821" s="2">
        <v>1001</v>
      </c>
      <c r="B821" t="s">
        <v>21</v>
      </c>
      <c r="C821" s="2" t="str">
        <f t="shared" si="43"/>
        <v>07</v>
      </c>
      <c r="D821" t="s">
        <v>296</v>
      </c>
      <c r="E821" s="2" t="str">
        <f t="shared" si="44"/>
        <v>070110000</v>
      </c>
      <c r="F821" t="s">
        <v>314</v>
      </c>
      <c r="G821" t="s">
        <v>315</v>
      </c>
      <c r="H821" t="s">
        <v>316</v>
      </c>
      <c r="I821">
        <v>13005</v>
      </c>
      <c r="J821" t="s">
        <v>56</v>
      </c>
      <c r="K821" s="1">
        <v>31437</v>
      </c>
      <c r="L821" s="1">
        <v>26267</v>
      </c>
      <c r="M821" s="1">
        <v>-5170</v>
      </c>
      <c r="N821" s="1">
        <v>26259.040000000001</v>
      </c>
      <c r="O821">
        <v>7.96</v>
      </c>
      <c r="P821" s="1">
        <v>26259.040000000001</v>
      </c>
      <c r="Q821">
        <v>0</v>
      </c>
      <c r="R821" s="1">
        <v>26259.040000000001</v>
      </c>
      <c r="S821">
        <v>0</v>
      </c>
    </row>
    <row r="822" spans="1:19" x14ac:dyDescent="0.25">
      <c r="A822" s="2">
        <v>1001</v>
      </c>
      <c r="B822" t="s">
        <v>21</v>
      </c>
      <c r="C822" s="2" t="str">
        <f t="shared" si="43"/>
        <v>07</v>
      </c>
      <c r="D822" t="s">
        <v>296</v>
      </c>
      <c r="E822" s="2" t="str">
        <f t="shared" si="44"/>
        <v>070110000</v>
      </c>
      <c r="F822" t="s">
        <v>314</v>
      </c>
      <c r="G822" t="s">
        <v>315</v>
      </c>
      <c r="H822" t="s">
        <v>316</v>
      </c>
      <c r="I822">
        <v>15001</v>
      </c>
      <c r="J822" t="s">
        <v>34</v>
      </c>
      <c r="K822">
        <v>0</v>
      </c>
      <c r="L822" s="1">
        <v>10006.23</v>
      </c>
      <c r="M822" s="1">
        <v>10006.23</v>
      </c>
      <c r="N822" s="1">
        <v>10005.89</v>
      </c>
      <c r="O822">
        <v>0.34</v>
      </c>
      <c r="P822" s="1">
        <v>10005.89</v>
      </c>
      <c r="Q822">
        <v>0</v>
      </c>
      <c r="R822" s="1">
        <v>10005.89</v>
      </c>
      <c r="S822">
        <v>0</v>
      </c>
    </row>
    <row r="823" spans="1:19" x14ac:dyDescent="0.25">
      <c r="A823" s="2">
        <v>1001</v>
      </c>
      <c r="B823" t="s">
        <v>21</v>
      </c>
      <c r="C823" s="2" t="str">
        <f t="shared" si="43"/>
        <v>07</v>
      </c>
      <c r="D823" t="s">
        <v>296</v>
      </c>
      <c r="E823" s="2" t="str">
        <f t="shared" si="44"/>
        <v>070110000</v>
      </c>
      <c r="F823" t="s">
        <v>314</v>
      </c>
      <c r="G823" t="s">
        <v>315</v>
      </c>
      <c r="H823" t="s">
        <v>316</v>
      </c>
      <c r="I823">
        <v>16000</v>
      </c>
      <c r="J823" t="s">
        <v>35</v>
      </c>
      <c r="K823" s="1">
        <v>680460</v>
      </c>
      <c r="L823" s="1">
        <v>549797.42000000004</v>
      </c>
      <c r="M823" s="1">
        <v>-130662.58</v>
      </c>
      <c r="N823" s="1">
        <v>549796.85</v>
      </c>
      <c r="O823">
        <v>0.56999999999999995</v>
      </c>
      <c r="P823" s="1">
        <v>549796.85</v>
      </c>
      <c r="Q823">
        <v>0</v>
      </c>
      <c r="R823" s="1">
        <v>549796.85</v>
      </c>
      <c r="S823">
        <v>0</v>
      </c>
    </row>
    <row r="824" spans="1:19" x14ac:dyDescent="0.25">
      <c r="A824" s="2">
        <v>1001</v>
      </c>
      <c r="B824" t="s">
        <v>21</v>
      </c>
      <c r="C824" s="2" t="str">
        <f t="shared" si="43"/>
        <v>07</v>
      </c>
      <c r="D824" t="s">
        <v>296</v>
      </c>
      <c r="E824" s="2" t="str">
        <f t="shared" si="44"/>
        <v>070110000</v>
      </c>
      <c r="F824" t="s">
        <v>314</v>
      </c>
      <c r="G824" t="s">
        <v>315</v>
      </c>
      <c r="H824" t="s">
        <v>316</v>
      </c>
      <c r="I824">
        <v>20400</v>
      </c>
      <c r="J824" t="s">
        <v>66</v>
      </c>
      <c r="K824" s="1">
        <v>42543</v>
      </c>
      <c r="L824" s="1">
        <v>27525.46</v>
      </c>
      <c r="M824" s="1">
        <v>-15017.54</v>
      </c>
      <c r="N824" s="1">
        <v>27525.46</v>
      </c>
      <c r="O824">
        <v>0</v>
      </c>
      <c r="P824" s="1">
        <v>27525.46</v>
      </c>
      <c r="Q824">
        <v>0</v>
      </c>
      <c r="R824" s="1">
        <v>22832.76</v>
      </c>
      <c r="S824" s="1">
        <v>4692.7</v>
      </c>
    </row>
    <row r="825" spans="1:19" x14ac:dyDescent="0.25">
      <c r="A825" s="2">
        <v>1001</v>
      </c>
      <c r="B825" t="s">
        <v>21</v>
      </c>
      <c r="C825" s="2" t="str">
        <f t="shared" si="43"/>
        <v>07</v>
      </c>
      <c r="D825" t="s">
        <v>296</v>
      </c>
      <c r="E825" s="2" t="str">
        <f t="shared" si="44"/>
        <v>070110000</v>
      </c>
      <c r="F825" t="s">
        <v>314</v>
      </c>
      <c r="G825" t="s">
        <v>315</v>
      </c>
      <c r="H825" t="s">
        <v>316</v>
      </c>
      <c r="I825">
        <v>22000</v>
      </c>
      <c r="J825" t="s">
        <v>39</v>
      </c>
      <c r="K825" s="1">
        <v>2681</v>
      </c>
      <c r="L825">
        <v>0</v>
      </c>
      <c r="M825" s="1">
        <v>-2681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</row>
    <row r="826" spans="1:19" x14ac:dyDescent="0.25">
      <c r="A826" s="2">
        <v>1001</v>
      </c>
      <c r="B826" t="s">
        <v>21</v>
      </c>
      <c r="C826" s="2" t="str">
        <f t="shared" si="43"/>
        <v>07</v>
      </c>
      <c r="D826" t="s">
        <v>296</v>
      </c>
      <c r="E826" s="2" t="str">
        <f t="shared" si="44"/>
        <v>070110000</v>
      </c>
      <c r="F826" t="s">
        <v>314</v>
      </c>
      <c r="G826" t="s">
        <v>315</v>
      </c>
      <c r="H826" t="s">
        <v>316</v>
      </c>
      <c r="I826">
        <v>22104</v>
      </c>
      <c r="J826" t="s">
        <v>77</v>
      </c>
      <c r="K826" s="1">
        <v>9000</v>
      </c>
      <c r="L826">
        <v>0</v>
      </c>
      <c r="M826" s="1">
        <v>-9000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</row>
    <row r="827" spans="1:19" x14ac:dyDescent="0.25">
      <c r="A827" s="2">
        <v>1001</v>
      </c>
      <c r="B827" t="s">
        <v>21</v>
      </c>
      <c r="C827" s="2" t="str">
        <f t="shared" si="43"/>
        <v>07</v>
      </c>
      <c r="D827" t="s">
        <v>296</v>
      </c>
      <c r="E827" s="2" t="str">
        <f t="shared" si="44"/>
        <v>070110000</v>
      </c>
      <c r="F827" t="s">
        <v>314</v>
      </c>
      <c r="G827" t="s">
        <v>315</v>
      </c>
      <c r="H827" t="s">
        <v>316</v>
      </c>
      <c r="I827">
        <v>22201</v>
      </c>
      <c r="J827" t="s">
        <v>42</v>
      </c>
      <c r="K827" s="1">
        <v>2700</v>
      </c>
      <c r="L827">
        <v>0</v>
      </c>
      <c r="M827" s="1">
        <v>-2700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</row>
    <row r="828" spans="1:19" x14ac:dyDescent="0.25">
      <c r="A828" s="2">
        <v>1001</v>
      </c>
      <c r="B828" t="s">
        <v>21</v>
      </c>
      <c r="C828" s="2" t="str">
        <f t="shared" si="43"/>
        <v>07</v>
      </c>
      <c r="D828" t="s">
        <v>296</v>
      </c>
      <c r="E828" s="2" t="str">
        <f t="shared" si="44"/>
        <v>070110000</v>
      </c>
      <c r="F828" t="s">
        <v>314</v>
      </c>
      <c r="G828" t="s">
        <v>315</v>
      </c>
      <c r="H828" t="s">
        <v>316</v>
      </c>
      <c r="I828">
        <v>22300</v>
      </c>
      <c r="J828" t="s">
        <v>79</v>
      </c>
      <c r="K828" s="1">
        <v>1560</v>
      </c>
      <c r="L828">
        <v>0</v>
      </c>
      <c r="M828" s="1">
        <v>-1560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</row>
    <row r="829" spans="1:19" x14ac:dyDescent="0.25">
      <c r="A829" s="2">
        <v>1001</v>
      </c>
      <c r="B829" t="s">
        <v>21</v>
      </c>
      <c r="C829" s="2" t="str">
        <f t="shared" si="43"/>
        <v>07</v>
      </c>
      <c r="D829" t="s">
        <v>296</v>
      </c>
      <c r="E829" s="2" t="str">
        <f t="shared" si="44"/>
        <v>070110000</v>
      </c>
      <c r="F829" t="s">
        <v>314</v>
      </c>
      <c r="G829" t="s">
        <v>315</v>
      </c>
      <c r="H829" t="s">
        <v>316</v>
      </c>
      <c r="I829">
        <v>22602</v>
      </c>
      <c r="J829" t="s">
        <v>108</v>
      </c>
      <c r="K829" s="1">
        <v>2535</v>
      </c>
      <c r="L829">
        <v>0</v>
      </c>
      <c r="M829" s="1">
        <v>-2535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</row>
    <row r="830" spans="1:19" x14ac:dyDescent="0.25">
      <c r="A830" s="2">
        <v>1001</v>
      </c>
      <c r="B830" t="s">
        <v>21</v>
      </c>
      <c r="C830" s="2" t="str">
        <f t="shared" si="43"/>
        <v>07</v>
      </c>
      <c r="D830" t="s">
        <v>296</v>
      </c>
      <c r="E830" s="2" t="str">
        <f t="shared" si="44"/>
        <v>070110000</v>
      </c>
      <c r="F830" t="s">
        <v>314</v>
      </c>
      <c r="G830" t="s">
        <v>315</v>
      </c>
      <c r="H830" t="s">
        <v>316</v>
      </c>
      <c r="I830">
        <v>22603</v>
      </c>
      <c r="J830" t="s">
        <v>82</v>
      </c>
      <c r="K830" s="1">
        <v>7500</v>
      </c>
      <c r="L830" s="1">
        <v>38757.760000000002</v>
      </c>
      <c r="M830" s="1">
        <v>31257.759999999998</v>
      </c>
      <c r="N830" s="1">
        <v>38757.760000000002</v>
      </c>
      <c r="O830">
        <v>0</v>
      </c>
      <c r="P830" s="1">
        <v>38757.760000000002</v>
      </c>
      <c r="Q830">
        <v>0</v>
      </c>
      <c r="R830">
        <v>0</v>
      </c>
      <c r="S830" s="1">
        <v>38757.760000000002</v>
      </c>
    </row>
    <row r="831" spans="1:19" x14ac:dyDescent="0.25">
      <c r="A831" s="2">
        <v>1001</v>
      </c>
      <c r="B831" t="s">
        <v>21</v>
      </c>
      <c r="C831" s="2" t="str">
        <f t="shared" ref="C831:C862" si="45">"07"</f>
        <v>07</v>
      </c>
      <c r="D831" t="s">
        <v>296</v>
      </c>
      <c r="E831" s="2" t="str">
        <f t="shared" si="44"/>
        <v>070110000</v>
      </c>
      <c r="F831" t="s">
        <v>314</v>
      </c>
      <c r="G831" t="s">
        <v>315</v>
      </c>
      <c r="H831" t="s">
        <v>316</v>
      </c>
      <c r="I831">
        <v>22606</v>
      </c>
      <c r="J831" t="s">
        <v>83</v>
      </c>
      <c r="K831">
        <v>0</v>
      </c>
      <c r="L831" s="1">
        <v>18578.38</v>
      </c>
      <c r="M831" s="1">
        <v>18578.38</v>
      </c>
      <c r="N831" s="1">
        <v>18578.38</v>
      </c>
      <c r="O831">
        <v>0</v>
      </c>
      <c r="P831" s="1">
        <v>18578.38</v>
      </c>
      <c r="Q831">
        <v>0</v>
      </c>
      <c r="R831" s="1">
        <v>18578.38</v>
      </c>
      <c r="S831">
        <v>0</v>
      </c>
    </row>
    <row r="832" spans="1:19" x14ac:dyDescent="0.25">
      <c r="A832" s="2">
        <v>1001</v>
      </c>
      <c r="B832" t="s">
        <v>21</v>
      </c>
      <c r="C832" s="2" t="str">
        <f t="shared" si="45"/>
        <v>07</v>
      </c>
      <c r="D832" t="s">
        <v>296</v>
      </c>
      <c r="E832" s="2" t="str">
        <f t="shared" si="44"/>
        <v>070110000</v>
      </c>
      <c r="F832" t="s">
        <v>314</v>
      </c>
      <c r="G832" t="s">
        <v>315</v>
      </c>
      <c r="H832" t="s">
        <v>316</v>
      </c>
      <c r="I832">
        <v>22609</v>
      </c>
      <c r="J832" t="s">
        <v>44</v>
      </c>
      <c r="K832">
        <v>0</v>
      </c>
      <c r="L832">
        <v>40</v>
      </c>
      <c r="M832">
        <v>40</v>
      </c>
      <c r="N832">
        <v>40</v>
      </c>
      <c r="O832">
        <v>0</v>
      </c>
      <c r="P832">
        <v>40</v>
      </c>
      <c r="Q832">
        <v>0</v>
      </c>
      <c r="R832">
        <v>40</v>
      </c>
      <c r="S832">
        <v>0</v>
      </c>
    </row>
    <row r="833" spans="1:19" x14ac:dyDescent="0.25">
      <c r="A833" s="2">
        <v>1001</v>
      </c>
      <c r="B833" t="s">
        <v>21</v>
      </c>
      <c r="C833" s="2" t="str">
        <f t="shared" si="45"/>
        <v>07</v>
      </c>
      <c r="D833" t="s">
        <v>296</v>
      </c>
      <c r="E833" s="2" t="str">
        <f t="shared" si="44"/>
        <v>070110000</v>
      </c>
      <c r="F833" t="s">
        <v>314</v>
      </c>
      <c r="G833" t="s">
        <v>315</v>
      </c>
      <c r="H833" t="s">
        <v>316</v>
      </c>
      <c r="I833">
        <v>22700</v>
      </c>
      <c r="J833" t="s">
        <v>84</v>
      </c>
      <c r="K833" s="1">
        <v>36300</v>
      </c>
      <c r="L833">
        <v>0</v>
      </c>
      <c r="M833" s="1">
        <v>-36300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</row>
    <row r="834" spans="1:19" x14ac:dyDescent="0.25">
      <c r="A834" s="2">
        <v>1001</v>
      </c>
      <c r="B834" t="s">
        <v>21</v>
      </c>
      <c r="C834" s="2" t="str">
        <f t="shared" si="45"/>
        <v>07</v>
      </c>
      <c r="D834" t="s">
        <v>296</v>
      </c>
      <c r="E834" s="2" t="str">
        <f t="shared" si="44"/>
        <v>070110000</v>
      </c>
      <c r="F834" t="s">
        <v>314</v>
      </c>
      <c r="G834" t="s">
        <v>315</v>
      </c>
      <c r="H834" t="s">
        <v>316</v>
      </c>
      <c r="I834">
        <v>22701</v>
      </c>
      <c r="J834" t="s">
        <v>85</v>
      </c>
      <c r="K834" s="1">
        <v>205000</v>
      </c>
      <c r="L834" s="1">
        <v>22186.45</v>
      </c>
      <c r="M834" s="1">
        <v>-182813.55</v>
      </c>
      <c r="N834">
        <v>0</v>
      </c>
      <c r="O834" s="1">
        <v>22186.45</v>
      </c>
      <c r="P834">
        <v>0</v>
      </c>
      <c r="Q834">
        <v>0</v>
      </c>
      <c r="R834">
        <v>0</v>
      </c>
      <c r="S834">
        <v>0</v>
      </c>
    </row>
    <row r="835" spans="1:19" x14ac:dyDescent="0.25">
      <c r="A835" s="2">
        <v>1001</v>
      </c>
      <c r="B835" t="s">
        <v>21</v>
      </c>
      <c r="C835" s="2" t="str">
        <f t="shared" si="45"/>
        <v>07</v>
      </c>
      <c r="D835" t="s">
        <v>296</v>
      </c>
      <c r="E835" s="2" t="str">
        <f t="shared" si="44"/>
        <v>070110000</v>
      </c>
      <c r="F835" t="s">
        <v>314</v>
      </c>
      <c r="G835" t="s">
        <v>315</v>
      </c>
      <c r="H835" t="s">
        <v>316</v>
      </c>
      <c r="I835">
        <v>22702</v>
      </c>
      <c r="J835" t="s">
        <v>317</v>
      </c>
      <c r="K835" s="1">
        <v>18150</v>
      </c>
      <c r="L835">
        <v>0</v>
      </c>
      <c r="M835" s="1">
        <v>-18150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</row>
    <row r="836" spans="1:19" x14ac:dyDescent="0.25">
      <c r="A836" s="2">
        <v>1001</v>
      </c>
      <c r="B836" t="s">
        <v>21</v>
      </c>
      <c r="C836" s="2" t="str">
        <f t="shared" si="45"/>
        <v>07</v>
      </c>
      <c r="D836" t="s">
        <v>296</v>
      </c>
      <c r="E836" s="2" t="str">
        <f t="shared" si="44"/>
        <v>070110000</v>
      </c>
      <c r="F836" t="s">
        <v>314</v>
      </c>
      <c r="G836" t="s">
        <v>315</v>
      </c>
      <c r="H836" t="s">
        <v>316</v>
      </c>
      <c r="I836">
        <v>22703</v>
      </c>
      <c r="J836" t="s">
        <v>168</v>
      </c>
      <c r="K836" s="1">
        <v>27225</v>
      </c>
      <c r="L836">
        <v>0</v>
      </c>
      <c r="M836" s="1">
        <v>-27225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</row>
    <row r="837" spans="1:19" x14ac:dyDescent="0.25">
      <c r="A837" s="2">
        <v>1001</v>
      </c>
      <c r="B837" t="s">
        <v>21</v>
      </c>
      <c r="C837" s="2" t="str">
        <f t="shared" si="45"/>
        <v>07</v>
      </c>
      <c r="D837" t="s">
        <v>296</v>
      </c>
      <c r="E837" s="2" t="str">
        <f t="shared" si="44"/>
        <v>070110000</v>
      </c>
      <c r="F837" t="s">
        <v>314</v>
      </c>
      <c r="G837" t="s">
        <v>315</v>
      </c>
      <c r="H837" t="s">
        <v>316</v>
      </c>
      <c r="I837">
        <v>22706</v>
      </c>
      <c r="J837" t="s">
        <v>86</v>
      </c>
      <c r="K837" s="1">
        <v>1248720</v>
      </c>
      <c r="L837" s="1">
        <v>1167819.05</v>
      </c>
      <c r="M837" s="1">
        <v>-80900.95</v>
      </c>
      <c r="N837" s="1">
        <v>293313.65999999997</v>
      </c>
      <c r="O837" s="1">
        <v>874505.39</v>
      </c>
      <c r="P837" s="1">
        <v>293313.65999999997</v>
      </c>
      <c r="Q837">
        <v>0</v>
      </c>
      <c r="R837" s="1">
        <v>291063.05</v>
      </c>
      <c r="S837" s="1">
        <v>2250.61</v>
      </c>
    </row>
    <row r="838" spans="1:19" x14ac:dyDescent="0.25">
      <c r="A838" s="2">
        <v>1001</v>
      </c>
      <c r="B838" t="s">
        <v>21</v>
      </c>
      <c r="C838" s="2" t="str">
        <f t="shared" si="45"/>
        <v>07</v>
      </c>
      <c r="D838" t="s">
        <v>296</v>
      </c>
      <c r="E838" s="2" t="str">
        <f t="shared" si="44"/>
        <v>070110000</v>
      </c>
      <c r="F838" t="s">
        <v>314</v>
      </c>
      <c r="G838" t="s">
        <v>315</v>
      </c>
      <c r="H838" t="s">
        <v>316</v>
      </c>
      <c r="I838">
        <v>22719</v>
      </c>
      <c r="J838" t="s">
        <v>318</v>
      </c>
      <c r="K838" s="1">
        <v>1776635</v>
      </c>
      <c r="L838" s="1">
        <v>1929948.49</v>
      </c>
      <c r="M838" s="1">
        <v>153313.49</v>
      </c>
      <c r="N838" s="1">
        <v>1929948.49</v>
      </c>
      <c r="O838">
        <v>0</v>
      </c>
      <c r="P838" s="1">
        <v>1929948.49</v>
      </c>
      <c r="Q838">
        <v>0</v>
      </c>
      <c r="R838" s="1">
        <v>1270994.32</v>
      </c>
      <c r="S838" s="1">
        <v>658954.17000000004</v>
      </c>
    </row>
    <row r="839" spans="1:19" x14ac:dyDescent="0.25">
      <c r="A839" s="2">
        <v>1001</v>
      </c>
      <c r="B839" t="s">
        <v>21</v>
      </c>
      <c r="C839" s="2" t="str">
        <f t="shared" si="45"/>
        <v>07</v>
      </c>
      <c r="D839" t="s">
        <v>296</v>
      </c>
      <c r="E839" s="2" t="str">
        <f t="shared" si="44"/>
        <v>070110000</v>
      </c>
      <c r="F839" t="s">
        <v>314</v>
      </c>
      <c r="G839" t="s">
        <v>315</v>
      </c>
      <c r="H839" t="s">
        <v>316</v>
      </c>
      <c r="I839">
        <v>22801</v>
      </c>
      <c r="J839" t="s">
        <v>306</v>
      </c>
      <c r="K839" s="1">
        <v>72600</v>
      </c>
      <c r="L839">
        <v>0</v>
      </c>
      <c r="M839" s="1">
        <v>-72600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</row>
    <row r="840" spans="1:19" x14ac:dyDescent="0.25">
      <c r="A840" s="2">
        <v>1001</v>
      </c>
      <c r="B840" t="s">
        <v>21</v>
      </c>
      <c r="C840" s="2" t="str">
        <f t="shared" si="45"/>
        <v>07</v>
      </c>
      <c r="D840" t="s">
        <v>296</v>
      </c>
      <c r="E840" s="2" t="str">
        <f t="shared" si="44"/>
        <v>070110000</v>
      </c>
      <c r="F840" t="s">
        <v>314</v>
      </c>
      <c r="G840" t="s">
        <v>315</v>
      </c>
      <c r="H840" t="s">
        <v>316</v>
      </c>
      <c r="I840">
        <v>23001</v>
      </c>
      <c r="J840" t="s">
        <v>88</v>
      </c>
      <c r="K840" s="1">
        <v>7650</v>
      </c>
      <c r="L840" s="1">
        <v>7000</v>
      </c>
      <c r="M840">
        <v>-650</v>
      </c>
      <c r="N840">
        <v>0</v>
      </c>
      <c r="O840" s="1">
        <v>7000</v>
      </c>
      <c r="P840">
        <v>0</v>
      </c>
      <c r="Q840">
        <v>0</v>
      </c>
      <c r="R840">
        <v>0</v>
      </c>
      <c r="S840">
        <v>0</v>
      </c>
    </row>
    <row r="841" spans="1:19" x14ac:dyDescent="0.25">
      <c r="A841" s="2">
        <v>1001</v>
      </c>
      <c r="B841" t="s">
        <v>21</v>
      </c>
      <c r="C841" s="2" t="str">
        <f t="shared" si="45"/>
        <v>07</v>
      </c>
      <c r="D841" t="s">
        <v>296</v>
      </c>
      <c r="E841" s="2" t="str">
        <f t="shared" si="44"/>
        <v>070110000</v>
      </c>
      <c r="F841" t="s">
        <v>314</v>
      </c>
      <c r="G841" t="s">
        <v>315</v>
      </c>
      <c r="H841" t="s">
        <v>316</v>
      </c>
      <c r="I841">
        <v>23100</v>
      </c>
      <c r="J841" t="s">
        <v>89</v>
      </c>
      <c r="K841" s="1">
        <v>2975</v>
      </c>
      <c r="L841" s="1">
        <v>2000</v>
      </c>
      <c r="M841">
        <v>-975</v>
      </c>
      <c r="N841">
        <v>0</v>
      </c>
      <c r="O841" s="1">
        <v>2000</v>
      </c>
      <c r="P841">
        <v>0</v>
      </c>
      <c r="Q841">
        <v>0</v>
      </c>
      <c r="R841">
        <v>0</v>
      </c>
      <c r="S841">
        <v>0</v>
      </c>
    </row>
    <row r="842" spans="1:19" x14ac:dyDescent="0.25">
      <c r="A842" s="2">
        <v>1001</v>
      </c>
      <c r="B842" t="s">
        <v>21</v>
      </c>
      <c r="C842" s="2" t="str">
        <f t="shared" si="45"/>
        <v>07</v>
      </c>
      <c r="D842" t="s">
        <v>296</v>
      </c>
      <c r="E842" s="2" t="str">
        <f t="shared" si="44"/>
        <v>070110000</v>
      </c>
      <c r="F842" t="s">
        <v>314</v>
      </c>
      <c r="G842" t="s">
        <v>315</v>
      </c>
      <c r="H842" t="s">
        <v>316</v>
      </c>
      <c r="I842">
        <v>28001</v>
      </c>
      <c r="J842" t="s">
        <v>45</v>
      </c>
      <c r="K842" s="1">
        <v>139400</v>
      </c>
      <c r="L842">
        <v>34.22</v>
      </c>
      <c r="M842" s="1">
        <v>-139365.78</v>
      </c>
      <c r="N842">
        <v>34.22</v>
      </c>
      <c r="O842">
        <v>0</v>
      </c>
      <c r="P842">
        <v>34.22</v>
      </c>
      <c r="Q842">
        <v>0</v>
      </c>
      <c r="R842">
        <v>0</v>
      </c>
      <c r="S842">
        <v>34.22</v>
      </c>
    </row>
    <row r="843" spans="1:19" x14ac:dyDescent="0.25">
      <c r="A843" s="2">
        <v>1001</v>
      </c>
      <c r="B843" t="s">
        <v>21</v>
      </c>
      <c r="C843" s="2" t="str">
        <f t="shared" si="45"/>
        <v>07</v>
      </c>
      <c r="D843" t="s">
        <v>296</v>
      </c>
      <c r="E843" s="2" t="str">
        <f t="shared" si="44"/>
        <v>070110000</v>
      </c>
      <c r="F843" t="s">
        <v>314</v>
      </c>
      <c r="G843" t="s">
        <v>315</v>
      </c>
      <c r="H843" t="s">
        <v>316</v>
      </c>
      <c r="I843">
        <v>34200</v>
      </c>
      <c r="J843" t="s">
        <v>139</v>
      </c>
      <c r="K843">
        <v>0</v>
      </c>
      <c r="L843" s="1">
        <v>7263.93</v>
      </c>
      <c r="M843" s="1">
        <v>7263.93</v>
      </c>
      <c r="N843" s="1">
        <v>7263.93</v>
      </c>
      <c r="O843">
        <v>0</v>
      </c>
      <c r="P843" s="1">
        <v>7263.93</v>
      </c>
      <c r="Q843">
        <v>0</v>
      </c>
      <c r="R843" s="1">
        <v>7263.93</v>
      </c>
      <c r="S843">
        <v>0</v>
      </c>
    </row>
    <row r="844" spans="1:19" x14ac:dyDescent="0.25">
      <c r="A844" s="2">
        <v>1001</v>
      </c>
      <c r="B844" t="s">
        <v>21</v>
      </c>
      <c r="C844" s="2" t="str">
        <f t="shared" si="45"/>
        <v>07</v>
      </c>
      <c r="D844" t="s">
        <v>296</v>
      </c>
      <c r="E844" s="2" t="str">
        <f t="shared" si="44"/>
        <v>070110000</v>
      </c>
      <c r="F844" t="s">
        <v>314</v>
      </c>
      <c r="G844" t="s">
        <v>315</v>
      </c>
      <c r="H844" t="s">
        <v>316</v>
      </c>
      <c r="I844">
        <v>46300</v>
      </c>
      <c r="J844" t="s">
        <v>319</v>
      </c>
      <c r="K844" s="1">
        <v>32500000</v>
      </c>
      <c r="L844" s="1">
        <v>53428588.369999997</v>
      </c>
      <c r="M844" s="1">
        <v>20928588.370000001</v>
      </c>
      <c r="N844" s="1">
        <v>53428588.369999997</v>
      </c>
      <c r="O844">
        <v>0</v>
      </c>
      <c r="P844" s="1">
        <v>52989088.880000003</v>
      </c>
      <c r="Q844" s="1">
        <v>439499.49</v>
      </c>
      <c r="R844" s="1">
        <v>49363192.380000003</v>
      </c>
      <c r="S844" s="1">
        <v>3625896.5</v>
      </c>
    </row>
    <row r="845" spans="1:19" x14ac:dyDescent="0.25">
      <c r="A845" s="2">
        <v>1001</v>
      </c>
      <c r="B845" t="s">
        <v>21</v>
      </c>
      <c r="C845" s="2" t="str">
        <f t="shared" si="45"/>
        <v>07</v>
      </c>
      <c r="D845" t="s">
        <v>296</v>
      </c>
      <c r="E845" s="2" t="str">
        <f t="shared" si="44"/>
        <v>070110000</v>
      </c>
      <c r="F845" t="s">
        <v>314</v>
      </c>
      <c r="G845" t="s">
        <v>315</v>
      </c>
      <c r="H845" t="s">
        <v>316</v>
      </c>
      <c r="I845">
        <v>60108</v>
      </c>
      <c r="J845" t="s">
        <v>320</v>
      </c>
      <c r="K845" s="1">
        <v>2426456</v>
      </c>
      <c r="L845">
        <v>0</v>
      </c>
      <c r="M845" s="1">
        <v>-2426456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</row>
    <row r="846" spans="1:19" x14ac:dyDescent="0.25">
      <c r="A846" s="2">
        <v>1001</v>
      </c>
      <c r="B846" t="s">
        <v>21</v>
      </c>
      <c r="C846" s="2" t="str">
        <f t="shared" si="45"/>
        <v>07</v>
      </c>
      <c r="D846" t="s">
        <v>296</v>
      </c>
      <c r="E846" s="2" t="str">
        <f t="shared" si="44"/>
        <v>070110000</v>
      </c>
      <c r="F846" t="s">
        <v>314</v>
      </c>
      <c r="G846" t="s">
        <v>315</v>
      </c>
      <c r="H846" t="s">
        <v>316</v>
      </c>
      <c r="I846">
        <v>62500</v>
      </c>
      <c r="J846" t="s">
        <v>93</v>
      </c>
      <c r="K846">
        <v>0</v>
      </c>
      <c r="L846" s="1">
        <v>19820.759999999998</v>
      </c>
      <c r="M846" s="1">
        <v>19820.759999999998</v>
      </c>
      <c r="N846" s="1">
        <v>16867.88</v>
      </c>
      <c r="O846" s="1">
        <v>2952.88</v>
      </c>
      <c r="P846" s="1">
        <v>16867.88</v>
      </c>
      <c r="Q846">
        <v>0</v>
      </c>
      <c r="R846" s="1">
        <v>16867.88</v>
      </c>
      <c r="S846">
        <v>0</v>
      </c>
    </row>
    <row r="847" spans="1:19" x14ac:dyDescent="0.25">
      <c r="A847" s="2">
        <v>1001</v>
      </c>
      <c r="B847" t="s">
        <v>21</v>
      </c>
      <c r="C847" s="2" t="str">
        <f t="shared" si="45"/>
        <v>07</v>
      </c>
      <c r="D847" t="s">
        <v>296</v>
      </c>
      <c r="E847" s="2" t="str">
        <f t="shared" si="44"/>
        <v>070110000</v>
      </c>
      <c r="F847" t="s">
        <v>314</v>
      </c>
      <c r="G847" t="s">
        <v>315</v>
      </c>
      <c r="H847" t="s">
        <v>316</v>
      </c>
      <c r="I847">
        <v>62900</v>
      </c>
      <c r="J847" t="s">
        <v>321</v>
      </c>
      <c r="K847" s="1">
        <v>31797000</v>
      </c>
      <c r="L847" s="1">
        <v>26510633.539999999</v>
      </c>
      <c r="M847" s="1">
        <v>-5286366.46</v>
      </c>
      <c r="N847" s="1">
        <v>23306783.850000001</v>
      </c>
      <c r="O847" s="1">
        <v>3203849.69</v>
      </c>
      <c r="P847" s="1">
        <v>22667123.940000001</v>
      </c>
      <c r="Q847" s="1">
        <v>639659.91</v>
      </c>
      <c r="R847" s="1">
        <v>10574901.050000001</v>
      </c>
      <c r="S847" s="1">
        <v>12092222.890000001</v>
      </c>
    </row>
    <row r="848" spans="1:19" x14ac:dyDescent="0.25">
      <c r="A848" s="2">
        <v>1001</v>
      </c>
      <c r="B848" t="s">
        <v>21</v>
      </c>
      <c r="C848" s="2" t="str">
        <f t="shared" si="45"/>
        <v>07</v>
      </c>
      <c r="D848" t="s">
        <v>296</v>
      </c>
      <c r="E848" s="2" t="str">
        <f t="shared" si="44"/>
        <v>070110000</v>
      </c>
      <c r="F848" t="s">
        <v>314</v>
      </c>
      <c r="G848" t="s">
        <v>315</v>
      </c>
      <c r="H848" t="s">
        <v>316</v>
      </c>
      <c r="I848">
        <v>62905</v>
      </c>
      <c r="J848" t="s">
        <v>322</v>
      </c>
      <c r="K848" s="1">
        <v>2955646</v>
      </c>
      <c r="L848" s="1">
        <v>13555646</v>
      </c>
      <c r="M848" s="1">
        <v>10600000</v>
      </c>
      <c r="N848" s="1">
        <v>13511139.380000001</v>
      </c>
      <c r="O848" s="1">
        <v>44506.62</v>
      </c>
      <c r="P848" s="1">
        <v>13511139.380000001</v>
      </c>
      <c r="Q848">
        <v>0</v>
      </c>
      <c r="R848" s="1">
        <v>13511139.380000001</v>
      </c>
      <c r="S848">
        <v>0</v>
      </c>
    </row>
    <row r="849" spans="1:19" x14ac:dyDescent="0.25">
      <c r="A849" s="2">
        <v>1001</v>
      </c>
      <c r="B849" t="s">
        <v>21</v>
      </c>
      <c r="C849" s="2" t="str">
        <f t="shared" si="45"/>
        <v>07</v>
      </c>
      <c r="D849" t="s">
        <v>296</v>
      </c>
      <c r="E849" s="2" t="str">
        <f t="shared" si="44"/>
        <v>070110000</v>
      </c>
      <c r="F849" t="s">
        <v>314</v>
      </c>
      <c r="G849" t="s">
        <v>315</v>
      </c>
      <c r="H849" t="s">
        <v>316</v>
      </c>
      <c r="I849">
        <v>63802</v>
      </c>
      <c r="J849" t="s">
        <v>323</v>
      </c>
      <c r="K849">
        <v>0</v>
      </c>
      <c r="L849" s="1">
        <v>3677.43</v>
      </c>
      <c r="M849" s="1">
        <v>3677.43</v>
      </c>
      <c r="N849" s="1">
        <v>3677.43</v>
      </c>
      <c r="O849">
        <v>0</v>
      </c>
      <c r="P849" s="1">
        <v>3677.43</v>
      </c>
      <c r="Q849">
        <v>0</v>
      </c>
      <c r="R849">
        <v>0</v>
      </c>
      <c r="S849" s="1">
        <v>3677.43</v>
      </c>
    </row>
    <row r="850" spans="1:19" x14ac:dyDescent="0.25">
      <c r="A850" s="2">
        <v>1001</v>
      </c>
      <c r="B850" t="s">
        <v>21</v>
      </c>
      <c r="C850" s="2" t="str">
        <f t="shared" si="45"/>
        <v>07</v>
      </c>
      <c r="D850" t="s">
        <v>296</v>
      </c>
      <c r="E850" s="2" t="str">
        <f t="shared" si="44"/>
        <v>070110000</v>
      </c>
      <c r="F850" t="s">
        <v>314</v>
      </c>
      <c r="G850" t="s">
        <v>315</v>
      </c>
      <c r="H850" t="s">
        <v>316</v>
      </c>
      <c r="I850">
        <v>64010</v>
      </c>
      <c r="J850" t="s">
        <v>99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</row>
    <row r="851" spans="1:19" x14ac:dyDescent="0.25">
      <c r="A851" s="2">
        <v>1001</v>
      </c>
      <c r="B851" t="s">
        <v>21</v>
      </c>
      <c r="C851" s="2" t="str">
        <f t="shared" si="45"/>
        <v>07</v>
      </c>
      <c r="D851" t="s">
        <v>296</v>
      </c>
      <c r="E851" s="2" t="str">
        <f t="shared" si="44"/>
        <v>070110000</v>
      </c>
      <c r="F851" t="s">
        <v>314</v>
      </c>
      <c r="G851" t="s">
        <v>315</v>
      </c>
      <c r="H851" t="s">
        <v>316</v>
      </c>
      <c r="I851">
        <v>65003</v>
      </c>
      <c r="J851" t="s">
        <v>324</v>
      </c>
      <c r="K851" s="1">
        <v>26298500</v>
      </c>
      <c r="L851" s="1">
        <v>11069487.76</v>
      </c>
      <c r="M851" s="1">
        <v>-15229012.24</v>
      </c>
      <c r="N851" s="1">
        <v>9950910.6199999992</v>
      </c>
      <c r="O851" s="1">
        <v>1118577.1399999999</v>
      </c>
      <c r="P851" s="1">
        <v>9950910.6199999992</v>
      </c>
      <c r="Q851">
        <v>0</v>
      </c>
      <c r="R851" s="1">
        <v>5144137.3499999996</v>
      </c>
      <c r="S851" s="1">
        <v>4806773.2699999996</v>
      </c>
    </row>
    <row r="852" spans="1:19" x14ac:dyDescent="0.25">
      <c r="A852" s="2">
        <v>1001</v>
      </c>
      <c r="B852" t="s">
        <v>21</v>
      </c>
      <c r="C852" s="2" t="str">
        <f t="shared" si="45"/>
        <v>07</v>
      </c>
      <c r="D852" t="s">
        <v>296</v>
      </c>
      <c r="E852" s="2" t="str">
        <f t="shared" si="44"/>
        <v>070110000</v>
      </c>
      <c r="F852" t="s">
        <v>314</v>
      </c>
      <c r="G852" t="s">
        <v>315</v>
      </c>
      <c r="H852" t="s">
        <v>316</v>
      </c>
      <c r="I852">
        <v>76300</v>
      </c>
      <c r="J852" t="s">
        <v>319</v>
      </c>
      <c r="K852" s="1">
        <v>60970721</v>
      </c>
      <c r="L852" s="1">
        <v>59740344.18</v>
      </c>
      <c r="M852" s="1">
        <v>-1230376.82</v>
      </c>
      <c r="N852" s="1">
        <v>59677520.880000003</v>
      </c>
      <c r="O852" s="1">
        <v>62823.3</v>
      </c>
      <c r="P852" s="1">
        <v>59316281.049999997</v>
      </c>
      <c r="Q852" s="1">
        <v>361239.83</v>
      </c>
      <c r="R852" s="1">
        <v>36011761.810000002</v>
      </c>
      <c r="S852" s="1">
        <v>23304519.239999998</v>
      </c>
    </row>
    <row r="853" spans="1:19" x14ac:dyDescent="0.25">
      <c r="A853" s="2">
        <v>1001</v>
      </c>
      <c r="B853" t="s">
        <v>21</v>
      </c>
      <c r="C853" s="2" t="str">
        <f t="shared" si="45"/>
        <v>07</v>
      </c>
      <c r="D853" t="s">
        <v>296</v>
      </c>
      <c r="E853" s="2" t="str">
        <f t="shared" si="44"/>
        <v>070110000</v>
      </c>
      <c r="F853" t="s">
        <v>314</v>
      </c>
      <c r="G853" t="s">
        <v>315</v>
      </c>
      <c r="H853" t="s">
        <v>316</v>
      </c>
      <c r="I853">
        <v>76302</v>
      </c>
      <c r="J853" t="s">
        <v>325</v>
      </c>
      <c r="K853" s="1">
        <v>600000</v>
      </c>
      <c r="L853">
        <v>0</v>
      </c>
      <c r="M853" s="1">
        <v>-600000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</row>
    <row r="854" spans="1:19" x14ac:dyDescent="0.25">
      <c r="A854" s="2">
        <v>1001</v>
      </c>
      <c r="B854" t="s">
        <v>21</v>
      </c>
      <c r="C854" s="2" t="str">
        <f t="shared" si="45"/>
        <v>07</v>
      </c>
      <c r="D854" t="s">
        <v>296</v>
      </c>
      <c r="E854" s="2" t="str">
        <f t="shared" si="44"/>
        <v>070110000</v>
      </c>
      <c r="F854" t="s">
        <v>314</v>
      </c>
      <c r="G854" t="s">
        <v>315</v>
      </c>
      <c r="H854" t="s">
        <v>316</v>
      </c>
      <c r="I854">
        <v>76309</v>
      </c>
      <c r="J854" t="s">
        <v>144</v>
      </c>
      <c r="K854" s="1">
        <v>5858000</v>
      </c>
      <c r="L854" s="1">
        <v>10000000</v>
      </c>
      <c r="M854" s="1">
        <v>4142000</v>
      </c>
      <c r="N854" s="1">
        <v>10000000</v>
      </c>
      <c r="O854">
        <v>0</v>
      </c>
      <c r="P854" s="1">
        <v>9256943.8000000007</v>
      </c>
      <c r="Q854" s="1">
        <v>743056.2</v>
      </c>
      <c r="R854" s="1">
        <v>9220380.5399999991</v>
      </c>
      <c r="S854" s="1">
        <v>36563.26</v>
      </c>
    </row>
    <row r="855" spans="1:19" x14ac:dyDescent="0.25">
      <c r="A855" s="2">
        <v>1001</v>
      </c>
      <c r="B855" t="s">
        <v>21</v>
      </c>
      <c r="C855" s="2" t="str">
        <f t="shared" si="45"/>
        <v>07</v>
      </c>
      <c r="D855" t="s">
        <v>296</v>
      </c>
      <c r="E855" s="2" t="str">
        <f t="shared" ref="E855:E890" si="46">"070120000"</f>
        <v>070120000</v>
      </c>
      <c r="F855" t="s">
        <v>326</v>
      </c>
      <c r="G855" t="s">
        <v>327</v>
      </c>
      <c r="H855" t="s">
        <v>328</v>
      </c>
      <c r="I855">
        <v>10000</v>
      </c>
      <c r="J855" t="s">
        <v>25</v>
      </c>
      <c r="K855" s="1">
        <v>82492</v>
      </c>
      <c r="L855" s="1">
        <v>82492</v>
      </c>
      <c r="M855">
        <v>0</v>
      </c>
      <c r="N855" s="1">
        <v>82491.839999999997</v>
      </c>
      <c r="O855">
        <v>0.16</v>
      </c>
      <c r="P855" s="1">
        <v>82491.839999999997</v>
      </c>
      <c r="Q855">
        <v>0</v>
      </c>
      <c r="R855" s="1">
        <v>82491.839999999997</v>
      </c>
      <c r="S855">
        <v>0</v>
      </c>
    </row>
    <row r="856" spans="1:19" x14ac:dyDescent="0.25">
      <c r="A856" s="2">
        <v>1001</v>
      </c>
      <c r="B856" t="s">
        <v>21</v>
      </c>
      <c r="C856" s="2" t="str">
        <f t="shared" si="45"/>
        <v>07</v>
      </c>
      <c r="D856" t="s">
        <v>296</v>
      </c>
      <c r="E856" s="2" t="str">
        <f t="shared" si="46"/>
        <v>070120000</v>
      </c>
      <c r="F856" t="s">
        <v>326</v>
      </c>
      <c r="G856" t="s">
        <v>327</v>
      </c>
      <c r="H856" t="s">
        <v>328</v>
      </c>
      <c r="I856">
        <v>12000</v>
      </c>
      <c r="J856" t="s">
        <v>28</v>
      </c>
      <c r="K856" s="1">
        <v>221648</v>
      </c>
      <c r="L856" s="1">
        <v>261698.29</v>
      </c>
      <c r="M856" s="1">
        <v>40050.29</v>
      </c>
      <c r="N856" s="1">
        <v>261697.96</v>
      </c>
      <c r="O856">
        <v>0.33</v>
      </c>
      <c r="P856" s="1">
        <v>261697.96</v>
      </c>
      <c r="Q856">
        <v>0</v>
      </c>
      <c r="R856" s="1">
        <v>261697.96</v>
      </c>
      <c r="S856">
        <v>0</v>
      </c>
    </row>
    <row r="857" spans="1:19" x14ac:dyDescent="0.25">
      <c r="A857" s="2">
        <v>1001</v>
      </c>
      <c r="B857" t="s">
        <v>21</v>
      </c>
      <c r="C857" s="2" t="str">
        <f t="shared" si="45"/>
        <v>07</v>
      </c>
      <c r="D857" t="s">
        <v>296</v>
      </c>
      <c r="E857" s="2" t="str">
        <f t="shared" si="46"/>
        <v>070120000</v>
      </c>
      <c r="F857" t="s">
        <v>326</v>
      </c>
      <c r="G857" t="s">
        <v>327</v>
      </c>
      <c r="H857" t="s">
        <v>328</v>
      </c>
      <c r="I857">
        <v>12001</v>
      </c>
      <c r="J857" t="s">
        <v>51</v>
      </c>
      <c r="K857" s="1">
        <v>44978</v>
      </c>
      <c r="L857" s="1">
        <v>39226.120000000003</v>
      </c>
      <c r="M857" s="1">
        <v>-5751.88</v>
      </c>
      <c r="N857" s="1">
        <v>38347.410000000003</v>
      </c>
      <c r="O857">
        <v>878.71</v>
      </c>
      <c r="P857" s="1">
        <v>38347.410000000003</v>
      </c>
      <c r="Q857">
        <v>0</v>
      </c>
      <c r="R857" s="1">
        <v>38347.410000000003</v>
      </c>
      <c r="S857">
        <v>0</v>
      </c>
    </row>
    <row r="858" spans="1:19" x14ac:dyDescent="0.25">
      <c r="A858" s="2">
        <v>1001</v>
      </c>
      <c r="B858" t="s">
        <v>21</v>
      </c>
      <c r="C858" s="2" t="str">
        <f t="shared" si="45"/>
        <v>07</v>
      </c>
      <c r="D858" t="s">
        <v>296</v>
      </c>
      <c r="E858" s="2" t="str">
        <f t="shared" si="46"/>
        <v>070120000</v>
      </c>
      <c r="F858" t="s">
        <v>326</v>
      </c>
      <c r="G858" t="s">
        <v>327</v>
      </c>
      <c r="H858" t="s">
        <v>328</v>
      </c>
      <c r="I858">
        <v>12002</v>
      </c>
      <c r="J858" t="s">
        <v>29</v>
      </c>
      <c r="K858" s="1">
        <v>22966</v>
      </c>
      <c r="L858" s="1">
        <v>25282.21</v>
      </c>
      <c r="M858" s="1">
        <v>2316.21</v>
      </c>
      <c r="N858" s="1">
        <v>21739.15</v>
      </c>
      <c r="O858" s="1">
        <v>3543.06</v>
      </c>
      <c r="P858" s="1">
        <v>21739.15</v>
      </c>
      <c r="Q858">
        <v>0</v>
      </c>
      <c r="R858" s="1">
        <v>21739.15</v>
      </c>
      <c r="S858">
        <v>0</v>
      </c>
    </row>
    <row r="859" spans="1:19" x14ac:dyDescent="0.25">
      <c r="A859" s="2">
        <v>1001</v>
      </c>
      <c r="B859" t="s">
        <v>21</v>
      </c>
      <c r="C859" s="2" t="str">
        <f t="shared" si="45"/>
        <v>07</v>
      </c>
      <c r="D859" t="s">
        <v>296</v>
      </c>
      <c r="E859" s="2" t="str">
        <f t="shared" si="46"/>
        <v>070120000</v>
      </c>
      <c r="F859" t="s">
        <v>326</v>
      </c>
      <c r="G859" t="s">
        <v>327</v>
      </c>
      <c r="H859" t="s">
        <v>328</v>
      </c>
      <c r="I859">
        <v>12005</v>
      </c>
      <c r="J859" t="s">
        <v>31</v>
      </c>
      <c r="K859" s="1">
        <v>58088</v>
      </c>
      <c r="L859" s="1">
        <v>83588</v>
      </c>
      <c r="M859" s="1">
        <v>25500</v>
      </c>
      <c r="N859" s="1">
        <v>89947.5</v>
      </c>
      <c r="O859" s="1">
        <v>-6359.5</v>
      </c>
      <c r="P859" s="1">
        <v>89947.5</v>
      </c>
      <c r="Q859">
        <v>0</v>
      </c>
      <c r="R859" s="1">
        <v>89947.5</v>
      </c>
      <c r="S859">
        <v>0</v>
      </c>
    </row>
    <row r="860" spans="1:19" x14ac:dyDescent="0.25">
      <c r="A860" s="2">
        <v>1001</v>
      </c>
      <c r="B860" t="s">
        <v>21</v>
      </c>
      <c r="C860" s="2" t="str">
        <f t="shared" si="45"/>
        <v>07</v>
      </c>
      <c r="D860" t="s">
        <v>296</v>
      </c>
      <c r="E860" s="2" t="str">
        <f t="shared" si="46"/>
        <v>070120000</v>
      </c>
      <c r="F860" t="s">
        <v>326</v>
      </c>
      <c r="G860" t="s">
        <v>327</v>
      </c>
      <c r="H860" t="s">
        <v>328</v>
      </c>
      <c r="I860">
        <v>12100</v>
      </c>
      <c r="J860" t="s">
        <v>32</v>
      </c>
      <c r="K860" s="1">
        <v>214652</v>
      </c>
      <c r="L860" s="1">
        <v>257082.89</v>
      </c>
      <c r="M860" s="1">
        <v>42430.89</v>
      </c>
      <c r="N860" s="1">
        <v>257082.23</v>
      </c>
      <c r="O860">
        <v>0.66</v>
      </c>
      <c r="P860" s="1">
        <v>257082.23</v>
      </c>
      <c r="Q860">
        <v>0</v>
      </c>
      <c r="R860" s="1">
        <v>257082.23</v>
      </c>
      <c r="S860">
        <v>0</v>
      </c>
    </row>
    <row r="861" spans="1:19" x14ac:dyDescent="0.25">
      <c r="A861" s="2">
        <v>1001</v>
      </c>
      <c r="B861" t="s">
        <v>21</v>
      </c>
      <c r="C861" s="2" t="str">
        <f t="shared" si="45"/>
        <v>07</v>
      </c>
      <c r="D861" t="s">
        <v>296</v>
      </c>
      <c r="E861" s="2" t="str">
        <f t="shared" si="46"/>
        <v>070120000</v>
      </c>
      <c r="F861" t="s">
        <v>326</v>
      </c>
      <c r="G861" t="s">
        <v>327</v>
      </c>
      <c r="H861" t="s">
        <v>328</v>
      </c>
      <c r="I861">
        <v>12101</v>
      </c>
      <c r="J861" t="s">
        <v>33</v>
      </c>
      <c r="K861" s="1">
        <v>478548</v>
      </c>
      <c r="L861" s="1">
        <v>603942.37</v>
      </c>
      <c r="M861" s="1">
        <v>125394.37</v>
      </c>
      <c r="N861" s="1">
        <v>603941.99</v>
      </c>
      <c r="O861">
        <v>0.38</v>
      </c>
      <c r="P861" s="1">
        <v>603941.99</v>
      </c>
      <c r="Q861">
        <v>0</v>
      </c>
      <c r="R861" s="1">
        <v>603941.99</v>
      </c>
      <c r="S861">
        <v>0</v>
      </c>
    </row>
    <row r="862" spans="1:19" x14ac:dyDescent="0.25">
      <c r="A862" s="2">
        <v>1001</v>
      </c>
      <c r="B862" t="s">
        <v>21</v>
      </c>
      <c r="C862" s="2" t="str">
        <f t="shared" si="45"/>
        <v>07</v>
      </c>
      <c r="D862" t="s">
        <v>296</v>
      </c>
      <c r="E862" s="2" t="str">
        <f t="shared" si="46"/>
        <v>070120000</v>
      </c>
      <c r="F862" t="s">
        <v>326</v>
      </c>
      <c r="G862" t="s">
        <v>327</v>
      </c>
      <c r="H862" t="s">
        <v>328</v>
      </c>
      <c r="I862">
        <v>12400</v>
      </c>
      <c r="J862" t="s">
        <v>329</v>
      </c>
      <c r="K862">
        <v>0</v>
      </c>
      <c r="L862" s="1">
        <v>3396.16</v>
      </c>
      <c r="M862" s="1">
        <v>3396.16</v>
      </c>
      <c r="N862" s="1">
        <v>1457.76</v>
      </c>
      <c r="O862" s="1">
        <v>1938.4</v>
      </c>
      <c r="P862" s="1">
        <v>1457.76</v>
      </c>
      <c r="Q862">
        <v>0</v>
      </c>
      <c r="R862" s="1">
        <v>1457.76</v>
      </c>
      <c r="S862">
        <v>0</v>
      </c>
    </row>
    <row r="863" spans="1:19" x14ac:dyDescent="0.25">
      <c r="A863" s="2">
        <v>1001</v>
      </c>
      <c r="B863" t="s">
        <v>21</v>
      </c>
      <c r="C863" s="2" t="str">
        <f t="shared" ref="C863:C890" si="47">"07"</f>
        <v>07</v>
      </c>
      <c r="D863" t="s">
        <v>296</v>
      </c>
      <c r="E863" s="2" t="str">
        <f t="shared" si="46"/>
        <v>070120000</v>
      </c>
      <c r="F863" t="s">
        <v>326</v>
      </c>
      <c r="G863" t="s">
        <v>327</v>
      </c>
      <c r="H863" t="s">
        <v>328</v>
      </c>
      <c r="I863">
        <v>12401</v>
      </c>
      <c r="J863" t="s">
        <v>133</v>
      </c>
      <c r="K863">
        <v>0</v>
      </c>
      <c r="L863" s="1">
        <v>134710.29</v>
      </c>
      <c r="M863" s="1">
        <v>134710.29</v>
      </c>
      <c r="N863" s="1">
        <v>134709.47</v>
      </c>
      <c r="O863">
        <v>0.82</v>
      </c>
      <c r="P863" s="1">
        <v>134709.47</v>
      </c>
      <c r="Q863">
        <v>0</v>
      </c>
      <c r="R863" s="1">
        <v>134709.47</v>
      </c>
      <c r="S863">
        <v>0</v>
      </c>
    </row>
    <row r="864" spans="1:19" x14ac:dyDescent="0.25">
      <c r="A864" s="2">
        <v>1001</v>
      </c>
      <c r="B864" t="s">
        <v>21</v>
      </c>
      <c r="C864" s="2" t="str">
        <f t="shared" si="47"/>
        <v>07</v>
      </c>
      <c r="D864" t="s">
        <v>296</v>
      </c>
      <c r="E864" s="2" t="str">
        <f t="shared" si="46"/>
        <v>070120000</v>
      </c>
      <c r="F864" t="s">
        <v>326</v>
      </c>
      <c r="G864" t="s">
        <v>327</v>
      </c>
      <c r="H864" t="s">
        <v>328</v>
      </c>
      <c r="I864">
        <v>13000</v>
      </c>
      <c r="J864" t="s">
        <v>53</v>
      </c>
      <c r="K864">
        <v>0</v>
      </c>
      <c r="L864" s="1">
        <v>22289.040000000001</v>
      </c>
      <c r="M864" s="1">
        <v>22289.040000000001</v>
      </c>
      <c r="N864" s="1">
        <v>22181.61</v>
      </c>
      <c r="O864">
        <v>107.43</v>
      </c>
      <c r="P864" s="1">
        <v>22181.61</v>
      </c>
      <c r="Q864">
        <v>0</v>
      </c>
      <c r="R864" s="1">
        <v>22181.61</v>
      </c>
      <c r="S864">
        <v>0</v>
      </c>
    </row>
    <row r="865" spans="1:19" x14ac:dyDescent="0.25">
      <c r="A865" s="2">
        <v>1001</v>
      </c>
      <c r="B865" t="s">
        <v>21</v>
      </c>
      <c r="C865" s="2" t="str">
        <f t="shared" si="47"/>
        <v>07</v>
      </c>
      <c r="D865" t="s">
        <v>296</v>
      </c>
      <c r="E865" s="2" t="str">
        <f t="shared" si="46"/>
        <v>070120000</v>
      </c>
      <c r="F865" t="s">
        <v>326</v>
      </c>
      <c r="G865" t="s">
        <v>327</v>
      </c>
      <c r="H865" t="s">
        <v>328</v>
      </c>
      <c r="I865">
        <v>13001</v>
      </c>
      <c r="J865" t="s">
        <v>54</v>
      </c>
      <c r="K865">
        <v>0</v>
      </c>
      <c r="L865" s="1">
        <v>1148.23</v>
      </c>
      <c r="M865" s="1">
        <v>1148.23</v>
      </c>
      <c r="N865" s="1">
        <v>1168.8699999999999</v>
      </c>
      <c r="O865">
        <v>-20.64</v>
      </c>
      <c r="P865" s="1">
        <v>1168.8699999999999</v>
      </c>
      <c r="Q865">
        <v>0</v>
      </c>
      <c r="R865" s="1">
        <v>1168.8699999999999</v>
      </c>
      <c r="S865">
        <v>0</v>
      </c>
    </row>
    <row r="866" spans="1:19" x14ac:dyDescent="0.25">
      <c r="A866" s="2">
        <v>1001</v>
      </c>
      <c r="B866" t="s">
        <v>21</v>
      </c>
      <c r="C866" s="2" t="str">
        <f t="shared" si="47"/>
        <v>07</v>
      </c>
      <c r="D866" t="s">
        <v>296</v>
      </c>
      <c r="E866" s="2" t="str">
        <f t="shared" si="46"/>
        <v>070120000</v>
      </c>
      <c r="F866" t="s">
        <v>326</v>
      </c>
      <c r="G866" t="s">
        <v>327</v>
      </c>
      <c r="H866" t="s">
        <v>328</v>
      </c>
      <c r="I866">
        <v>13005</v>
      </c>
      <c r="J866" t="s">
        <v>56</v>
      </c>
      <c r="K866">
        <v>0</v>
      </c>
      <c r="L866" s="1">
        <v>7974.24</v>
      </c>
      <c r="M866" s="1">
        <v>7974.24</v>
      </c>
      <c r="N866" s="1">
        <v>8060.77</v>
      </c>
      <c r="O866">
        <v>-86.53</v>
      </c>
      <c r="P866" s="1">
        <v>8060.77</v>
      </c>
      <c r="Q866">
        <v>0</v>
      </c>
      <c r="R866" s="1">
        <v>8060.77</v>
      </c>
      <c r="S866">
        <v>0</v>
      </c>
    </row>
    <row r="867" spans="1:19" x14ac:dyDescent="0.25">
      <c r="A867" s="2">
        <v>1001</v>
      </c>
      <c r="B867" t="s">
        <v>21</v>
      </c>
      <c r="C867" s="2" t="str">
        <f t="shared" si="47"/>
        <v>07</v>
      </c>
      <c r="D867" t="s">
        <v>296</v>
      </c>
      <c r="E867" s="2" t="str">
        <f t="shared" si="46"/>
        <v>070120000</v>
      </c>
      <c r="F867" t="s">
        <v>326</v>
      </c>
      <c r="G867" t="s">
        <v>327</v>
      </c>
      <c r="H867" t="s">
        <v>328</v>
      </c>
      <c r="I867">
        <v>15001</v>
      </c>
      <c r="J867" t="s">
        <v>34</v>
      </c>
      <c r="K867">
        <v>0</v>
      </c>
      <c r="L867" s="1">
        <v>8523.23</v>
      </c>
      <c r="M867" s="1">
        <v>8523.23</v>
      </c>
      <c r="N867" s="1">
        <v>8522.3700000000008</v>
      </c>
      <c r="O867">
        <v>0.86</v>
      </c>
      <c r="P867" s="1">
        <v>8522.3700000000008</v>
      </c>
      <c r="Q867">
        <v>0</v>
      </c>
      <c r="R867" s="1">
        <v>8522.3700000000008</v>
      </c>
      <c r="S867">
        <v>0</v>
      </c>
    </row>
    <row r="868" spans="1:19" x14ac:dyDescent="0.25">
      <c r="A868" s="2">
        <v>1001</v>
      </c>
      <c r="B868" t="s">
        <v>21</v>
      </c>
      <c r="C868" s="2" t="str">
        <f t="shared" si="47"/>
        <v>07</v>
      </c>
      <c r="D868" t="s">
        <v>296</v>
      </c>
      <c r="E868" s="2" t="str">
        <f t="shared" si="46"/>
        <v>070120000</v>
      </c>
      <c r="F868" t="s">
        <v>326</v>
      </c>
      <c r="G868" t="s">
        <v>327</v>
      </c>
      <c r="H868" t="s">
        <v>328</v>
      </c>
      <c r="I868">
        <v>15006</v>
      </c>
      <c r="J868" t="s">
        <v>60</v>
      </c>
      <c r="K868" s="1">
        <v>25054</v>
      </c>
      <c r="L868" s="1">
        <v>38877.68</v>
      </c>
      <c r="M868" s="1">
        <v>13823.68</v>
      </c>
      <c r="N868" s="1">
        <v>38877.1</v>
      </c>
      <c r="O868">
        <v>0.57999999999999996</v>
      </c>
      <c r="P868" s="1">
        <v>38877.1</v>
      </c>
      <c r="Q868">
        <v>0</v>
      </c>
      <c r="R868" s="1">
        <v>38876.93</v>
      </c>
      <c r="S868">
        <v>0.17</v>
      </c>
    </row>
    <row r="869" spans="1:19" x14ac:dyDescent="0.25">
      <c r="A869" s="2">
        <v>1001</v>
      </c>
      <c r="B869" t="s">
        <v>21</v>
      </c>
      <c r="C869" s="2" t="str">
        <f t="shared" si="47"/>
        <v>07</v>
      </c>
      <c r="D869" t="s">
        <v>296</v>
      </c>
      <c r="E869" s="2" t="str">
        <f t="shared" si="46"/>
        <v>070120000</v>
      </c>
      <c r="F869" t="s">
        <v>326</v>
      </c>
      <c r="G869" t="s">
        <v>327</v>
      </c>
      <c r="H869" t="s">
        <v>328</v>
      </c>
      <c r="I869">
        <v>16000</v>
      </c>
      <c r="J869" t="s">
        <v>35</v>
      </c>
      <c r="K869" s="1">
        <v>266405</v>
      </c>
      <c r="L869" s="1">
        <v>238184.73</v>
      </c>
      <c r="M869" s="1">
        <v>-28220.27</v>
      </c>
      <c r="N869" s="1">
        <v>238184.67</v>
      </c>
      <c r="O869">
        <v>0.06</v>
      </c>
      <c r="P869" s="1">
        <v>238184.67</v>
      </c>
      <c r="Q869">
        <v>0</v>
      </c>
      <c r="R869" s="1">
        <v>238184.67</v>
      </c>
      <c r="S869">
        <v>0</v>
      </c>
    </row>
    <row r="870" spans="1:19" x14ac:dyDescent="0.25">
      <c r="A870" s="2">
        <v>1001</v>
      </c>
      <c r="B870" t="s">
        <v>21</v>
      </c>
      <c r="C870" s="2" t="str">
        <f t="shared" si="47"/>
        <v>07</v>
      </c>
      <c r="D870" t="s">
        <v>296</v>
      </c>
      <c r="E870" s="2" t="str">
        <f t="shared" si="46"/>
        <v>070120000</v>
      </c>
      <c r="F870" t="s">
        <v>326</v>
      </c>
      <c r="G870" t="s">
        <v>327</v>
      </c>
      <c r="H870" t="s">
        <v>328</v>
      </c>
      <c r="I870">
        <v>21300</v>
      </c>
      <c r="J870" t="s">
        <v>69</v>
      </c>
      <c r="K870" s="1">
        <v>85847</v>
      </c>
      <c r="L870" s="1">
        <v>125235.43</v>
      </c>
      <c r="M870" s="1">
        <v>39388.43</v>
      </c>
      <c r="N870" s="1">
        <v>125235</v>
      </c>
      <c r="O870">
        <v>0.43</v>
      </c>
      <c r="P870" s="1">
        <v>125235</v>
      </c>
      <c r="Q870">
        <v>0</v>
      </c>
      <c r="R870" s="1">
        <v>125235</v>
      </c>
      <c r="S870">
        <v>0</v>
      </c>
    </row>
    <row r="871" spans="1:19" x14ac:dyDescent="0.25">
      <c r="A871" s="2">
        <v>1001</v>
      </c>
      <c r="B871" t="s">
        <v>21</v>
      </c>
      <c r="C871" s="2" t="str">
        <f t="shared" si="47"/>
        <v>07</v>
      </c>
      <c r="D871" t="s">
        <v>296</v>
      </c>
      <c r="E871" s="2" t="str">
        <f t="shared" si="46"/>
        <v>070120000</v>
      </c>
      <c r="F871" t="s">
        <v>326</v>
      </c>
      <c r="G871" t="s">
        <v>327</v>
      </c>
      <c r="H871" t="s">
        <v>328</v>
      </c>
      <c r="I871">
        <v>22209</v>
      </c>
      <c r="J871" t="s">
        <v>43</v>
      </c>
      <c r="K871" s="1">
        <v>1300000</v>
      </c>
      <c r="L871">
        <v>0</v>
      </c>
      <c r="M871" s="1">
        <v>-1300000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</row>
    <row r="872" spans="1:19" x14ac:dyDescent="0.25">
      <c r="A872" s="2">
        <v>1001</v>
      </c>
      <c r="B872" t="s">
        <v>21</v>
      </c>
      <c r="C872" s="2" t="str">
        <f t="shared" si="47"/>
        <v>07</v>
      </c>
      <c r="D872" t="s">
        <v>296</v>
      </c>
      <c r="E872" s="2" t="str">
        <f t="shared" si="46"/>
        <v>070120000</v>
      </c>
      <c r="F872" t="s">
        <v>326</v>
      </c>
      <c r="G872" t="s">
        <v>327</v>
      </c>
      <c r="H872" t="s">
        <v>328</v>
      </c>
      <c r="I872">
        <v>22502</v>
      </c>
      <c r="J872" t="s">
        <v>330</v>
      </c>
      <c r="K872" s="1">
        <v>8908</v>
      </c>
      <c r="L872">
        <v>0</v>
      </c>
      <c r="M872" s="1">
        <v>-8908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</row>
    <row r="873" spans="1:19" x14ac:dyDescent="0.25">
      <c r="A873" s="2">
        <v>1001</v>
      </c>
      <c r="B873" t="s">
        <v>21</v>
      </c>
      <c r="C873" s="2" t="str">
        <f t="shared" si="47"/>
        <v>07</v>
      </c>
      <c r="D873" t="s">
        <v>296</v>
      </c>
      <c r="E873" s="2" t="str">
        <f t="shared" si="46"/>
        <v>070120000</v>
      </c>
      <c r="F873" t="s">
        <v>326</v>
      </c>
      <c r="G873" t="s">
        <v>327</v>
      </c>
      <c r="H873" t="s">
        <v>328</v>
      </c>
      <c r="I873">
        <v>22602</v>
      </c>
      <c r="J873" t="s">
        <v>108</v>
      </c>
      <c r="K873">
        <v>0</v>
      </c>
      <c r="L873" s="1">
        <v>4741.96</v>
      </c>
      <c r="M873" s="1">
        <v>4741.96</v>
      </c>
      <c r="N873" s="1">
        <v>4741.96</v>
      </c>
      <c r="O873">
        <v>0</v>
      </c>
      <c r="P873" s="1">
        <v>4741.96</v>
      </c>
      <c r="Q873">
        <v>0</v>
      </c>
      <c r="R873" s="1">
        <v>4741.96</v>
      </c>
      <c r="S873">
        <v>0</v>
      </c>
    </row>
    <row r="874" spans="1:19" x14ac:dyDescent="0.25">
      <c r="A874" s="2">
        <v>1001</v>
      </c>
      <c r="B874" t="s">
        <v>21</v>
      </c>
      <c r="C874" s="2" t="str">
        <f t="shared" si="47"/>
        <v>07</v>
      </c>
      <c r="D874" t="s">
        <v>296</v>
      </c>
      <c r="E874" s="2" t="str">
        <f t="shared" si="46"/>
        <v>070120000</v>
      </c>
      <c r="F874" t="s">
        <v>326</v>
      </c>
      <c r="G874" t="s">
        <v>327</v>
      </c>
      <c r="H874" t="s">
        <v>328</v>
      </c>
      <c r="I874">
        <v>22603</v>
      </c>
      <c r="J874" t="s">
        <v>82</v>
      </c>
      <c r="K874" s="1">
        <v>7500</v>
      </c>
      <c r="L874">
        <v>0</v>
      </c>
      <c r="M874" s="1">
        <v>-7500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</row>
    <row r="875" spans="1:19" x14ac:dyDescent="0.25">
      <c r="A875" s="2">
        <v>1001</v>
      </c>
      <c r="B875" t="s">
        <v>21</v>
      </c>
      <c r="C875" s="2" t="str">
        <f t="shared" si="47"/>
        <v>07</v>
      </c>
      <c r="D875" t="s">
        <v>296</v>
      </c>
      <c r="E875" s="2" t="str">
        <f t="shared" si="46"/>
        <v>070120000</v>
      </c>
      <c r="F875" t="s">
        <v>326</v>
      </c>
      <c r="G875" t="s">
        <v>327</v>
      </c>
      <c r="H875" t="s">
        <v>328</v>
      </c>
      <c r="I875">
        <v>22606</v>
      </c>
      <c r="J875" t="s">
        <v>83</v>
      </c>
      <c r="K875">
        <v>0</v>
      </c>
      <c r="L875" s="1">
        <v>8939.75</v>
      </c>
      <c r="M875" s="1">
        <v>8939.75</v>
      </c>
      <c r="N875" s="1">
        <v>8939.75</v>
      </c>
      <c r="O875">
        <v>0</v>
      </c>
      <c r="P875" s="1">
        <v>8939.75</v>
      </c>
      <c r="Q875">
        <v>0</v>
      </c>
      <c r="R875" s="1">
        <v>8939.75</v>
      </c>
      <c r="S875">
        <v>0</v>
      </c>
    </row>
    <row r="876" spans="1:19" x14ac:dyDescent="0.25">
      <c r="A876" s="2">
        <v>1001</v>
      </c>
      <c r="B876" t="s">
        <v>21</v>
      </c>
      <c r="C876" s="2" t="str">
        <f t="shared" si="47"/>
        <v>07</v>
      </c>
      <c r="D876" t="s">
        <v>296</v>
      </c>
      <c r="E876" s="2" t="str">
        <f t="shared" si="46"/>
        <v>070120000</v>
      </c>
      <c r="F876" t="s">
        <v>326</v>
      </c>
      <c r="G876" t="s">
        <v>327</v>
      </c>
      <c r="H876" t="s">
        <v>328</v>
      </c>
      <c r="I876">
        <v>22609</v>
      </c>
      <c r="J876" t="s">
        <v>44</v>
      </c>
      <c r="K876" s="1">
        <v>2450</v>
      </c>
      <c r="L876" s="1">
        <v>2450</v>
      </c>
      <c r="M876">
        <v>0</v>
      </c>
      <c r="N876" s="1">
        <v>147025.64000000001</v>
      </c>
      <c r="O876" s="1">
        <v>-144575.64000000001</v>
      </c>
      <c r="P876" s="1">
        <v>147025.64000000001</v>
      </c>
      <c r="Q876">
        <v>0</v>
      </c>
      <c r="R876" s="1">
        <v>147025.64000000001</v>
      </c>
      <c r="S876">
        <v>0</v>
      </c>
    </row>
    <row r="877" spans="1:19" x14ac:dyDescent="0.25">
      <c r="A877" s="2">
        <v>1001</v>
      </c>
      <c r="B877" t="s">
        <v>21</v>
      </c>
      <c r="C877" s="2" t="str">
        <f t="shared" si="47"/>
        <v>07</v>
      </c>
      <c r="D877" t="s">
        <v>296</v>
      </c>
      <c r="E877" s="2" t="str">
        <f t="shared" si="46"/>
        <v>070120000</v>
      </c>
      <c r="F877" t="s">
        <v>326</v>
      </c>
      <c r="G877" t="s">
        <v>327</v>
      </c>
      <c r="H877" t="s">
        <v>328</v>
      </c>
      <c r="I877">
        <v>22706</v>
      </c>
      <c r="J877" t="s">
        <v>86</v>
      </c>
      <c r="K877" s="1">
        <v>285350</v>
      </c>
      <c r="L877" s="1">
        <v>16581720.26</v>
      </c>
      <c r="M877" s="1">
        <v>16296370.26</v>
      </c>
      <c r="N877" s="1">
        <v>76873.850000000006</v>
      </c>
      <c r="O877" s="1">
        <v>16504846.41</v>
      </c>
      <c r="P877" s="1">
        <v>76873.850000000006</v>
      </c>
      <c r="Q877">
        <v>0</v>
      </c>
      <c r="R877" s="1">
        <v>62618.53</v>
      </c>
      <c r="S877" s="1">
        <v>14255.32</v>
      </c>
    </row>
    <row r="878" spans="1:19" x14ac:dyDescent="0.25">
      <c r="A878" s="2">
        <v>1001</v>
      </c>
      <c r="B878" t="s">
        <v>21</v>
      </c>
      <c r="C878" s="2" t="str">
        <f t="shared" si="47"/>
        <v>07</v>
      </c>
      <c r="D878" t="s">
        <v>296</v>
      </c>
      <c r="E878" s="2" t="str">
        <f t="shared" si="46"/>
        <v>070120000</v>
      </c>
      <c r="F878" t="s">
        <v>326</v>
      </c>
      <c r="G878" t="s">
        <v>327</v>
      </c>
      <c r="H878" t="s">
        <v>328</v>
      </c>
      <c r="I878">
        <v>23001</v>
      </c>
      <c r="J878" t="s">
        <v>88</v>
      </c>
      <c r="K878" s="1">
        <v>25000</v>
      </c>
      <c r="L878" s="1">
        <v>25000</v>
      </c>
      <c r="M878">
        <v>0</v>
      </c>
      <c r="N878" s="1">
        <v>4401.92</v>
      </c>
      <c r="O878" s="1">
        <v>20598.080000000002</v>
      </c>
      <c r="P878" s="1">
        <v>4401.92</v>
      </c>
      <c r="Q878">
        <v>0</v>
      </c>
      <c r="R878" s="1">
        <v>4401.92</v>
      </c>
      <c r="S878">
        <v>0</v>
      </c>
    </row>
    <row r="879" spans="1:19" x14ac:dyDescent="0.25">
      <c r="A879" s="2">
        <v>1001</v>
      </c>
      <c r="B879" t="s">
        <v>21</v>
      </c>
      <c r="C879" s="2" t="str">
        <f t="shared" si="47"/>
        <v>07</v>
      </c>
      <c r="D879" t="s">
        <v>296</v>
      </c>
      <c r="E879" s="2" t="str">
        <f t="shared" si="46"/>
        <v>070120000</v>
      </c>
      <c r="F879" t="s">
        <v>326</v>
      </c>
      <c r="G879" t="s">
        <v>327</v>
      </c>
      <c r="H879" t="s">
        <v>328</v>
      </c>
      <c r="I879">
        <v>23100</v>
      </c>
      <c r="J879" t="s">
        <v>89</v>
      </c>
      <c r="K879" s="1">
        <v>25000</v>
      </c>
      <c r="L879" s="1">
        <v>25000</v>
      </c>
      <c r="M879">
        <v>0</v>
      </c>
      <c r="N879" s="1">
        <v>3712.68</v>
      </c>
      <c r="O879" s="1">
        <v>21287.32</v>
      </c>
      <c r="P879" s="1">
        <v>3712.68</v>
      </c>
      <c r="Q879">
        <v>0</v>
      </c>
      <c r="R879" s="1">
        <v>3712.68</v>
      </c>
      <c r="S879">
        <v>0</v>
      </c>
    </row>
    <row r="880" spans="1:19" x14ac:dyDescent="0.25">
      <c r="A880" s="2">
        <v>1001</v>
      </c>
      <c r="B880" t="s">
        <v>21</v>
      </c>
      <c r="C880" s="2" t="str">
        <f t="shared" si="47"/>
        <v>07</v>
      </c>
      <c r="D880" t="s">
        <v>296</v>
      </c>
      <c r="E880" s="2" t="str">
        <f t="shared" si="46"/>
        <v>070120000</v>
      </c>
      <c r="F880" t="s">
        <v>326</v>
      </c>
      <c r="G880" t="s">
        <v>327</v>
      </c>
      <c r="H880" t="s">
        <v>328</v>
      </c>
      <c r="I880">
        <v>26009</v>
      </c>
      <c r="J880" t="s">
        <v>227</v>
      </c>
      <c r="K880" s="1">
        <v>250000</v>
      </c>
      <c r="L880">
        <v>0</v>
      </c>
      <c r="M880" s="1">
        <v>-250000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</row>
    <row r="881" spans="1:19" x14ac:dyDescent="0.25">
      <c r="A881" s="2">
        <v>1001</v>
      </c>
      <c r="B881" t="s">
        <v>21</v>
      </c>
      <c r="C881" s="2" t="str">
        <f t="shared" si="47"/>
        <v>07</v>
      </c>
      <c r="D881" t="s">
        <v>296</v>
      </c>
      <c r="E881" s="2" t="str">
        <f t="shared" si="46"/>
        <v>070120000</v>
      </c>
      <c r="F881" t="s">
        <v>326</v>
      </c>
      <c r="G881" t="s">
        <v>327</v>
      </c>
      <c r="H881" t="s">
        <v>328</v>
      </c>
      <c r="I881">
        <v>28001</v>
      </c>
      <c r="J881" t="s">
        <v>45</v>
      </c>
      <c r="K881" s="1">
        <v>3048000</v>
      </c>
      <c r="L881" s="1">
        <v>514584.32000000001</v>
      </c>
      <c r="M881" s="1">
        <v>-2533415.6800000002</v>
      </c>
      <c r="N881" s="1">
        <v>514584.32000000001</v>
      </c>
      <c r="O881">
        <v>0</v>
      </c>
      <c r="P881" s="1">
        <v>514584.32000000001</v>
      </c>
      <c r="Q881">
        <v>0</v>
      </c>
      <c r="R881" s="1">
        <v>514452.36</v>
      </c>
      <c r="S881">
        <v>131.96</v>
      </c>
    </row>
    <row r="882" spans="1:19" x14ac:dyDescent="0.25">
      <c r="A882" s="2">
        <v>1001</v>
      </c>
      <c r="B882" t="s">
        <v>21</v>
      </c>
      <c r="C882" s="2" t="str">
        <f t="shared" si="47"/>
        <v>07</v>
      </c>
      <c r="D882" t="s">
        <v>296</v>
      </c>
      <c r="E882" s="2" t="str">
        <f t="shared" si="46"/>
        <v>070120000</v>
      </c>
      <c r="F882" t="s">
        <v>326</v>
      </c>
      <c r="G882" t="s">
        <v>327</v>
      </c>
      <c r="H882" t="s">
        <v>328</v>
      </c>
      <c r="I882">
        <v>46309</v>
      </c>
      <c r="J882" t="s">
        <v>144</v>
      </c>
      <c r="K882" s="1">
        <v>1000000</v>
      </c>
      <c r="L882">
        <v>0</v>
      </c>
      <c r="M882" s="1">
        <v>-1000000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</row>
    <row r="883" spans="1:19" x14ac:dyDescent="0.25">
      <c r="A883" s="2">
        <v>1001</v>
      </c>
      <c r="B883" t="s">
        <v>21</v>
      </c>
      <c r="C883" s="2" t="str">
        <f t="shared" si="47"/>
        <v>07</v>
      </c>
      <c r="D883" t="s">
        <v>296</v>
      </c>
      <c r="E883" s="2" t="str">
        <f t="shared" si="46"/>
        <v>070120000</v>
      </c>
      <c r="F883" t="s">
        <v>326</v>
      </c>
      <c r="G883" t="s">
        <v>327</v>
      </c>
      <c r="H883" t="s">
        <v>328</v>
      </c>
      <c r="I883">
        <v>48135</v>
      </c>
      <c r="J883" t="s">
        <v>331</v>
      </c>
      <c r="K883" s="1">
        <v>16422623</v>
      </c>
      <c r="L883">
        <v>0</v>
      </c>
      <c r="M883" s="1">
        <v>-16422623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</row>
    <row r="884" spans="1:19" x14ac:dyDescent="0.25">
      <c r="A884" s="2">
        <v>1001</v>
      </c>
      <c r="B884" t="s">
        <v>21</v>
      </c>
      <c r="C884" s="2" t="str">
        <f t="shared" si="47"/>
        <v>07</v>
      </c>
      <c r="D884" t="s">
        <v>296</v>
      </c>
      <c r="E884" s="2" t="str">
        <f t="shared" si="46"/>
        <v>070120000</v>
      </c>
      <c r="F884" t="s">
        <v>326</v>
      </c>
      <c r="G884" t="s">
        <v>327</v>
      </c>
      <c r="H884" t="s">
        <v>328</v>
      </c>
      <c r="I884">
        <v>48399</v>
      </c>
      <c r="J884" t="s">
        <v>121</v>
      </c>
      <c r="K884" s="1">
        <v>2551680</v>
      </c>
      <c r="L884" s="1">
        <v>2551680</v>
      </c>
      <c r="M884">
        <v>0</v>
      </c>
      <c r="N884" s="1">
        <v>2551680</v>
      </c>
      <c r="O884">
        <v>0</v>
      </c>
      <c r="P884">
        <v>0</v>
      </c>
      <c r="Q884" s="1">
        <v>2551680</v>
      </c>
      <c r="R884">
        <v>0</v>
      </c>
      <c r="S884">
        <v>0</v>
      </c>
    </row>
    <row r="885" spans="1:19" x14ac:dyDescent="0.25">
      <c r="A885" s="2">
        <v>1001</v>
      </c>
      <c r="B885" t="s">
        <v>21</v>
      </c>
      <c r="C885" s="2" t="str">
        <f t="shared" si="47"/>
        <v>07</v>
      </c>
      <c r="D885" t="s">
        <v>296</v>
      </c>
      <c r="E885" s="2" t="str">
        <f t="shared" si="46"/>
        <v>070120000</v>
      </c>
      <c r="F885" t="s">
        <v>326</v>
      </c>
      <c r="G885" t="s">
        <v>327</v>
      </c>
      <c r="H885" t="s">
        <v>328</v>
      </c>
      <c r="I885">
        <v>49000</v>
      </c>
      <c r="J885" t="s">
        <v>210</v>
      </c>
      <c r="K885">
        <v>0</v>
      </c>
      <c r="L885" s="1">
        <v>800000</v>
      </c>
      <c r="M885" s="1">
        <v>800000</v>
      </c>
      <c r="N885" s="1">
        <v>800000</v>
      </c>
      <c r="O885">
        <v>0</v>
      </c>
      <c r="P885" s="1">
        <v>800000</v>
      </c>
      <c r="Q885">
        <v>0</v>
      </c>
      <c r="R885" s="1">
        <v>800000</v>
      </c>
      <c r="S885">
        <v>0</v>
      </c>
    </row>
    <row r="886" spans="1:19" x14ac:dyDescent="0.25">
      <c r="A886" s="2">
        <v>1001</v>
      </c>
      <c r="B886" t="s">
        <v>21</v>
      </c>
      <c r="C886" s="2" t="str">
        <f t="shared" si="47"/>
        <v>07</v>
      </c>
      <c r="D886" t="s">
        <v>296</v>
      </c>
      <c r="E886" s="2" t="str">
        <f t="shared" si="46"/>
        <v>070120000</v>
      </c>
      <c r="F886" t="s">
        <v>326</v>
      </c>
      <c r="G886" t="s">
        <v>327</v>
      </c>
      <c r="H886" t="s">
        <v>328</v>
      </c>
      <c r="I886">
        <v>62600</v>
      </c>
      <c r="J886" t="s">
        <v>170</v>
      </c>
      <c r="K886">
        <v>0</v>
      </c>
      <c r="L886" s="1">
        <v>12336126.49</v>
      </c>
      <c r="M886" s="1">
        <v>12336126.49</v>
      </c>
      <c r="N886">
        <v>0</v>
      </c>
      <c r="O886" s="1">
        <v>12336126.49</v>
      </c>
      <c r="P886">
        <v>0</v>
      </c>
      <c r="Q886">
        <v>0</v>
      </c>
      <c r="R886">
        <v>0</v>
      </c>
      <c r="S886">
        <v>0</v>
      </c>
    </row>
    <row r="887" spans="1:19" x14ac:dyDescent="0.25">
      <c r="A887" s="2">
        <v>1001</v>
      </c>
      <c r="B887" t="s">
        <v>21</v>
      </c>
      <c r="C887" s="2" t="str">
        <f t="shared" si="47"/>
        <v>07</v>
      </c>
      <c r="D887" t="s">
        <v>296</v>
      </c>
      <c r="E887" s="2" t="str">
        <f t="shared" si="46"/>
        <v>070120000</v>
      </c>
      <c r="F887" t="s">
        <v>326</v>
      </c>
      <c r="G887" t="s">
        <v>327</v>
      </c>
      <c r="H887" t="s">
        <v>328</v>
      </c>
      <c r="I887">
        <v>62901</v>
      </c>
      <c r="J887" t="s">
        <v>332</v>
      </c>
      <c r="K887">
        <v>0</v>
      </c>
      <c r="L887" s="1">
        <v>989828.4</v>
      </c>
      <c r="M887" s="1">
        <v>989828.4</v>
      </c>
      <c r="N887" s="1">
        <v>604037.93000000005</v>
      </c>
      <c r="O887" s="1">
        <v>385790.47</v>
      </c>
      <c r="P887" s="1">
        <v>604037.93000000005</v>
      </c>
      <c r="Q887">
        <v>0</v>
      </c>
      <c r="R887" s="1">
        <v>604037.93000000005</v>
      </c>
      <c r="S887">
        <v>0</v>
      </c>
    </row>
    <row r="888" spans="1:19" x14ac:dyDescent="0.25">
      <c r="A888" s="2">
        <v>1001</v>
      </c>
      <c r="B888" t="s">
        <v>21</v>
      </c>
      <c r="C888" s="2" t="str">
        <f t="shared" si="47"/>
        <v>07</v>
      </c>
      <c r="D888" t="s">
        <v>296</v>
      </c>
      <c r="E888" s="2" t="str">
        <f t="shared" si="46"/>
        <v>070120000</v>
      </c>
      <c r="F888" t="s">
        <v>326</v>
      </c>
      <c r="G888" t="s">
        <v>327</v>
      </c>
      <c r="H888" t="s">
        <v>328</v>
      </c>
      <c r="I888">
        <v>64001</v>
      </c>
      <c r="J888" t="s">
        <v>333</v>
      </c>
      <c r="K888">
        <v>0</v>
      </c>
      <c r="L888" s="1">
        <v>250000</v>
      </c>
      <c r="M888" s="1">
        <v>250000</v>
      </c>
      <c r="N888">
        <v>0</v>
      </c>
      <c r="O888" s="1">
        <v>250000</v>
      </c>
      <c r="P888">
        <v>0</v>
      </c>
      <c r="Q888">
        <v>0</v>
      </c>
      <c r="R888">
        <v>0</v>
      </c>
      <c r="S888">
        <v>0</v>
      </c>
    </row>
    <row r="889" spans="1:19" x14ac:dyDescent="0.25">
      <c r="A889" s="2">
        <v>1001</v>
      </c>
      <c r="B889" t="s">
        <v>21</v>
      </c>
      <c r="C889" s="2" t="str">
        <f t="shared" si="47"/>
        <v>07</v>
      </c>
      <c r="D889" t="s">
        <v>296</v>
      </c>
      <c r="E889" s="2" t="str">
        <f t="shared" si="46"/>
        <v>070120000</v>
      </c>
      <c r="F889" t="s">
        <v>326</v>
      </c>
      <c r="G889" t="s">
        <v>327</v>
      </c>
      <c r="H889" t="s">
        <v>328</v>
      </c>
      <c r="I889">
        <v>78099</v>
      </c>
      <c r="J889" t="s">
        <v>118</v>
      </c>
      <c r="K889" s="1">
        <v>8243400</v>
      </c>
      <c r="L889" s="1">
        <v>8243400</v>
      </c>
      <c r="M889">
        <v>0</v>
      </c>
      <c r="N889">
        <v>0</v>
      </c>
      <c r="O889" s="1">
        <v>8243400</v>
      </c>
      <c r="P889">
        <v>0</v>
      </c>
      <c r="Q889">
        <v>0</v>
      </c>
      <c r="R889">
        <v>0</v>
      </c>
      <c r="S889">
        <v>0</v>
      </c>
    </row>
    <row r="890" spans="1:19" x14ac:dyDescent="0.25">
      <c r="A890" s="2">
        <v>1001</v>
      </c>
      <c r="B890" t="s">
        <v>21</v>
      </c>
      <c r="C890" s="2" t="str">
        <f t="shared" si="47"/>
        <v>07</v>
      </c>
      <c r="D890" t="s">
        <v>296</v>
      </c>
      <c r="E890" s="2" t="str">
        <f t="shared" si="46"/>
        <v>070120000</v>
      </c>
      <c r="F890" t="s">
        <v>326</v>
      </c>
      <c r="G890" t="s">
        <v>327</v>
      </c>
      <c r="H890" t="s">
        <v>328</v>
      </c>
      <c r="I890">
        <v>79000</v>
      </c>
      <c r="J890" t="s">
        <v>210</v>
      </c>
      <c r="K890" s="1">
        <v>7342500</v>
      </c>
      <c r="L890" s="1">
        <v>7342500</v>
      </c>
      <c r="M890">
        <v>0</v>
      </c>
      <c r="N890">
        <v>0</v>
      </c>
      <c r="O890" s="1">
        <v>7342500</v>
      </c>
      <c r="P890">
        <v>0</v>
      </c>
      <c r="Q890">
        <v>0</v>
      </c>
      <c r="R890">
        <v>0</v>
      </c>
      <c r="S890">
        <v>0</v>
      </c>
    </row>
    <row r="891" spans="1:19" x14ac:dyDescent="0.25">
      <c r="A891" s="2">
        <v>1001</v>
      </c>
      <c r="B891" t="s">
        <v>21</v>
      </c>
      <c r="C891" s="2" t="str">
        <f t="shared" ref="C891:C954" si="48">"11"</f>
        <v>11</v>
      </c>
      <c r="D891" t="s">
        <v>334</v>
      </c>
      <c r="E891" s="2" t="str">
        <f t="shared" ref="E891:E922" si="49">"110010000"</f>
        <v>110010000</v>
      </c>
      <c r="F891" t="s">
        <v>335</v>
      </c>
      <c r="G891" t="s">
        <v>336</v>
      </c>
      <c r="H891" t="s">
        <v>337</v>
      </c>
      <c r="I891">
        <v>10000</v>
      </c>
      <c r="J891" t="s">
        <v>25</v>
      </c>
      <c r="K891" s="1">
        <v>821757</v>
      </c>
      <c r="L891" s="1">
        <v>744709.46</v>
      </c>
      <c r="M891" s="1">
        <v>-77047.539999999994</v>
      </c>
      <c r="N891" s="1">
        <v>744709.36</v>
      </c>
      <c r="O891">
        <v>0.1</v>
      </c>
      <c r="P891" s="1">
        <v>744709.36</v>
      </c>
      <c r="Q891">
        <v>0</v>
      </c>
      <c r="R891" s="1">
        <v>744709.36</v>
      </c>
      <c r="S891">
        <v>0</v>
      </c>
    </row>
    <row r="892" spans="1:19" x14ac:dyDescent="0.25">
      <c r="A892" s="2">
        <v>1001</v>
      </c>
      <c r="B892" t="s">
        <v>21</v>
      </c>
      <c r="C892" s="2" t="str">
        <f t="shared" si="48"/>
        <v>11</v>
      </c>
      <c r="D892" t="s">
        <v>334</v>
      </c>
      <c r="E892" s="2" t="str">
        <f t="shared" si="49"/>
        <v>110010000</v>
      </c>
      <c r="F892" t="s">
        <v>335</v>
      </c>
      <c r="G892" t="s">
        <v>336</v>
      </c>
      <c r="H892" t="s">
        <v>337</v>
      </c>
      <c r="I892">
        <v>11000</v>
      </c>
      <c r="J892" t="s">
        <v>26</v>
      </c>
      <c r="K892" s="1">
        <v>87665</v>
      </c>
      <c r="L892" s="1">
        <v>85792</v>
      </c>
      <c r="M892" s="1">
        <v>-1873</v>
      </c>
      <c r="N892" s="1">
        <v>85791.56</v>
      </c>
      <c r="O892">
        <v>0.44</v>
      </c>
      <c r="P892" s="1">
        <v>85791.56</v>
      </c>
      <c r="Q892">
        <v>0</v>
      </c>
      <c r="R892" s="1">
        <v>85791.56</v>
      </c>
      <c r="S892">
        <v>0</v>
      </c>
    </row>
    <row r="893" spans="1:19" x14ac:dyDescent="0.25">
      <c r="A893" s="2">
        <v>1001</v>
      </c>
      <c r="B893" t="s">
        <v>21</v>
      </c>
      <c r="C893" s="2" t="str">
        <f t="shared" si="48"/>
        <v>11</v>
      </c>
      <c r="D893" t="s">
        <v>334</v>
      </c>
      <c r="E893" s="2" t="str">
        <f t="shared" si="49"/>
        <v>110010000</v>
      </c>
      <c r="F893" t="s">
        <v>335</v>
      </c>
      <c r="G893" t="s">
        <v>336</v>
      </c>
      <c r="H893" t="s">
        <v>337</v>
      </c>
      <c r="I893">
        <v>11001</v>
      </c>
      <c r="J893" t="s">
        <v>27</v>
      </c>
      <c r="K893" s="1">
        <v>253753</v>
      </c>
      <c r="L893" s="1">
        <v>234226</v>
      </c>
      <c r="M893" s="1">
        <v>-19527</v>
      </c>
      <c r="N893" s="1">
        <v>234225.54</v>
      </c>
      <c r="O893">
        <v>0.46</v>
      </c>
      <c r="P893" s="1">
        <v>234225.54</v>
      </c>
      <c r="Q893">
        <v>0</v>
      </c>
      <c r="R893" s="1">
        <v>234225.54</v>
      </c>
      <c r="S893">
        <v>0</v>
      </c>
    </row>
    <row r="894" spans="1:19" x14ac:dyDescent="0.25">
      <c r="A894" s="2">
        <v>1001</v>
      </c>
      <c r="B894" t="s">
        <v>21</v>
      </c>
      <c r="C894" s="2" t="str">
        <f t="shared" si="48"/>
        <v>11</v>
      </c>
      <c r="D894" t="s">
        <v>334</v>
      </c>
      <c r="E894" s="2" t="str">
        <f t="shared" si="49"/>
        <v>110010000</v>
      </c>
      <c r="F894" t="s">
        <v>335</v>
      </c>
      <c r="G894" t="s">
        <v>336</v>
      </c>
      <c r="H894" t="s">
        <v>337</v>
      </c>
      <c r="I894">
        <v>12000</v>
      </c>
      <c r="J894" t="s">
        <v>28</v>
      </c>
      <c r="K894" s="1">
        <v>2625672</v>
      </c>
      <c r="L894" s="1">
        <v>2085420.24</v>
      </c>
      <c r="M894" s="1">
        <v>-540251.76</v>
      </c>
      <c r="N894" s="1">
        <v>2058080.29</v>
      </c>
      <c r="O894" s="1">
        <v>27339.95</v>
      </c>
      <c r="P894" s="1">
        <v>2058080.29</v>
      </c>
      <c r="Q894">
        <v>0</v>
      </c>
      <c r="R894" s="1">
        <v>2058080.29</v>
      </c>
      <c r="S894">
        <v>0</v>
      </c>
    </row>
    <row r="895" spans="1:19" x14ac:dyDescent="0.25">
      <c r="A895" s="2">
        <v>1001</v>
      </c>
      <c r="B895" t="s">
        <v>21</v>
      </c>
      <c r="C895" s="2" t="str">
        <f t="shared" si="48"/>
        <v>11</v>
      </c>
      <c r="D895" t="s">
        <v>334</v>
      </c>
      <c r="E895" s="2" t="str">
        <f t="shared" si="49"/>
        <v>110010000</v>
      </c>
      <c r="F895" t="s">
        <v>335</v>
      </c>
      <c r="G895" t="s">
        <v>336</v>
      </c>
      <c r="H895" t="s">
        <v>337</v>
      </c>
      <c r="I895">
        <v>12001</v>
      </c>
      <c r="J895" t="s">
        <v>51</v>
      </c>
      <c r="K895" s="1">
        <v>1259385</v>
      </c>
      <c r="L895" s="1">
        <v>810093.75</v>
      </c>
      <c r="M895" s="1">
        <v>-449291.25</v>
      </c>
      <c r="N895" s="1">
        <v>808290.38</v>
      </c>
      <c r="O895" s="1">
        <v>1803.37</v>
      </c>
      <c r="P895" s="1">
        <v>808290.38</v>
      </c>
      <c r="Q895">
        <v>0</v>
      </c>
      <c r="R895" s="1">
        <v>808290.38</v>
      </c>
      <c r="S895">
        <v>0</v>
      </c>
    </row>
    <row r="896" spans="1:19" x14ac:dyDescent="0.25">
      <c r="A896" s="2">
        <v>1001</v>
      </c>
      <c r="B896" t="s">
        <v>21</v>
      </c>
      <c r="C896" s="2" t="str">
        <f t="shared" si="48"/>
        <v>11</v>
      </c>
      <c r="D896" t="s">
        <v>334</v>
      </c>
      <c r="E896" s="2" t="str">
        <f t="shared" si="49"/>
        <v>110010000</v>
      </c>
      <c r="F896" t="s">
        <v>335</v>
      </c>
      <c r="G896" t="s">
        <v>336</v>
      </c>
      <c r="H896" t="s">
        <v>337</v>
      </c>
      <c r="I896">
        <v>12002</v>
      </c>
      <c r="J896" t="s">
        <v>29</v>
      </c>
      <c r="K896" s="1">
        <v>505245</v>
      </c>
      <c r="L896" s="1">
        <v>336197.35</v>
      </c>
      <c r="M896" s="1">
        <v>-169047.65</v>
      </c>
      <c r="N896" s="1">
        <v>327374.99</v>
      </c>
      <c r="O896" s="1">
        <v>8822.36</v>
      </c>
      <c r="P896" s="1">
        <v>327374.99</v>
      </c>
      <c r="Q896">
        <v>0</v>
      </c>
      <c r="R896" s="1">
        <v>327374.99</v>
      </c>
      <c r="S896">
        <v>0</v>
      </c>
    </row>
    <row r="897" spans="1:19" x14ac:dyDescent="0.25">
      <c r="A897" s="2">
        <v>1001</v>
      </c>
      <c r="B897" t="s">
        <v>21</v>
      </c>
      <c r="C897" s="2" t="str">
        <f t="shared" si="48"/>
        <v>11</v>
      </c>
      <c r="D897" t="s">
        <v>334</v>
      </c>
      <c r="E897" s="2" t="str">
        <f t="shared" si="49"/>
        <v>110010000</v>
      </c>
      <c r="F897" t="s">
        <v>335</v>
      </c>
      <c r="G897" t="s">
        <v>336</v>
      </c>
      <c r="H897" t="s">
        <v>337</v>
      </c>
      <c r="I897">
        <v>12003</v>
      </c>
      <c r="J897" t="s">
        <v>30</v>
      </c>
      <c r="K897" s="1">
        <v>282257</v>
      </c>
      <c r="L897" s="1">
        <v>257964.15</v>
      </c>
      <c r="M897" s="1">
        <v>-24292.85</v>
      </c>
      <c r="N897" s="1">
        <v>251766.72</v>
      </c>
      <c r="O897" s="1">
        <v>6197.43</v>
      </c>
      <c r="P897" s="1">
        <v>251766.72</v>
      </c>
      <c r="Q897">
        <v>0</v>
      </c>
      <c r="R897" s="1">
        <v>251766.72</v>
      </c>
      <c r="S897">
        <v>0</v>
      </c>
    </row>
    <row r="898" spans="1:19" x14ac:dyDescent="0.25">
      <c r="A898" s="2">
        <v>1001</v>
      </c>
      <c r="B898" t="s">
        <v>21</v>
      </c>
      <c r="C898" s="2" t="str">
        <f t="shared" si="48"/>
        <v>11</v>
      </c>
      <c r="D898" t="s">
        <v>334</v>
      </c>
      <c r="E898" s="2" t="str">
        <f t="shared" si="49"/>
        <v>110010000</v>
      </c>
      <c r="F898" t="s">
        <v>335</v>
      </c>
      <c r="G898" t="s">
        <v>336</v>
      </c>
      <c r="H898" t="s">
        <v>337</v>
      </c>
      <c r="I898">
        <v>12005</v>
      </c>
      <c r="J898" t="s">
        <v>31</v>
      </c>
      <c r="K898" s="1">
        <v>674928</v>
      </c>
      <c r="L898" s="1">
        <v>749928</v>
      </c>
      <c r="M898" s="1">
        <v>75000</v>
      </c>
      <c r="N898" s="1">
        <v>741232.32</v>
      </c>
      <c r="O898" s="1">
        <v>8695.68</v>
      </c>
      <c r="P898" s="1">
        <v>741232.32</v>
      </c>
      <c r="Q898">
        <v>0</v>
      </c>
      <c r="R898" s="1">
        <v>741232.32</v>
      </c>
      <c r="S898">
        <v>0</v>
      </c>
    </row>
    <row r="899" spans="1:19" x14ac:dyDescent="0.25">
      <c r="A899" s="2">
        <v>1001</v>
      </c>
      <c r="B899" t="s">
        <v>21</v>
      </c>
      <c r="C899" s="2" t="str">
        <f t="shared" si="48"/>
        <v>11</v>
      </c>
      <c r="D899" t="s">
        <v>334</v>
      </c>
      <c r="E899" s="2" t="str">
        <f t="shared" si="49"/>
        <v>110010000</v>
      </c>
      <c r="F899" t="s">
        <v>335</v>
      </c>
      <c r="G899" t="s">
        <v>336</v>
      </c>
      <c r="H899" t="s">
        <v>337</v>
      </c>
      <c r="I899">
        <v>12100</v>
      </c>
      <c r="J899" t="s">
        <v>32</v>
      </c>
      <c r="K899" s="1">
        <v>3223742</v>
      </c>
      <c r="L899" s="1">
        <v>2653563.5</v>
      </c>
      <c r="M899" s="1">
        <v>-570178.5</v>
      </c>
      <c r="N899" s="1">
        <v>2615362.3199999998</v>
      </c>
      <c r="O899" s="1">
        <v>38201.18</v>
      </c>
      <c r="P899" s="1">
        <v>2615362.3199999998</v>
      </c>
      <c r="Q899">
        <v>0</v>
      </c>
      <c r="R899" s="1">
        <v>2615362.3199999998</v>
      </c>
      <c r="S899">
        <v>0</v>
      </c>
    </row>
    <row r="900" spans="1:19" x14ac:dyDescent="0.25">
      <c r="A900" s="2">
        <v>1001</v>
      </c>
      <c r="B900" t="s">
        <v>21</v>
      </c>
      <c r="C900" s="2" t="str">
        <f t="shared" si="48"/>
        <v>11</v>
      </c>
      <c r="D900" t="s">
        <v>334</v>
      </c>
      <c r="E900" s="2" t="str">
        <f t="shared" si="49"/>
        <v>110010000</v>
      </c>
      <c r="F900" t="s">
        <v>335</v>
      </c>
      <c r="G900" t="s">
        <v>336</v>
      </c>
      <c r="H900" t="s">
        <v>337</v>
      </c>
      <c r="I900">
        <v>12101</v>
      </c>
      <c r="J900" t="s">
        <v>33</v>
      </c>
      <c r="K900" s="1">
        <v>7045330</v>
      </c>
      <c r="L900" s="1">
        <v>5806938.4100000001</v>
      </c>
      <c r="M900" s="1">
        <v>-1238391.5900000001</v>
      </c>
      <c r="N900" s="1">
        <v>5910508.3700000001</v>
      </c>
      <c r="O900" s="1">
        <v>-103569.96</v>
      </c>
      <c r="P900" s="1">
        <v>5910508.3700000001</v>
      </c>
      <c r="Q900">
        <v>0</v>
      </c>
      <c r="R900" s="1">
        <v>5910508.3700000001</v>
      </c>
      <c r="S900">
        <v>0</v>
      </c>
    </row>
    <row r="901" spans="1:19" x14ac:dyDescent="0.25">
      <c r="A901" s="2">
        <v>1001</v>
      </c>
      <c r="B901" t="s">
        <v>21</v>
      </c>
      <c r="C901" s="2" t="str">
        <f t="shared" si="48"/>
        <v>11</v>
      </c>
      <c r="D901" t="s">
        <v>334</v>
      </c>
      <c r="E901" s="2" t="str">
        <f t="shared" si="49"/>
        <v>110010000</v>
      </c>
      <c r="F901" t="s">
        <v>335</v>
      </c>
      <c r="G901" t="s">
        <v>336</v>
      </c>
      <c r="H901" t="s">
        <v>337</v>
      </c>
      <c r="I901">
        <v>12103</v>
      </c>
      <c r="J901" t="s">
        <v>52</v>
      </c>
      <c r="K901" s="1">
        <v>13486</v>
      </c>
      <c r="L901" s="1">
        <v>13086</v>
      </c>
      <c r="M901">
        <v>-400</v>
      </c>
      <c r="N901" s="1">
        <v>10051.86</v>
      </c>
      <c r="O901" s="1">
        <v>3034.14</v>
      </c>
      <c r="P901" s="1">
        <v>10051.86</v>
      </c>
      <c r="Q901">
        <v>0</v>
      </c>
      <c r="R901" s="1">
        <v>10051.86</v>
      </c>
      <c r="S901">
        <v>0</v>
      </c>
    </row>
    <row r="902" spans="1:19" x14ac:dyDescent="0.25">
      <c r="A902" s="2">
        <v>1001</v>
      </c>
      <c r="B902" t="s">
        <v>21</v>
      </c>
      <c r="C902" s="2" t="str">
        <f t="shared" si="48"/>
        <v>11</v>
      </c>
      <c r="D902" t="s">
        <v>334</v>
      </c>
      <c r="E902" s="2" t="str">
        <f t="shared" si="49"/>
        <v>110010000</v>
      </c>
      <c r="F902" t="s">
        <v>335</v>
      </c>
      <c r="G902" t="s">
        <v>336</v>
      </c>
      <c r="H902" t="s">
        <v>337</v>
      </c>
      <c r="I902">
        <v>12401</v>
      </c>
      <c r="J902" t="s">
        <v>133</v>
      </c>
      <c r="K902" s="1">
        <v>113232</v>
      </c>
      <c r="L902" s="1">
        <v>184448</v>
      </c>
      <c r="M902" s="1">
        <v>71216</v>
      </c>
      <c r="N902" s="1">
        <v>184447.01</v>
      </c>
      <c r="O902">
        <v>0.99</v>
      </c>
      <c r="P902" s="1">
        <v>184447.01</v>
      </c>
      <c r="Q902">
        <v>0</v>
      </c>
      <c r="R902" s="1">
        <v>149246.34</v>
      </c>
      <c r="S902" s="1">
        <v>35200.67</v>
      </c>
    </row>
    <row r="903" spans="1:19" x14ac:dyDescent="0.25">
      <c r="A903" s="2">
        <v>1001</v>
      </c>
      <c r="B903" t="s">
        <v>21</v>
      </c>
      <c r="C903" s="2" t="str">
        <f t="shared" si="48"/>
        <v>11</v>
      </c>
      <c r="D903" t="s">
        <v>334</v>
      </c>
      <c r="E903" s="2" t="str">
        <f t="shared" si="49"/>
        <v>110010000</v>
      </c>
      <c r="F903" t="s">
        <v>335</v>
      </c>
      <c r="G903" t="s">
        <v>336</v>
      </c>
      <c r="H903" t="s">
        <v>337</v>
      </c>
      <c r="I903">
        <v>12502</v>
      </c>
      <c r="J903" t="s">
        <v>134</v>
      </c>
      <c r="K903">
        <v>0</v>
      </c>
      <c r="L903" s="1">
        <v>57000</v>
      </c>
      <c r="M903" s="1">
        <v>57000</v>
      </c>
      <c r="N903" s="1">
        <v>47524.15</v>
      </c>
      <c r="O903" s="1">
        <v>9475.85</v>
      </c>
      <c r="P903" s="1">
        <v>47524.15</v>
      </c>
      <c r="Q903">
        <v>0</v>
      </c>
      <c r="R903" s="1">
        <v>47524.13</v>
      </c>
      <c r="S903">
        <v>0.02</v>
      </c>
    </row>
    <row r="904" spans="1:19" x14ac:dyDescent="0.25">
      <c r="A904" s="2">
        <v>1001</v>
      </c>
      <c r="B904" t="s">
        <v>21</v>
      </c>
      <c r="C904" s="2" t="str">
        <f t="shared" si="48"/>
        <v>11</v>
      </c>
      <c r="D904" t="s">
        <v>334</v>
      </c>
      <c r="E904" s="2" t="str">
        <f t="shared" si="49"/>
        <v>110010000</v>
      </c>
      <c r="F904" t="s">
        <v>335</v>
      </c>
      <c r="G904" t="s">
        <v>336</v>
      </c>
      <c r="H904" t="s">
        <v>337</v>
      </c>
      <c r="I904">
        <v>13000</v>
      </c>
      <c r="J904" t="s">
        <v>53</v>
      </c>
      <c r="K904" s="1">
        <v>2199149</v>
      </c>
      <c r="L904" s="1">
        <v>1803646.92</v>
      </c>
      <c r="M904" s="1">
        <v>-395502.08000000002</v>
      </c>
      <c r="N904" s="1">
        <v>1804856.04</v>
      </c>
      <c r="O904" s="1">
        <v>-1209.1199999999999</v>
      </c>
      <c r="P904" s="1">
        <v>1804856.04</v>
      </c>
      <c r="Q904">
        <v>0</v>
      </c>
      <c r="R904" s="1">
        <v>1804856.04</v>
      </c>
      <c r="S904">
        <v>0</v>
      </c>
    </row>
    <row r="905" spans="1:19" x14ac:dyDescent="0.25">
      <c r="A905" s="2">
        <v>1001</v>
      </c>
      <c r="B905" t="s">
        <v>21</v>
      </c>
      <c r="C905" s="2" t="str">
        <f t="shared" si="48"/>
        <v>11</v>
      </c>
      <c r="D905" t="s">
        <v>334</v>
      </c>
      <c r="E905" s="2" t="str">
        <f t="shared" si="49"/>
        <v>110010000</v>
      </c>
      <c r="F905" t="s">
        <v>335</v>
      </c>
      <c r="G905" t="s">
        <v>336</v>
      </c>
      <c r="H905" t="s">
        <v>337</v>
      </c>
      <c r="I905">
        <v>13001</v>
      </c>
      <c r="J905" t="s">
        <v>54</v>
      </c>
      <c r="K905" s="1">
        <v>2788</v>
      </c>
      <c r="L905" s="1">
        <v>6788</v>
      </c>
      <c r="M905" s="1">
        <v>4000</v>
      </c>
      <c r="N905" s="1">
        <v>6161.13</v>
      </c>
      <c r="O905">
        <v>626.87</v>
      </c>
      <c r="P905" s="1">
        <v>6161.13</v>
      </c>
      <c r="Q905">
        <v>0</v>
      </c>
      <c r="R905" s="1">
        <v>6161.13</v>
      </c>
      <c r="S905">
        <v>0</v>
      </c>
    </row>
    <row r="906" spans="1:19" x14ac:dyDescent="0.25">
      <c r="A906" s="2">
        <v>1001</v>
      </c>
      <c r="B906" t="s">
        <v>21</v>
      </c>
      <c r="C906" s="2" t="str">
        <f t="shared" si="48"/>
        <v>11</v>
      </c>
      <c r="D906" t="s">
        <v>334</v>
      </c>
      <c r="E906" s="2" t="str">
        <f t="shared" si="49"/>
        <v>110010000</v>
      </c>
      <c r="F906" t="s">
        <v>335</v>
      </c>
      <c r="G906" t="s">
        <v>336</v>
      </c>
      <c r="H906" t="s">
        <v>337</v>
      </c>
      <c r="I906">
        <v>13002</v>
      </c>
      <c r="J906" t="s">
        <v>55</v>
      </c>
      <c r="K906">
        <v>0</v>
      </c>
      <c r="L906" s="1">
        <v>30000</v>
      </c>
      <c r="M906" s="1">
        <v>30000</v>
      </c>
      <c r="N906" s="1">
        <v>29833.19</v>
      </c>
      <c r="O906">
        <v>166.81</v>
      </c>
      <c r="P906" s="1">
        <v>29833.19</v>
      </c>
      <c r="Q906">
        <v>0</v>
      </c>
      <c r="R906" s="1">
        <v>29763.19</v>
      </c>
      <c r="S906">
        <v>70</v>
      </c>
    </row>
    <row r="907" spans="1:19" x14ac:dyDescent="0.25">
      <c r="A907" s="2">
        <v>1001</v>
      </c>
      <c r="B907" t="s">
        <v>21</v>
      </c>
      <c r="C907" s="2" t="str">
        <f t="shared" si="48"/>
        <v>11</v>
      </c>
      <c r="D907" t="s">
        <v>334</v>
      </c>
      <c r="E907" s="2" t="str">
        <f t="shared" si="49"/>
        <v>110010000</v>
      </c>
      <c r="F907" t="s">
        <v>335</v>
      </c>
      <c r="G907" t="s">
        <v>336</v>
      </c>
      <c r="H907" t="s">
        <v>337</v>
      </c>
      <c r="I907">
        <v>13005</v>
      </c>
      <c r="J907" t="s">
        <v>56</v>
      </c>
      <c r="K907" s="1">
        <v>298127</v>
      </c>
      <c r="L907" s="1">
        <v>294511</v>
      </c>
      <c r="M907" s="1">
        <v>-3616</v>
      </c>
      <c r="N907" s="1">
        <v>294095.56</v>
      </c>
      <c r="O907">
        <v>415.44</v>
      </c>
      <c r="P907" s="1">
        <v>294095.56</v>
      </c>
      <c r="Q907">
        <v>0</v>
      </c>
      <c r="R907" s="1">
        <v>294095.56</v>
      </c>
      <c r="S907">
        <v>0</v>
      </c>
    </row>
    <row r="908" spans="1:19" x14ac:dyDescent="0.25">
      <c r="A908" s="2">
        <v>1001</v>
      </c>
      <c r="B908" t="s">
        <v>21</v>
      </c>
      <c r="C908" s="2" t="str">
        <f t="shared" si="48"/>
        <v>11</v>
      </c>
      <c r="D908" t="s">
        <v>334</v>
      </c>
      <c r="E908" s="2" t="str">
        <f t="shared" si="49"/>
        <v>110010000</v>
      </c>
      <c r="F908" t="s">
        <v>335</v>
      </c>
      <c r="G908" t="s">
        <v>336</v>
      </c>
      <c r="H908" t="s">
        <v>337</v>
      </c>
      <c r="I908">
        <v>13100</v>
      </c>
      <c r="J908" t="s">
        <v>103</v>
      </c>
      <c r="K908" s="1">
        <v>288466</v>
      </c>
      <c r="L908">
        <v>621</v>
      </c>
      <c r="M908" s="1">
        <v>-287845</v>
      </c>
      <c r="N908">
        <v>620.64</v>
      </c>
      <c r="O908">
        <v>0.36</v>
      </c>
      <c r="P908">
        <v>620.64</v>
      </c>
      <c r="Q908">
        <v>0</v>
      </c>
      <c r="R908">
        <v>620.64</v>
      </c>
      <c r="S908">
        <v>0</v>
      </c>
    </row>
    <row r="909" spans="1:19" x14ac:dyDescent="0.25">
      <c r="A909" s="2">
        <v>1001</v>
      </c>
      <c r="B909" t="s">
        <v>21</v>
      </c>
      <c r="C909" s="2" t="str">
        <f t="shared" si="48"/>
        <v>11</v>
      </c>
      <c r="D909" t="s">
        <v>334</v>
      </c>
      <c r="E909" s="2" t="str">
        <f t="shared" si="49"/>
        <v>110010000</v>
      </c>
      <c r="F909" t="s">
        <v>335</v>
      </c>
      <c r="G909" t="s">
        <v>336</v>
      </c>
      <c r="H909" t="s">
        <v>337</v>
      </c>
      <c r="I909">
        <v>15000</v>
      </c>
      <c r="J909" t="s">
        <v>135</v>
      </c>
      <c r="K909">
        <v>0</v>
      </c>
      <c r="L909" s="1">
        <v>10924.14</v>
      </c>
      <c r="M909" s="1">
        <v>10924.14</v>
      </c>
      <c r="N909" s="1">
        <v>10924.14</v>
      </c>
      <c r="O909">
        <v>0</v>
      </c>
      <c r="P909" s="1">
        <v>10924.14</v>
      </c>
      <c r="Q909">
        <v>0</v>
      </c>
      <c r="R909" s="1">
        <v>10924.14</v>
      </c>
      <c r="S909">
        <v>0</v>
      </c>
    </row>
    <row r="910" spans="1:19" x14ac:dyDescent="0.25">
      <c r="A910" s="2">
        <v>1001</v>
      </c>
      <c r="B910" t="s">
        <v>21</v>
      </c>
      <c r="C910" s="2" t="str">
        <f t="shared" si="48"/>
        <v>11</v>
      </c>
      <c r="D910" t="s">
        <v>334</v>
      </c>
      <c r="E910" s="2" t="str">
        <f t="shared" si="49"/>
        <v>110010000</v>
      </c>
      <c r="F910" t="s">
        <v>335</v>
      </c>
      <c r="G910" t="s">
        <v>336</v>
      </c>
      <c r="H910" t="s">
        <v>337</v>
      </c>
      <c r="I910">
        <v>15001</v>
      </c>
      <c r="J910" t="s">
        <v>34</v>
      </c>
      <c r="K910" s="1">
        <v>152281</v>
      </c>
      <c r="L910" s="1">
        <v>151240</v>
      </c>
      <c r="M910" s="1">
        <v>-1041</v>
      </c>
      <c r="N910" s="1">
        <v>151239.04000000001</v>
      </c>
      <c r="O910">
        <v>0.96</v>
      </c>
      <c r="P910" s="1">
        <v>151239.04000000001</v>
      </c>
      <c r="Q910">
        <v>0</v>
      </c>
      <c r="R910" s="1">
        <v>151239.04000000001</v>
      </c>
      <c r="S910">
        <v>0</v>
      </c>
    </row>
    <row r="911" spans="1:19" x14ac:dyDescent="0.25">
      <c r="A911" s="2">
        <v>1001</v>
      </c>
      <c r="B911" t="s">
        <v>21</v>
      </c>
      <c r="C911" s="2" t="str">
        <f t="shared" si="48"/>
        <v>11</v>
      </c>
      <c r="D911" t="s">
        <v>334</v>
      </c>
      <c r="E911" s="2" t="str">
        <f t="shared" si="49"/>
        <v>110010000</v>
      </c>
      <c r="F911" t="s">
        <v>335</v>
      </c>
      <c r="G911" t="s">
        <v>336</v>
      </c>
      <c r="H911" t="s">
        <v>337</v>
      </c>
      <c r="I911">
        <v>15006</v>
      </c>
      <c r="J911" t="s">
        <v>60</v>
      </c>
      <c r="K911" s="1">
        <v>17196</v>
      </c>
      <c r="L911" s="1">
        <v>31486.34</v>
      </c>
      <c r="M911" s="1">
        <v>14290.34</v>
      </c>
      <c r="N911" s="1">
        <v>31486.18</v>
      </c>
      <c r="O911">
        <v>0.16</v>
      </c>
      <c r="P911" s="1">
        <v>31486.18</v>
      </c>
      <c r="Q911">
        <v>0</v>
      </c>
      <c r="R911" s="1">
        <v>31486.18</v>
      </c>
      <c r="S911">
        <v>0</v>
      </c>
    </row>
    <row r="912" spans="1:19" x14ac:dyDescent="0.25">
      <c r="A912" s="2">
        <v>1001</v>
      </c>
      <c r="B912" t="s">
        <v>21</v>
      </c>
      <c r="C912" s="2" t="str">
        <f t="shared" si="48"/>
        <v>11</v>
      </c>
      <c r="D912" t="s">
        <v>334</v>
      </c>
      <c r="E912" s="2" t="str">
        <f t="shared" si="49"/>
        <v>110010000</v>
      </c>
      <c r="F912" t="s">
        <v>335</v>
      </c>
      <c r="G912" t="s">
        <v>336</v>
      </c>
      <c r="H912" t="s">
        <v>337</v>
      </c>
      <c r="I912">
        <v>15100</v>
      </c>
      <c r="J912" t="s">
        <v>338</v>
      </c>
      <c r="K912">
        <v>0</v>
      </c>
      <c r="L912" s="1">
        <v>1694.64</v>
      </c>
      <c r="M912" s="1">
        <v>1694.64</v>
      </c>
      <c r="N912" s="1">
        <v>1694.64</v>
      </c>
      <c r="O912">
        <v>0</v>
      </c>
      <c r="P912" s="1">
        <v>1694.64</v>
      </c>
      <c r="Q912">
        <v>0</v>
      </c>
      <c r="R912" s="1">
        <v>1694.64</v>
      </c>
      <c r="S912">
        <v>0</v>
      </c>
    </row>
    <row r="913" spans="1:19" x14ac:dyDescent="0.25">
      <c r="A913" s="2">
        <v>1001</v>
      </c>
      <c r="B913" t="s">
        <v>21</v>
      </c>
      <c r="C913" s="2" t="str">
        <f t="shared" si="48"/>
        <v>11</v>
      </c>
      <c r="D913" t="s">
        <v>334</v>
      </c>
      <c r="E913" s="2" t="str">
        <f t="shared" si="49"/>
        <v>110010000</v>
      </c>
      <c r="F913" t="s">
        <v>335</v>
      </c>
      <c r="G913" t="s">
        <v>336</v>
      </c>
      <c r="H913" t="s">
        <v>337</v>
      </c>
      <c r="I913">
        <v>16000</v>
      </c>
      <c r="J913" t="s">
        <v>35</v>
      </c>
      <c r="K913" s="1">
        <v>3310333</v>
      </c>
      <c r="L913" s="1">
        <v>4138096.84</v>
      </c>
      <c r="M913" s="1">
        <v>827763.84</v>
      </c>
      <c r="N913" s="1">
        <v>4138096.82</v>
      </c>
      <c r="O913">
        <v>0.02</v>
      </c>
      <c r="P913" s="1">
        <v>4138096.82</v>
      </c>
      <c r="Q913">
        <v>0</v>
      </c>
      <c r="R913" s="1">
        <v>4114614.03</v>
      </c>
      <c r="S913" s="1">
        <v>23482.79</v>
      </c>
    </row>
    <row r="914" spans="1:19" x14ac:dyDescent="0.25">
      <c r="A914" s="2">
        <v>1001</v>
      </c>
      <c r="B914" t="s">
        <v>21</v>
      </c>
      <c r="C914" s="2" t="str">
        <f t="shared" si="48"/>
        <v>11</v>
      </c>
      <c r="D914" t="s">
        <v>334</v>
      </c>
      <c r="E914" s="2" t="str">
        <f t="shared" si="49"/>
        <v>110010000</v>
      </c>
      <c r="F914" t="s">
        <v>335</v>
      </c>
      <c r="G914" t="s">
        <v>336</v>
      </c>
      <c r="H914" t="s">
        <v>337</v>
      </c>
      <c r="I914">
        <v>16001</v>
      </c>
      <c r="J914" t="s">
        <v>61</v>
      </c>
      <c r="K914" s="1">
        <v>95968</v>
      </c>
      <c r="L914">
        <v>204</v>
      </c>
      <c r="M914" s="1">
        <v>-95764</v>
      </c>
      <c r="N914">
        <v>203.25</v>
      </c>
      <c r="O914">
        <v>0.75</v>
      </c>
      <c r="P914">
        <v>203.25</v>
      </c>
      <c r="Q914">
        <v>0</v>
      </c>
      <c r="R914">
        <v>203.25</v>
      </c>
      <c r="S914">
        <v>0</v>
      </c>
    </row>
    <row r="915" spans="1:19" x14ac:dyDescent="0.25">
      <c r="A915" s="2">
        <v>1001</v>
      </c>
      <c r="B915" t="s">
        <v>21</v>
      </c>
      <c r="C915" s="2" t="str">
        <f t="shared" si="48"/>
        <v>11</v>
      </c>
      <c r="D915" t="s">
        <v>334</v>
      </c>
      <c r="E915" s="2" t="str">
        <f t="shared" si="49"/>
        <v>110010000</v>
      </c>
      <c r="F915" t="s">
        <v>335</v>
      </c>
      <c r="G915" t="s">
        <v>336</v>
      </c>
      <c r="H915" t="s">
        <v>337</v>
      </c>
      <c r="I915">
        <v>16108</v>
      </c>
      <c r="J915" t="s">
        <v>36</v>
      </c>
      <c r="K915" s="1">
        <v>433653</v>
      </c>
      <c r="L915" s="1">
        <v>1426803</v>
      </c>
      <c r="M915" s="1">
        <v>993150</v>
      </c>
      <c r="N915" s="1">
        <v>1409062.48</v>
      </c>
      <c r="O915" s="1">
        <v>17740.52</v>
      </c>
      <c r="P915" s="1">
        <v>1409062.48</v>
      </c>
      <c r="Q915">
        <v>0</v>
      </c>
      <c r="R915" s="1">
        <v>1393349.56</v>
      </c>
      <c r="S915" s="1">
        <v>15712.92</v>
      </c>
    </row>
    <row r="916" spans="1:19" x14ac:dyDescent="0.25">
      <c r="A916" s="2">
        <v>1001</v>
      </c>
      <c r="B916" t="s">
        <v>21</v>
      </c>
      <c r="C916" s="2" t="str">
        <f t="shared" si="48"/>
        <v>11</v>
      </c>
      <c r="D916" t="s">
        <v>334</v>
      </c>
      <c r="E916" s="2" t="str">
        <f t="shared" si="49"/>
        <v>110010000</v>
      </c>
      <c r="F916" t="s">
        <v>335</v>
      </c>
      <c r="G916" t="s">
        <v>336</v>
      </c>
      <c r="H916" t="s">
        <v>337</v>
      </c>
      <c r="I916">
        <v>16201</v>
      </c>
      <c r="J916" t="s">
        <v>37</v>
      </c>
      <c r="K916" s="1">
        <v>1068943</v>
      </c>
      <c r="L916" s="1">
        <v>1545905.71</v>
      </c>
      <c r="M916" s="1">
        <v>476962.71</v>
      </c>
      <c r="N916" s="1">
        <v>1539645.35</v>
      </c>
      <c r="O916" s="1">
        <v>6260.36</v>
      </c>
      <c r="P916" s="1">
        <v>1539645.35</v>
      </c>
      <c r="Q916">
        <v>0</v>
      </c>
      <c r="R916" s="1">
        <v>1510319.63</v>
      </c>
      <c r="S916" s="1">
        <v>29325.72</v>
      </c>
    </row>
    <row r="917" spans="1:19" x14ac:dyDescent="0.25">
      <c r="A917" s="2">
        <v>1001</v>
      </c>
      <c r="B917" t="s">
        <v>21</v>
      </c>
      <c r="C917" s="2" t="str">
        <f t="shared" si="48"/>
        <v>11</v>
      </c>
      <c r="D917" t="s">
        <v>334</v>
      </c>
      <c r="E917" s="2" t="str">
        <f t="shared" si="49"/>
        <v>110010000</v>
      </c>
      <c r="F917" t="s">
        <v>335</v>
      </c>
      <c r="G917" t="s">
        <v>336</v>
      </c>
      <c r="H917" t="s">
        <v>337</v>
      </c>
      <c r="I917">
        <v>16205</v>
      </c>
      <c r="J917" t="s">
        <v>63</v>
      </c>
      <c r="K917">
        <v>0</v>
      </c>
      <c r="L917" s="1">
        <v>119837</v>
      </c>
      <c r="M917" s="1">
        <v>119837</v>
      </c>
      <c r="N917" s="1">
        <v>125837</v>
      </c>
      <c r="O917" s="1">
        <v>-6000</v>
      </c>
      <c r="P917" s="1">
        <v>125837</v>
      </c>
      <c r="Q917">
        <v>0</v>
      </c>
      <c r="R917" s="1">
        <v>125837</v>
      </c>
      <c r="S917">
        <v>0</v>
      </c>
    </row>
    <row r="918" spans="1:19" x14ac:dyDescent="0.25">
      <c r="A918" s="2">
        <v>1001</v>
      </c>
      <c r="B918" t="s">
        <v>21</v>
      </c>
      <c r="C918" s="2" t="str">
        <f t="shared" si="48"/>
        <v>11</v>
      </c>
      <c r="D918" t="s">
        <v>334</v>
      </c>
      <c r="E918" s="2" t="str">
        <f t="shared" si="49"/>
        <v>110010000</v>
      </c>
      <c r="F918" t="s">
        <v>335</v>
      </c>
      <c r="G918" t="s">
        <v>336</v>
      </c>
      <c r="H918" t="s">
        <v>337</v>
      </c>
      <c r="I918">
        <v>18003</v>
      </c>
      <c r="J918" t="s">
        <v>38</v>
      </c>
      <c r="K918" s="1">
        <v>76564</v>
      </c>
      <c r="L918" s="1">
        <v>68922</v>
      </c>
      <c r="M918" s="1">
        <v>-7642</v>
      </c>
      <c r="N918" s="1">
        <v>68921.09</v>
      </c>
      <c r="O918">
        <v>0.91</v>
      </c>
      <c r="P918" s="1">
        <v>68921.09</v>
      </c>
      <c r="Q918">
        <v>0</v>
      </c>
      <c r="R918" s="1">
        <v>68921.09</v>
      </c>
      <c r="S918">
        <v>0</v>
      </c>
    </row>
    <row r="919" spans="1:19" x14ac:dyDescent="0.25">
      <c r="A919" s="2">
        <v>1001</v>
      </c>
      <c r="B919" t="s">
        <v>21</v>
      </c>
      <c r="C919" s="2" t="str">
        <f t="shared" si="48"/>
        <v>11</v>
      </c>
      <c r="D919" t="s">
        <v>334</v>
      </c>
      <c r="E919" s="2" t="str">
        <f t="shared" si="49"/>
        <v>110010000</v>
      </c>
      <c r="F919" t="s">
        <v>335</v>
      </c>
      <c r="G919" t="s">
        <v>336</v>
      </c>
      <c r="H919" t="s">
        <v>337</v>
      </c>
      <c r="I919">
        <v>20200</v>
      </c>
      <c r="J919" t="s">
        <v>64</v>
      </c>
      <c r="K919" s="1">
        <v>5618434</v>
      </c>
      <c r="L919" s="1">
        <v>5118434</v>
      </c>
      <c r="M919" s="1">
        <v>-500000</v>
      </c>
      <c r="N919" s="1">
        <v>4959836.4400000004</v>
      </c>
      <c r="O919" s="1">
        <v>158597.56</v>
      </c>
      <c r="P919" s="1">
        <v>4959836.4400000004</v>
      </c>
      <c r="Q919">
        <v>0</v>
      </c>
      <c r="R919" s="1">
        <v>4937908.62</v>
      </c>
      <c r="S919" s="1">
        <v>21927.82</v>
      </c>
    </row>
    <row r="920" spans="1:19" x14ac:dyDescent="0.25">
      <c r="A920" s="2">
        <v>1001</v>
      </c>
      <c r="B920" t="s">
        <v>21</v>
      </c>
      <c r="C920" s="2" t="str">
        <f t="shared" si="48"/>
        <v>11</v>
      </c>
      <c r="D920" t="s">
        <v>334</v>
      </c>
      <c r="E920" s="2" t="str">
        <f t="shared" si="49"/>
        <v>110010000</v>
      </c>
      <c r="F920" t="s">
        <v>335</v>
      </c>
      <c r="G920" t="s">
        <v>336</v>
      </c>
      <c r="H920" t="s">
        <v>337</v>
      </c>
      <c r="I920">
        <v>20400</v>
      </c>
      <c r="J920" t="s">
        <v>66</v>
      </c>
      <c r="K920" s="1">
        <v>177000</v>
      </c>
      <c r="L920" s="1">
        <v>157000</v>
      </c>
      <c r="M920" s="1">
        <v>-20000</v>
      </c>
      <c r="N920" s="1">
        <v>129638.62</v>
      </c>
      <c r="O920" s="1">
        <v>27361.38</v>
      </c>
      <c r="P920" s="1">
        <v>129076.88</v>
      </c>
      <c r="Q920">
        <v>561.74</v>
      </c>
      <c r="R920" s="1">
        <v>128109.83</v>
      </c>
      <c r="S920">
        <v>967.05</v>
      </c>
    </row>
    <row r="921" spans="1:19" x14ac:dyDescent="0.25">
      <c r="A921" s="2">
        <v>1001</v>
      </c>
      <c r="B921" t="s">
        <v>21</v>
      </c>
      <c r="C921" s="2" t="str">
        <f t="shared" si="48"/>
        <v>11</v>
      </c>
      <c r="D921" t="s">
        <v>334</v>
      </c>
      <c r="E921" s="2" t="str">
        <f t="shared" si="49"/>
        <v>110010000</v>
      </c>
      <c r="F921" t="s">
        <v>335</v>
      </c>
      <c r="G921" t="s">
        <v>336</v>
      </c>
      <c r="H921" t="s">
        <v>337</v>
      </c>
      <c r="I921">
        <v>20500</v>
      </c>
      <c r="J921" t="s">
        <v>67</v>
      </c>
      <c r="K921" s="1">
        <v>96339</v>
      </c>
      <c r="L921" s="1">
        <v>66339</v>
      </c>
      <c r="M921" s="1">
        <v>-30000</v>
      </c>
      <c r="N921" s="1">
        <v>38826.32</v>
      </c>
      <c r="O921" s="1">
        <v>27512.68</v>
      </c>
      <c r="P921" s="1">
        <v>38826.32</v>
      </c>
      <c r="Q921">
        <v>0</v>
      </c>
      <c r="R921" s="1">
        <v>36562.31</v>
      </c>
      <c r="S921" s="1">
        <v>2264.0100000000002</v>
      </c>
    </row>
    <row r="922" spans="1:19" x14ac:dyDescent="0.25">
      <c r="A922" s="2">
        <v>1001</v>
      </c>
      <c r="B922" t="s">
        <v>21</v>
      </c>
      <c r="C922" s="2" t="str">
        <f t="shared" si="48"/>
        <v>11</v>
      </c>
      <c r="D922" t="s">
        <v>334</v>
      </c>
      <c r="E922" s="2" t="str">
        <f t="shared" si="49"/>
        <v>110010000</v>
      </c>
      <c r="F922" t="s">
        <v>335</v>
      </c>
      <c r="G922" t="s">
        <v>336</v>
      </c>
      <c r="H922" t="s">
        <v>337</v>
      </c>
      <c r="I922">
        <v>21200</v>
      </c>
      <c r="J922" t="s">
        <v>68</v>
      </c>
      <c r="K922" s="1">
        <v>154000</v>
      </c>
      <c r="L922" s="1">
        <v>134000</v>
      </c>
      <c r="M922" s="1">
        <v>-20000</v>
      </c>
      <c r="N922" s="1">
        <v>96507.88</v>
      </c>
      <c r="O922" s="1">
        <v>37492.120000000003</v>
      </c>
      <c r="P922" s="1">
        <v>96507.88</v>
      </c>
      <c r="Q922">
        <v>0</v>
      </c>
      <c r="R922" s="1">
        <v>96507.88</v>
      </c>
      <c r="S922">
        <v>0</v>
      </c>
    </row>
    <row r="923" spans="1:19" x14ac:dyDescent="0.25">
      <c r="A923" s="2">
        <v>1001</v>
      </c>
      <c r="B923" t="s">
        <v>21</v>
      </c>
      <c r="C923" s="2" t="str">
        <f t="shared" si="48"/>
        <v>11</v>
      </c>
      <c r="D923" t="s">
        <v>334</v>
      </c>
      <c r="E923" s="2" t="str">
        <f t="shared" ref="E923:E954" si="50">"110010000"</f>
        <v>110010000</v>
      </c>
      <c r="F923" t="s">
        <v>335</v>
      </c>
      <c r="G923" t="s">
        <v>336</v>
      </c>
      <c r="H923" t="s">
        <v>337</v>
      </c>
      <c r="I923">
        <v>21300</v>
      </c>
      <c r="J923" t="s">
        <v>69</v>
      </c>
      <c r="K923" s="1">
        <v>1278000</v>
      </c>
      <c r="L923" s="1">
        <v>1128000</v>
      </c>
      <c r="M923" s="1">
        <v>-150000</v>
      </c>
      <c r="N923" s="1">
        <v>1076859.01</v>
      </c>
      <c r="O923" s="1">
        <v>51140.99</v>
      </c>
      <c r="P923" s="1">
        <v>1076859.01</v>
      </c>
      <c r="Q923">
        <v>0</v>
      </c>
      <c r="R923" s="1">
        <v>973590.09</v>
      </c>
      <c r="S923" s="1">
        <v>103268.92</v>
      </c>
    </row>
    <row r="924" spans="1:19" x14ac:dyDescent="0.25">
      <c r="A924" s="2">
        <v>1001</v>
      </c>
      <c r="B924" t="s">
        <v>21</v>
      </c>
      <c r="C924" s="2" t="str">
        <f t="shared" si="48"/>
        <v>11</v>
      </c>
      <c r="D924" t="s">
        <v>334</v>
      </c>
      <c r="E924" s="2" t="str">
        <f t="shared" si="50"/>
        <v>110010000</v>
      </c>
      <c r="F924" t="s">
        <v>335</v>
      </c>
      <c r="G924" t="s">
        <v>336</v>
      </c>
      <c r="H924" t="s">
        <v>337</v>
      </c>
      <c r="I924">
        <v>21400</v>
      </c>
      <c r="J924" t="s">
        <v>70</v>
      </c>
      <c r="K924" s="1">
        <v>7750</v>
      </c>
      <c r="L924" s="1">
        <v>7750</v>
      </c>
      <c r="M924">
        <v>0</v>
      </c>
      <c r="N924" s="1">
        <v>4466.21</v>
      </c>
      <c r="O924" s="1">
        <v>3283.79</v>
      </c>
      <c r="P924" s="1">
        <v>4466.21</v>
      </c>
      <c r="Q924">
        <v>0</v>
      </c>
      <c r="R924" s="1">
        <v>4466.21</v>
      </c>
      <c r="S924">
        <v>0</v>
      </c>
    </row>
    <row r="925" spans="1:19" x14ac:dyDescent="0.25">
      <c r="A925" s="2">
        <v>1001</v>
      </c>
      <c r="B925" t="s">
        <v>21</v>
      </c>
      <c r="C925" s="2" t="str">
        <f t="shared" si="48"/>
        <v>11</v>
      </c>
      <c r="D925" t="s">
        <v>334</v>
      </c>
      <c r="E925" s="2" t="str">
        <f t="shared" si="50"/>
        <v>110010000</v>
      </c>
      <c r="F925" t="s">
        <v>335</v>
      </c>
      <c r="G925" t="s">
        <v>336</v>
      </c>
      <c r="H925" t="s">
        <v>337</v>
      </c>
      <c r="I925">
        <v>21500</v>
      </c>
      <c r="J925" t="s">
        <v>71</v>
      </c>
      <c r="K925" s="1">
        <v>133807</v>
      </c>
      <c r="L925" s="1">
        <v>63807</v>
      </c>
      <c r="M925" s="1">
        <v>-70000</v>
      </c>
      <c r="N925" s="1">
        <v>29837.63</v>
      </c>
      <c r="O925" s="1">
        <v>33969.370000000003</v>
      </c>
      <c r="P925" s="1">
        <v>29837.63</v>
      </c>
      <c r="Q925">
        <v>0</v>
      </c>
      <c r="R925" s="1">
        <v>19072.18</v>
      </c>
      <c r="S925" s="1">
        <v>10765.45</v>
      </c>
    </row>
    <row r="926" spans="1:19" x14ac:dyDescent="0.25">
      <c r="A926" s="2">
        <v>1001</v>
      </c>
      <c r="B926" t="s">
        <v>21</v>
      </c>
      <c r="C926" s="2" t="str">
        <f t="shared" si="48"/>
        <v>11</v>
      </c>
      <c r="D926" t="s">
        <v>334</v>
      </c>
      <c r="E926" s="2" t="str">
        <f t="shared" si="50"/>
        <v>110010000</v>
      </c>
      <c r="F926" t="s">
        <v>335</v>
      </c>
      <c r="G926" t="s">
        <v>336</v>
      </c>
      <c r="H926" t="s">
        <v>337</v>
      </c>
      <c r="I926">
        <v>22000</v>
      </c>
      <c r="J926" t="s">
        <v>39</v>
      </c>
      <c r="K926" s="1">
        <v>89075</v>
      </c>
      <c r="L926" s="1">
        <v>79075</v>
      </c>
      <c r="M926" s="1">
        <v>-10000</v>
      </c>
      <c r="N926" s="1">
        <v>46423.28</v>
      </c>
      <c r="O926" s="1">
        <v>32651.72</v>
      </c>
      <c r="P926" s="1">
        <v>46423.28</v>
      </c>
      <c r="Q926">
        <v>0</v>
      </c>
      <c r="R926" s="1">
        <v>46423.28</v>
      </c>
      <c r="S926">
        <v>0</v>
      </c>
    </row>
    <row r="927" spans="1:19" x14ac:dyDescent="0.25">
      <c r="A927" s="2">
        <v>1001</v>
      </c>
      <c r="B927" t="s">
        <v>21</v>
      </c>
      <c r="C927" s="2" t="str">
        <f t="shared" si="48"/>
        <v>11</v>
      </c>
      <c r="D927" t="s">
        <v>334</v>
      </c>
      <c r="E927" s="2" t="str">
        <f t="shared" si="50"/>
        <v>110010000</v>
      </c>
      <c r="F927" t="s">
        <v>335</v>
      </c>
      <c r="G927" t="s">
        <v>336</v>
      </c>
      <c r="H927" t="s">
        <v>337</v>
      </c>
      <c r="I927">
        <v>22002</v>
      </c>
      <c r="J927" t="s">
        <v>40</v>
      </c>
      <c r="K927" s="1">
        <v>29000</v>
      </c>
      <c r="L927" s="1">
        <v>29000</v>
      </c>
      <c r="M927">
        <v>0</v>
      </c>
      <c r="N927" s="1">
        <v>14817.54</v>
      </c>
      <c r="O927" s="1">
        <v>14182.46</v>
      </c>
      <c r="P927" s="1">
        <v>14817.54</v>
      </c>
      <c r="Q927">
        <v>0</v>
      </c>
      <c r="R927" s="1">
        <v>14817.54</v>
      </c>
      <c r="S927">
        <v>0</v>
      </c>
    </row>
    <row r="928" spans="1:19" x14ac:dyDescent="0.25">
      <c r="A928" s="2">
        <v>1001</v>
      </c>
      <c r="B928" t="s">
        <v>21</v>
      </c>
      <c r="C928" s="2" t="str">
        <f t="shared" si="48"/>
        <v>11</v>
      </c>
      <c r="D928" t="s">
        <v>334</v>
      </c>
      <c r="E928" s="2" t="str">
        <f t="shared" si="50"/>
        <v>110010000</v>
      </c>
      <c r="F928" t="s">
        <v>335</v>
      </c>
      <c r="G928" t="s">
        <v>336</v>
      </c>
      <c r="H928" t="s">
        <v>337</v>
      </c>
      <c r="I928">
        <v>22003</v>
      </c>
      <c r="J928" t="s">
        <v>41</v>
      </c>
      <c r="K928" s="1">
        <v>3500</v>
      </c>
      <c r="L928" s="1">
        <v>3500</v>
      </c>
      <c r="M928">
        <v>0</v>
      </c>
      <c r="N928" s="1">
        <v>2790.1</v>
      </c>
      <c r="O928">
        <v>709.9</v>
      </c>
      <c r="P928" s="1">
        <v>2790.1</v>
      </c>
      <c r="Q928">
        <v>0</v>
      </c>
      <c r="R928" s="1">
        <v>2790.1</v>
      </c>
      <c r="S928">
        <v>0</v>
      </c>
    </row>
    <row r="929" spans="1:19" x14ac:dyDescent="0.25">
      <c r="A929" s="2">
        <v>1001</v>
      </c>
      <c r="B929" t="s">
        <v>21</v>
      </c>
      <c r="C929" s="2" t="str">
        <f t="shared" si="48"/>
        <v>11</v>
      </c>
      <c r="D929" t="s">
        <v>334</v>
      </c>
      <c r="E929" s="2" t="str">
        <f t="shared" si="50"/>
        <v>110010000</v>
      </c>
      <c r="F929" t="s">
        <v>335</v>
      </c>
      <c r="G929" t="s">
        <v>336</v>
      </c>
      <c r="H929" t="s">
        <v>337</v>
      </c>
      <c r="I929">
        <v>22004</v>
      </c>
      <c r="J929" t="s">
        <v>72</v>
      </c>
      <c r="K929" s="1">
        <v>43550</v>
      </c>
      <c r="L929" s="1">
        <v>43550</v>
      </c>
      <c r="M929">
        <v>0</v>
      </c>
      <c r="N929" s="1">
        <v>29801.17</v>
      </c>
      <c r="O929" s="1">
        <v>13748.83</v>
      </c>
      <c r="P929" s="1">
        <v>29801.17</v>
      </c>
      <c r="Q929">
        <v>0</v>
      </c>
      <c r="R929" s="1">
        <v>29801.17</v>
      </c>
      <c r="S929">
        <v>0</v>
      </c>
    </row>
    <row r="930" spans="1:19" x14ac:dyDescent="0.25">
      <c r="A930" s="2">
        <v>1001</v>
      </c>
      <c r="B930" t="s">
        <v>21</v>
      </c>
      <c r="C930" s="2" t="str">
        <f t="shared" si="48"/>
        <v>11</v>
      </c>
      <c r="D930" t="s">
        <v>334</v>
      </c>
      <c r="E930" s="2" t="str">
        <f t="shared" si="50"/>
        <v>110010000</v>
      </c>
      <c r="F930" t="s">
        <v>335</v>
      </c>
      <c r="G930" t="s">
        <v>336</v>
      </c>
      <c r="H930" t="s">
        <v>337</v>
      </c>
      <c r="I930">
        <v>22100</v>
      </c>
      <c r="J930" t="s">
        <v>73</v>
      </c>
      <c r="K930" s="1">
        <v>890214</v>
      </c>
      <c r="L930" s="1">
        <v>890214</v>
      </c>
      <c r="M930">
        <v>0</v>
      </c>
      <c r="N930" s="1">
        <v>525522.84</v>
      </c>
      <c r="O930" s="1">
        <v>364691.16</v>
      </c>
      <c r="P930" s="1">
        <v>525522.84</v>
      </c>
      <c r="Q930">
        <v>0</v>
      </c>
      <c r="R930" s="1">
        <v>525522.84</v>
      </c>
      <c r="S930">
        <v>0</v>
      </c>
    </row>
    <row r="931" spans="1:19" x14ac:dyDescent="0.25">
      <c r="A931" s="2">
        <v>1001</v>
      </c>
      <c r="B931" t="s">
        <v>21</v>
      </c>
      <c r="C931" s="2" t="str">
        <f t="shared" si="48"/>
        <v>11</v>
      </c>
      <c r="D931" t="s">
        <v>334</v>
      </c>
      <c r="E931" s="2" t="str">
        <f t="shared" si="50"/>
        <v>110010000</v>
      </c>
      <c r="F931" t="s">
        <v>335</v>
      </c>
      <c r="G931" t="s">
        <v>336</v>
      </c>
      <c r="H931" t="s">
        <v>337</v>
      </c>
      <c r="I931">
        <v>22101</v>
      </c>
      <c r="J931" t="s">
        <v>74</v>
      </c>
      <c r="K931" s="1">
        <v>44500</v>
      </c>
      <c r="L931" s="1">
        <v>44500</v>
      </c>
      <c r="M931">
        <v>0</v>
      </c>
      <c r="N931" s="1">
        <v>14559.95</v>
      </c>
      <c r="O931" s="1">
        <v>29940.05</v>
      </c>
      <c r="P931" s="1">
        <v>14559.95</v>
      </c>
      <c r="Q931">
        <v>0</v>
      </c>
      <c r="R931" s="1">
        <v>14559.95</v>
      </c>
      <c r="S931">
        <v>0</v>
      </c>
    </row>
    <row r="932" spans="1:19" x14ac:dyDescent="0.25">
      <c r="A932" s="2">
        <v>1001</v>
      </c>
      <c r="B932" t="s">
        <v>21</v>
      </c>
      <c r="C932" s="2" t="str">
        <f t="shared" si="48"/>
        <v>11</v>
      </c>
      <c r="D932" t="s">
        <v>334</v>
      </c>
      <c r="E932" s="2" t="str">
        <f t="shared" si="50"/>
        <v>110010000</v>
      </c>
      <c r="F932" t="s">
        <v>335</v>
      </c>
      <c r="G932" t="s">
        <v>336</v>
      </c>
      <c r="H932" t="s">
        <v>337</v>
      </c>
      <c r="I932">
        <v>22102</v>
      </c>
      <c r="J932" t="s">
        <v>75</v>
      </c>
      <c r="K932" s="1">
        <v>84078</v>
      </c>
      <c r="L932" s="1">
        <v>84078</v>
      </c>
      <c r="M932">
        <v>0</v>
      </c>
      <c r="N932" s="1">
        <v>98362.64</v>
      </c>
      <c r="O932" s="1">
        <v>-14284.64</v>
      </c>
      <c r="P932" s="1">
        <v>98362.64</v>
      </c>
      <c r="Q932">
        <v>0</v>
      </c>
      <c r="R932" s="1">
        <v>98362.64</v>
      </c>
      <c r="S932">
        <v>0</v>
      </c>
    </row>
    <row r="933" spans="1:19" x14ac:dyDescent="0.25">
      <c r="A933" s="2">
        <v>1001</v>
      </c>
      <c r="B933" t="s">
        <v>21</v>
      </c>
      <c r="C933" s="2" t="str">
        <f t="shared" si="48"/>
        <v>11</v>
      </c>
      <c r="D933" t="s">
        <v>334</v>
      </c>
      <c r="E933" s="2" t="str">
        <f t="shared" si="50"/>
        <v>110010000</v>
      </c>
      <c r="F933" t="s">
        <v>335</v>
      </c>
      <c r="G933" t="s">
        <v>336</v>
      </c>
      <c r="H933" t="s">
        <v>337</v>
      </c>
      <c r="I933">
        <v>22103</v>
      </c>
      <c r="J933" t="s">
        <v>76</v>
      </c>
      <c r="K933" s="1">
        <v>71200</v>
      </c>
      <c r="L933" s="1">
        <v>71200</v>
      </c>
      <c r="M933">
        <v>0</v>
      </c>
      <c r="N933" s="1">
        <v>52876.73</v>
      </c>
      <c r="O933" s="1">
        <v>18323.27</v>
      </c>
      <c r="P933" s="1">
        <v>52876.73</v>
      </c>
      <c r="Q933">
        <v>0</v>
      </c>
      <c r="R933" s="1">
        <v>33146.03</v>
      </c>
      <c r="S933" s="1">
        <v>19730.7</v>
      </c>
    </row>
    <row r="934" spans="1:19" x14ac:dyDescent="0.25">
      <c r="A934" s="2">
        <v>1001</v>
      </c>
      <c r="B934" t="s">
        <v>21</v>
      </c>
      <c r="C934" s="2" t="str">
        <f t="shared" si="48"/>
        <v>11</v>
      </c>
      <c r="D934" t="s">
        <v>334</v>
      </c>
      <c r="E934" s="2" t="str">
        <f t="shared" si="50"/>
        <v>110010000</v>
      </c>
      <c r="F934" t="s">
        <v>335</v>
      </c>
      <c r="G934" t="s">
        <v>336</v>
      </c>
      <c r="H934" t="s">
        <v>337</v>
      </c>
      <c r="I934">
        <v>22104</v>
      </c>
      <c r="J934" t="s">
        <v>77</v>
      </c>
      <c r="K934" s="1">
        <v>63464</v>
      </c>
      <c r="L934" s="1">
        <v>33464</v>
      </c>
      <c r="M934" s="1">
        <v>-30000</v>
      </c>
      <c r="N934" s="1">
        <v>24513.11</v>
      </c>
      <c r="O934" s="1">
        <v>8950.89</v>
      </c>
      <c r="P934" s="1">
        <v>24513.11</v>
      </c>
      <c r="Q934">
        <v>0</v>
      </c>
      <c r="R934" s="1">
        <v>24513.1</v>
      </c>
      <c r="S934">
        <v>0.01</v>
      </c>
    </row>
    <row r="935" spans="1:19" x14ac:dyDescent="0.25">
      <c r="A935" s="2">
        <v>1001</v>
      </c>
      <c r="B935" t="s">
        <v>21</v>
      </c>
      <c r="C935" s="2" t="str">
        <f t="shared" si="48"/>
        <v>11</v>
      </c>
      <c r="D935" t="s">
        <v>334</v>
      </c>
      <c r="E935" s="2" t="str">
        <f t="shared" si="50"/>
        <v>110010000</v>
      </c>
      <c r="F935" t="s">
        <v>335</v>
      </c>
      <c r="G935" t="s">
        <v>336</v>
      </c>
      <c r="H935" t="s">
        <v>337</v>
      </c>
      <c r="I935">
        <v>22109</v>
      </c>
      <c r="J935" t="s">
        <v>78</v>
      </c>
      <c r="K935" s="1">
        <v>360200</v>
      </c>
      <c r="L935" s="1">
        <v>199200</v>
      </c>
      <c r="M935" s="1">
        <v>-161000</v>
      </c>
      <c r="N935" s="1">
        <v>69218.820000000007</v>
      </c>
      <c r="O935" s="1">
        <v>129981.18</v>
      </c>
      <c r="P935" s="1">
        <v>69218.820000000007</v>
      </c>
      <c r="Q935">
        <v>0</v>
      </c>
      <c r="R935" s="1">
        <v>69184.33</v>
      </c>
      <c r="S935">
        <v>34.49</v>
      </c>
    </row>
    <row r="936" spans="1:19" x14ac:dyDescent="0.25">
      <c r="A936" s="2">
        <v>1001</v>
      </c>
      <c r="B936" t="s">
        <v>21</v>
      </c>
      <c r="C936" s="2" t="str">
        <f t="shared" si="48"/>
        <v>11</v>
      </c>
      <c r="D936" t="s">
        <v>334</v>
      </c>
      <c r="E936" s="2" t="str">
        <f t="shared" si="50"/>
        <v>110010000</v>
      </c>
      <c r="F936" t="s">
        <v>335</v>
      </c>
      <c r="G936" t="s">
        <v>336</v>
      </c>
      <c r="H936" t="s">
        <v>337</v>
      </c>
      <c r="I936">
        <v>22201</v>
      </c>
      <c r="J936" t="s">
        <v>42</v>
      </c>
      <c r="K936" s="1">
        <v>83750</v>
      </c>
      <c r="L936" s="1">
        <v>83750</v>
      </c>
      <c r="M936">
        <v>0</v>
      </c>
      <c r="N936" s="1">
        <v>50199.65</v>
      </c>
      <c r="O936" s="1">
        <v>33550.35</v>
      </c>
      <c r="P936" s="1">
        <v>50199.65</v>
      </c>
      <c r="Q936">
        <v>0</v>
      </c>
      <c r="R936" s="1">
        <v>50199.65</v>
      </c>
      <c r="S936">
        <v>0</v>
      </c>
    </row>
    <row r="937" spans="1:19" x14ac:dyDescent="0.25">
      <c r="A937" s="2">
        <v>1001</v>
      </c>
      <c r="B937" t="s">
        <v>21</v>
      </c>
      <c r="C937" s="2" t="str">
        <f t="shared" si="48"/>
        <v>11</v>
      </c>
      <c r="D937" t="s">
        <v>334</v>
      </c>
      <c r="E937" s="2" t="str">
        <f t="shared" si="50"/>
        <v>110010000</v>
      </c>
      <c r="F937" t="s">
        <v>335</v>
      </c>
      <c r="G937" t="s">
        <v>336</v>
      </c>
      <c r="H937" t="s">
        <v>337</v>
      </c>
      <c r="I937">
        <v>22209</v>
      </c>
      <c r="J937" t="s">
        <v>43</v>
      </c>
      <c r="K937" s="1">
        <v>57673</v>
      </c>
      <c r="L937" s="1">
        <v>57673</v>
      </c>
      <c r="M937">
        <v>0</v>
      </c>
      <c r="N937" s="1">
        <v>39143.32</v>
      </c>
      <c r="O937" s="1">
        <v>18529.68</v>
      </c>
      <c r="P937" s="1">
        <v>39143.32</v>
      </c>
      <c r="Q937">
        <v>0</v>
      </c>
      <c r="R937" s="1">
        <v>39143.32</v>
      </c>
      <c r="S937">
        <v>0</v>
      </c>
    </row>
    <row r="938" spans="1:19" x14ac:dyDescent="0.25">
      <c r="A938" s="2">
        <v>1001</v>
      </c>
      <c r="B938" t="s">
        <v>21</v>
      </c>
      <c r="C938" s="2" t="str">
        <f t="shared" si="48"/>
        <v>11</v>
      </c>
      <c r="D938" t="s">
        <v>334</v>
      </c>
      <c r="E938" s="2" t="str">
        <f t="shared" si="50"/>
        <v>110010000</v>
      </c>
      <c r="F938" t="s">
        <v>335</v>
      </c>
      <c r="G938" t="s">
        <v>336</v>
      </c>
      <c r="H938" t="s">
        <v>337</v>
      </c>
      <c r="I938">
        <v>22300</v>
      </c>
      <c r="J938" t="s">
        <v>79</v>
      </c>
      <c r="K938" s="1">
        <v>95000</v>
      </c>
      <c r="L938" s="1">
        <v>25000</v>
      </c>
      <c r="M938" s="1">
        <v>-70000</v>
      </c>
      <c r="N938" s="1">
        <v>18466.11</v>
      </c>
      <c r="O938" s="1">
        <v>6533.89</v>
      </c>
      <c r="P938" s="1">
        <v>18466.11</v>
      </c>
      <c r="Q938">
        <v>0</v>
      </c>
      <c r="R938" s="1">
        <v>9679.7199999999993</v>
      </c>
      <c r="S938" s="1">
        <v>8786.39</v>
      </c>
    </row>
    <row r="939" spans="1:19" x14ac:dyDescent="0.25">
      <c r="A939" s="2">
        <v>1001</v>
      </c>
      <c r="B939" t="s">
        <v>21</v>
      </c>
      <c r="C939" s="2" t="str">
        <f t="shared" si="48"/>
        <v>11</v>
      </c>
      <c r="D939" t="s">
        <v>334</v>
      </c>
      <c r="E939" s="2" t="str">
        <f t="shared" si="50"/>
        <v>110010000</v>
      </c>
      <c r="F939" t="s">
        <v>335</v>
      </c>
      <c r="G939" t="s">
        <v>336</v>
      </c>
      <c r="H939" t="s">
        <v>337</v>
      </c>
      <c r="I939">
        <v>22400</v>
      </c>
      <c r="J939" t="s">
        <v>107</v>
      </c>
      <c r="K939" s="1">
        <v>40013</v>
      </c>
      <c r="L939" s="1">
        <v>30013</v>
      </c>
      <c r="M939" s="1">
        <v>-10000</v>
      </c>
      <c r="N939" s="1">
        <v>17512.48</v>
      </c>
      <c r="O939" s="1">
        <v>12500.52</v>
      </c>
      <c r="P939" s="1">
        <v>17512.48</v>
      </c>
      <c r="Q939">
        <v>0</v>
      </c>
      <c r="R939" s="1">
        <v>17512.48</v>
      </c>
      <c r="S939">
        <v>0</v>
      </c>
    </row>
    <row r="940" spans="1:19" x14ac:dyDescent="0.25">
      <c r="A940" s="2">
        <v>1001</v>
      </c>
      <c r="B940" t="s">
        <v>21</v>
      </c>
      <c r="C940" s="2" t="str">
        <f t="shared" si="48"/>
        <v>11</v>
      </c>
      <c r="D940" t="s">
        <v>334</v>
      </c>
      <c r="E940" s="2" t="str">
        <f t="shared" si="50"/>
        <v>110010000</v>
      </c>
      <c r="F940" t="s">
        <v>335</v>
      </c>
      <c r="G940" t="s">
        <v>336</v>
      </c>
      <c r="H940" t="s">
        <v>337</v>
      </c>
      <c r="I940">
        <v>22401</v>
      </c>
      <c r="J940" t="s">
        <v>175</v>
      </c>
      <c r="K940">
        <v>500</v>
      </c>
      <c r="L940">
        <v>500</v>
      </c>
      <c r="M940">
        <v>0</v>
      </c>
      <c r="N940">
        <v>0</v>
      </c>
      <c r="O940">
        <v>500</v>
      </c>
      <c r="P940">
        <v>0</v>
      </c>
      <c r="Q940">
        <v>0</v>
      </c>
      <c r="R940">
        <v>0</v>
      </c>
      <c r="S940">
        <v>0</v>
      </c>
    </row>
    <row r="941" spans="1:19" x14ac:dyDescent="0.25">
      <c r="A941" s="2">
        <v>1001</v>
      </c>
      <c r="B941" t="s">
        <v>21</v>
      </c>
      <c r="C941" s="2" t="str">
        <f t="shared" si="48"/>
        <v>11</v>
      </c>
      <c r="D941" t="s">
        <v>334</v>
      </c>
      <c r="E941" s="2" t="str">
        <f t="shared" si="50"/>
        <v>110010000</v>
      </c>
      <c r="F941" t="s">
        <v>335</v>
      </c>
      <c r="G941" t="s">
        <v>336</v>
      </c>
      <c r="H941" t="s">
        <v>337</v>
      </c>
      <c r="I941">
        <v>22409</v>
      </c>
      <c r="J941" t="s">
        <v>80</v>
      </c>
      <c r="K941" s="1">
        <v>12500</v>
      </c>
      <c r="L941" s="1">
        <v>12500</v>
      </c>
      <c r="M941">
        <v>0</v>
      </c>
      <c r="N941">
        <v>0</v>
      </c>
      <c r="O941" s="1">
        <v>12500</v>
      </c>
      <c r="P941">
        <v>0</v>
      </c>
      <c r="Q941">
        <v>0</v>
      </c>
      <c r="R941">
        <v>0</v>
      </c>
      <c r="S941">
        <v>0</v>
      </c>
    </row>
    <row r="942" spans="1:19" x14ac:dyDescent="0.25">
      <c r="A942" s="2">
        <v>1001</v>
      </c>
      <c r="B942" t="s">
        <v>21</v>
      </c>
      <c r="C942" s="2" t="str">
        <f t="shared" si="48"/>
        <v>11</v>
      </c>
      <c r="D942" t="s">
        <v>334</v>
      </c>
      <c r="E942" s="2" t="str">
        <f t="shared" si="50"/>
        <v>110010000</v>
      </c>
      <c r="F942" t="s">
        <v>335</v>
      </c>
      <c r="G942" t="s">
        <v>336</v>
      </c>
      <c r="H942" t="s">
        <v>337</v>
      </c>
      <c r="I942">
        <v>22500</v>
      </c>
      <c r="J942" t="s">
        <v>81</v>
      </c>
      <c r="K942" s="1">
        <v>80480</v>
      </c>
      <c r="L942" s="1">
        <v>30480</v>
      </c>
      <c r="M942" s="1">
        <v>-50000</v>
      </c>
      <c r="N942" s="1">
        <v>3422.54</v>
      </c>
      <c r="O942" s="1">
        <v>27057.46</v>
      </c>
      <c r="P942" s="1">
        <v>3422.54</v>
      </c>
      <c r="Q942">
        <v>0</v>
      </c>
      <c r="R942" s="1">
        <v>3422.54</v>
      </c>
      <c r="S942">
        <v>0</v>
      </c>
    </row>
    <row r="943" spans="1:19" x14ac:dyDescent="0.25">
      <c r="A943" s="2">
        <v>1001</v>
      </c>
      <c r="B943" t="s">
        <v>21</v>
      </c>
      <c r="C943" s="2" t="str">
        <f t="shared" si="48"/>
        <v>11</v>
      </c>
      <c r="D943" t="s">
        <v>334</v>
      </c>
      <c r="E943" s="2" t="str">
        <f t="shared" si="50"/>
        <v>110010000</v>
      </c>
      <c r="F943" t="s">
        <v>335</v>
      </c>
      <c r="G943" t="s">
        <v>336</v>
      </c>
      <c r="H943" t="s">
        <v>337</v>
      </c>
      <c r="I943">
        <v>22602</v>
      </c>
      <c r="J943" t="s">
        <v>108</v>
      </c>
      <c r="K943">
        <v>0</v>
      </c>
      <c r="L943" s="1">
        <v>6000</v>
      </c>
      <c r="M943" s="1">
        <v>6000</v>
      </c>
      <c r="N943" s="1">
        <v>2639.25</v>
      </c>
      <c r="O943" s="1">
        <v>3360.75</v>
      </c>
      <c r="P943" s="1">
        <v>2639.25</v>
      </c>
      <c r="Q943">
        <v>0</v>
      </c>
      <c r="R943" s="1">
        <v>2639.25</v>
      </c>
      <c r="S943">
        <v>0</v>
      </c>
    </row>
    <row r="944" spans="1:19" x14ac:dyDescent="0.25">
      <c r="A944" s="2">
        <v>1001</v>
      </c>
      <c r="B944" t="s">
        <v>21</v>
      </c>
      <c r="C944" s="2" t="str">
        <f t="shared" si="48"/>
        <v>11</v>
      </c>
      <c r="D944" t="s">
        <v>334</v>
      </c>
      <c r="E944" s="2" t="str">
        <f t="shared" si="50"/>
        <v>110010000</v>
      </c>
      <c r="F944" t="s">
        <v>335</v>
      </c>
      <c r="G944" t="s">
        <v>336</v>
      </c>
      <c r="H944" t="s">
        <v>337</v>
      </c>
      <c r="I944">
        <v>22603</v>
      </c>
      <c r="J944" t="s">
        <v>82</v>
      </c>
      <c r="K944" s="1">
        <v>15908</v>
      </c>
      <c r="L944" s="1">
        <v>15908</v>
      </c>
      <c r="M944">
        <v>0</v>
      </c>
      <c r="N944" s="1">
        <v>4108.1099999999997</v>
      </c>
      <c r="O944" s="1">
        <v>11799.89</v>
      </c>
      <c r="P944" s="1">
        <v>4108.1099999999997</v>
      </c>
      <c r="Q944">
        <v>0</v>
      </c>
      <c r="R944" s="1">
        <v>4108.1099999999997</v>
      </c>
      <c r="S944">
        <v>0</v>
      </c>
    </row>
    <row r="945" spans="1:19" x14ac:dyDescent="0.25">
      <c r="A945" s="2">
        <v>1001</v>
      </c>
      <c r="B945" t="s">
        <v>21</v>
      </c>
      <c r="C945" s="2" t="str">
        <f t="shared" si="48"/>
        <v>11</v>
      </c>
      <c r="D945" t="s">
        <v>334</v>
      </c>
      <c r="E945" s="2" t="str">
        <f t="shared" si="50"/>
        <v>110010000</v>
      </c>
      <c r="F945" t="s">
        <v>335</v>
      </c>
      <c r="G945" t="s">
        <v>336</v>
      </c>
      <c r="H945" t="s">
        <v>337</v>
      </c>
      <c r="I945">
        <v>22605</v>
      </c>
      <c r="J945" t="s">
        <v>203</v>
      </c>
      <c r="K945" s="1">
        <v>2832</v>
      </c>
      <c r="L945" s="1">
        <v>2832</v>
      </c>
      <c r="M945">
        <v>0</v>
      </c>
      <c r="N945">
        <v>0</v>
      </c>
      <c r="O945" s="1">
        <v>2832</v>
      </c>
      <c r="P945">
        <v>0</v>
      </c>
      <c r="Q945">
        <v>0</v>
      </c>
      <c r="R945">
        <v>0</v>
      </c>
      <c r="S945">
        <v>0</v>
      </c>
    </row>
    <row r="946" spans="1:19" x14ac:dyDescent="0.25">
      <c r="A946" s="2">
        <v>1001</v>
      </c>
      <c r="B946" t="s">
        <v>21</v>
      </c>
      <c r="C946" s="2" t="str">
        <f t="shared" si="48"/>
        <v>11</v>
      </c>
      <c r="D946" t="s">
        <v>334</v>
      </c>
      <c r="E946" s="2" t="str">
        <f t="shared" si="50"/>
        <v>110010000</v>
      </c>
      <c r="F946" t="s">
        <v>335</v>
      </c>
      <c r="G946" t="s">
        <v>336</v>
      </c>
      <c r="H946" t="s">
        <v>337</v>
      </c>
      <c r="I946">
        <v>22606</v>
      </c>
      <c r="J946" t="s">
        <v>83</v>
      </c>
      <c r="K946" s="1">
        <v>22000</v>
      </c>
      <c r="L946" s="1">
        <v>22000</v>
      </c>
      <c r="M946">
        <v>0</v>
      </c>
      <c r="N946" s="1">
        <v>6810.88</v>
      </c>
      <c r="O946" s="1">
        <v>15189.12</v>
      </c>
      <c r="P946" s="1">
        <v>6810.88</v>
      </c>
      <c r="Q946">
        <v>0</v>
      </c>
      <c r="R946" s="1">
        <v>6810.88</v>
      </c>
      <c r="S946">
        <v>0</v>
      </c>
    </row>
    <row r="947" spans="1:19" x14ac:dyDescent="0.25">
      <c r="A947" s="2">
        <v>1001</v>
      </c>
      <c r="B947" t="s">
        <v>21</v>
      </c>
      <c r="C947" s="2" t="str">
        <f t="shared" si="48"/>
        <v>11</v>
      </c>
      <c r="D947" t="s">
        <v>334</v>
      </c>
      <c r="E947" s="2" t="str">
        <f t="shared" si="50"/>
        <v>110010000</v>
      </c>
      <c r="F947" t="s">
        <v>335</v>
      </c>
      <c r="G947" t="s">
        <v>336</v>
      </c>
      <c r="H947" t="s">
        <v>337</v>
      </c>
      <c r="I947">
        <v>22608</v>
      </c>
      <c r="J947" t="s">
        <v>339</v>
      </c>
      <c r="K947">
        <v>0</v>
      </c>
      <c r="L947" s="1">
        <v>1693031</v>
      </c>
      <c r="M947" s="1">
        <v>1693031</v>
      </c>
      <c r="N947" s="1">
        <v>1662397.18</v>
      </c>
      <c r="O947" s="1">
        <v>30633.82</v>
      </c>
      <c r="P947" s="1">
        <v>1662397.18</v>
      </c>
      <c r="Q947">
        <v>0</v>
      </c>
      <c r="R947" s="1">
        <v>1662397.18</v>
      </c>
      <c r="S947">
        <v>0</v>
      </c>
    </row>
    <row r="948" spans="1:19" x14ac:dyDescent="0.25">
      <c r="A948" s="2">
        <v>1001</v>
      </c>
      <c r="B948" t="s">
        <v>21</v>
      </c>
      <c r="C948" s="2" t="str">
        <f t="shared" si="48"/>
        <v>11</v>
      </c>
      <c r="D948" t="s">
        <v>334</v>
      </c>
      <c r="E948" s="2" t="str">
        <f t="shared" si="50"/>
        <v>110010000</v>
      </c>
      <c r="F948" t="s">
        <v>335</v>
      </c>
      <c r="G948" t="s">
        <v>336</v>
      </c>
      <c r="H948" t="s">
        <v>337</v>
      </c>
      <c r="I948">
        <v>22609</v>
      </c>
      <c r="J948" t="s">
        <v>44</v>
      </c>
      <c r="K948" s="1">
        <v>123000</v>
      </c>
      <c r="L948" s="1">
        <v>93000</v>
      </c>
      <c r="M948" s="1">
        <v>-30000</v>
      </c>
      <c r="N948" s="1">
        <v>10899.87</v>
      </c>
      <c r="O948" s="1">
        <v>82100.13</v>
      </c>
      <c r="P948" s="1">
        <v>10899.87</v>
      </c>
      <c r="Q948">
        <v>0</v>
      </c>
      <c r="R948" s="1">
        <v>10899.87</v>
      </c>
      <c r="S948">
        <v>0</v>
      </c>
    </row>
    <row r="949" spans="1:19" x14ac:dyDescent="0.25">
      <c r="A949" s="2">
        <v>1001</v>
      </c>
      <c r="B949" t="s">
        <v>21</v>
      </c>
      <c r="C949" s="2" t="str">
        <f t="shared" si="48"/>
        <v>11</v>
      </c>
      <c r="D949" t="s">
        <v>334</v>
      </c>
      <c r="E949" s="2" t="str">
        <f t="shared" si="50"/>
        <v>110010000</v>
      </c>
      <c r="F949" t="s">
        <v>335</v>
      </c>
      <c r="G949" t="s">
        <v>336</v>
      </c>
      <c r="H949" t="s">
        <v>337</v>
      </c>
      <c r="I949">
        <v>22700</v>
      </c>
      <c r="J949" t="s">
        <v>84</v>
      </c>
      <c r="K949" s="1">
        <v>1425207</v>
      </c>
      <c r="L949" s="1">
        <v>1225207</v>
      </c>
      <c r="M949" s="1">
        <v>-200000</v>
      </c>
      <c r="N949" s="1">
        <v>1099945.74</v>
      </c>
      <c r="O949" s="1">
        <v>125261.26</v>
      </c>
      <c r="P949" s="1">
        <v>1099945.74</v>
      </c>
      <c r="Q949">
        <v>0</v>
      </c>
      <c r="R949" s="1">
        <v>1073060.08</v>
      </c>
      <c r="S949" s="1">
        <v>26885.66</v>
      </c>
    </row>
    <row r="950" spans="1:19" x14ac:dyDescent="0.25">
      <c r="A950" s="2">
        <v>1001</v>
      </c>
      <c r="B950" t="s">
        <v>21</v>
      </c>
      <c r="C950" s="2" t="str">
        <f t="shared" si="48"/>
        <v>11</v>
      </c>
      <c r="D950" t="s">
        <v>334</v>
      </c>
      <c r="E950" s="2" t="str">
        <f t="shared" si="50"/>
        <v>110010000</v>
      </c>
      <c r="F950" t="s">
        <v>335</v>
      </c>
      <c r="G950" t="s">
        <v>336</v>
      </c>
      <c r="H950" t="s">
        <v>337</v>
      </c>
      <c r="I950">
        <v>22701</v>
      </c>
      <c r="J950" t="s">
        <v>85</v>
      </c>
      <c r="K950" s="1">
        <v>2874202</v>
      </c>
      <c r="L950" s="1">
        <v>2674202</v>
      </c>
      <c r="M950" s="1">
        <v>-200000</v>
      </c>
      <c r="N950" s="1">
        <v>2577520.77</v>
      </c>
      <c r="O950" s="1">
        <v>96681.23</v>
      </c>
      <c r="P950" s="1">
        <v>2577520.77</v>
      </c>
      <c r="Q950">
        <v>0</v>
      </c>
      <c r="R950" s="1">
        <v>2530646.6800000002</v>
      </c>
      <c r="S950" s="1">
        <v>46874.09</v>
      </c>
    </row>
    <row r="951" spans="1:19" x14ac:dyDescent="0.25">
      <c r="A951" s="2">
        <v>1001</v>
      </c>
      <c r="B951" t="s">
        <v>21</v>
      </c>
      <c r="C951" s="2" t="str">
        <f t="shared" si="48"/>
        <v>11</v>
      </c>
      <c r="D951" t="s">
        <v>334</v>
      </c>
      <c r="E951" s="2" t="str">
        <f t="shared" si="50"/>
        <v>110010000</v>
      </c>
      <c r="F951" t="s">
        <v>335</v>
      </c>
      <c r="G951" t="s">
        <v>336</v>
      </c>
      <c r="H951" t="s">
        <v>337</v>
      </c>
      <c r="I951">
        <v>22706</v>
      </c>
      <c r="J951" t="s">
        <v>86</v>
      </c>
      <c r="K951">
        <v>0</v>
      </c>
      <c r="L951" s="1">
        <v>17776</v>
      </c>
      <c r="M951" s="1">
        <v>17776</v>
      </c>
      <c r="N951" s="1">
        <v>24805</v>
      </c>
      <c r="O951" s="1">
        <v>-7029</v>
      </c>
      <c r="P951" s="1">
        <v>24805</v>
      </c>
      <c r="Q951">
        <v>0</v>
      </c>
      <c r="R951" s="1">
        <v>24805</v>
      </c>
      <c r="S951">
        <v>0</v>
      </c>
    </row>
    <row r="952" spans="1:19" x14ac:dyDescent="0.25">
      <c r="A952" s="2">
        <v>1001</v>
      </c>
      <c r="B952" t="s">
        <v>21</v>
      </c>
      <c r="C952" s="2" t="str">
        <f t="shared" si="48"/>
        <v>11</v>
      </c>
      <c r="D952" t="s">
        <v>334</v>
      </c>
      <c r="E952" s="2" t="str">
        <f t="shared" si="50"/>
        <v>110010000</v>
      </c>
      <c r="F952" t="s">
        <v>335</v>
      </c>
      <c r="G952" t="s">
        <v>336</v>
      </c>
      <c r="H952" t="s">
        <v>337</v>
      </c>
      <c r="I952">
        <v>22709</v>
      </c>
      <c r="J952" t="s">
        <v>87</v>
      </c>
      <c r="K952" s="1">
        <v>420000</v>
      </c>
      <c r="L952" s="1">
        <v>97224</v>
      </c>
      <c r="M952" s="1">
        <v>-322776</v>
      </c>
      <c r="N952" s="1">
        <v>33106.730000000003</v>
      </c>
      <c r="O952" s="1">
        <v>64117.27</v>
      </c>
      <c r="P952" s="1">
        <v>33106.730000000003</v>
      </c>
      <c r="Q952">
        <v>0</v>
      </c>
      <c r="R952" s="1">
        <v>21138.75</v>
      </c>
      <c r="S952" s="1">
        <v>11967.98</v>
      </c>
    </row>
    <row r="953" spans="1:19" x14ac:dyDescent="0.25">
      <c r="A953" s="2">
        <v>1001</v>
      </c>
      <c r="B953" t="s">
        <v>21</v>
      </c>
      <c r="C953" s="2" t="str">
        <f t="shared" si="48"/>
        <v>11</v>
      </c>
      <c r="D953" t="s">
        <v>334</v>
      </c>
      <c r="E953" s="2" t="str">
        <f t="shared" si="50"/>
        <v>110010000</v>
      </c>
      <c r="F953" t="s">
        <v>335</v>
      </c>
      <c r="G953" t="s">
        <v>336</v>
      </c>
      <c r="H953" t="s">
        <v>337</v>
      </c>
      <c r="I953">
        <v>22809</v>
      </c>
      <c r="J953" t="s">
        <v>308</v>
      </c>
      <c r="K953">
        <v>0</v>
      </c>
      <c r="L953">
        <v>0</v>
      </c>
      <c r="M953">
        <v>0</v>
      </c>
      <c r="N953" s="1">
        <v>54840</v>
      </c>
      <c r="O953" s="1">
        <v>-54840</v>
      </c>
      <c r="P953" s="1">
        <v>54840</v>
      </c>
      <c r="Q953">
        <v>0</v>
      </c>
      <c r="R953" s="1">
        <v>54840</v>
      </c>
      <c r="S953">
        <v>0</v>
      </c>
    </row>
    <row r="954" spans="1:19" x14ac:dyDescent="0.25">
      <c r="A954" s="2">
        <v>1001</v>
      </c>
      <c r="B954" t="s">
        <v>21</v>
      </c>
      <c r="C954" s="2" t="str">
        <f t="shared" si="48"/>
        <v>11</v>
      </c>
      <c r="D954" t="s">
        <v>334</v>
      </c>
      <c r="E954" s="2" t="str">
        <f t="shared" si="50"/>
        <v>110010000</v>
      </c>
      <c r="F954" t="s">
        <v>335</v>
      </c>
      <c r="G954" t="s">
        <v>336</v>
      </c>
      <c r="H954" t="s">
        <v>337</v>
      </c>
      <c r="I954">
        <v>23001</v>
      </c>
      <c r="J954" t="s">
        <v>88</v>
      </c>
      <c r="K954" s="1">
        <v>61000</v>
      </c>
      <c r="L954" s="1">
        <v>61000</v>
      </c>
      <c r="M954">
        <v>0</v>
      </c>
      <c r="N954" s="1">
        <v>53552.56</v>
      </c>
      <c r="O954" s="1">
        <v>7447.44</v>
      </c>
      <c r="P954" s="1">
        <v>53552.56</v>
      </c>
      <c r="Q954">
        <v>0</v>
      </c>
      <c r="R954" s="1">
        <v>53552.56</v>
      </c>
      <c r="S954">
        <v>0</v>
      </c>
    </row>
    <row r="955" spans="1:19" x14ac:dyDescent="0.25">
      <c r="A955" s="2">
        <v>1001</v>
      </c>
      <c r="B955" t="s">
        <v>21</v>
      </c>
      <c r="C955" s="2" t="str">
        <f t="shared" ref="C955:C1018" si="51">"11"</f>
        <v>11</v>
      </c>
      <c r="D955" t="s">
        <v>334</v>
      </c>
      <c r="E955" s="2" t="str">
        <f t="shared" ref="E955:E980" si="52">"110010000"</f>
        <v>110010000</v>
      </c>
      <c r="F955" t="s">
        <v>335</v>
      </c>
      <c r="G955" t="s">
        <v>336</v>
      </c>
      <c r="H955" t="s">
        <v>337</v>
      </c>
      <c r="I955">
        <v>23100</v>
      </c>
      <c r="J955" t="s">
        <v>89</v>
      </c>
      <c r="K955" s="1">
        <v>54000</v>
      </c>
      <c r="L955" s="1">
        <v>54000</v>
      </c>
      <c r="M955">
        <v>0</v>
      </c>
      <c r="N955" s="1">
        <v>27569.45</v>
      </c>
      <c r="O955" s="1">
        <v>26430.55</v>
      </c>
      <c r="P955" s="1">
        <v>27569.45</v>
      </c>
      <c r="Q955">
        <v>0</v>
      </c>
      <c r="R955" s="1">
        <v>27569.45</v>
      </c>
      <c r="S955">
        <v>0</v>
      </c>
    </row>
    <row r="956" spans="1:19" x14ac:dyDescent="0.25">
      <c r="A956" s="2">
        <v>1001</v>
      </c>
      <c r="B956" t="s">
        <v>21</v>
      </c>
      <c r="C956" s="2" t="str">
        <f t="shared" si="51"/>
        <v>11</v>
      </c>
      <c r="D956" t="s">
        <v>334</v>
      </c>
      <c r="E956" s="2" t="str">
        <f t="shared" si="52"/>
        <v>110010000</v>
      </c>
      <c r="F956" t="s">
        <v>335</v>
      </c>
      <c r="G956" t="s">
        <v>336</v>
      </c>
      <c r="H956" t="s">
        <v>337</v>
      </c>
      <c r="I956">
        <v>27100</v>
      </c>
      <c r="J956" t="s">
        <v>230</v>
      </c>
      <c r="K956">
        <v>350</v>
      </c>
      <c r="L956">
        <v>350</v>
      </c>
      <c r="M956">
        <v>0</v>
      </c>
      <c r="N956">
        <v>0</v>
      </c>
      <c r="O956">
        <v>350</v>
      </c>
      <c r="P956">
        <v>0</v>
      </c>
      <c r="Q956">
        <v>0</v>
      </c>
      <c r="R956">
        <v>0</v>
      </c>
      <c r="S956">
        <v>0</v>
      </c>
    </row>
    <row r="957" spans="1:19" x14ac:dyDescent="0.25">
      <c r="A957" s="2">
        <v>1001</v>
      </c>
      <c r="B957" t="s">
        <v>21</v>
      </c>
      <c r="C957" s="2" t="str">
        <f t="shared" si="51"/>
        <v>11</v>
      </c>
      <c r="D957" t="s">
        <v>334</v>
      </c>
      <c r="E957" s="2" t="str">
        <f t="shared" si="52"/>
        <v>110010000</v>
      </c>
      <c r="F957" t="s">
        <v>335</v>
      </c>
      <c r="G957" t="s">
        <v>336</v>
      </c>
      <c r="H957" t="s">
        <v>337</v>
      </c>
      <c r="I957">
        <v>28001</v>
      </c>
      <c r="J957" t="s">
        <v>45</v>
      </c>
      <c r="K957" s="1">
        <v>670000</v>
      </c>
      <c r="L957" s="1">
        <v>670000</v>
      </c>
      <c r="M957">
        <v>0</v>
      </c>
      <c r="N957" s="1">
        <v>542603.68000000005</v>
      </c>
      <c r="O957" s="1">
        <v>127396.32</v>
      </c>
      <c r="P957" s="1">
        <v>542603.68000000005</v>
      </c>
      <c r="Q957">
        <v>0</v>
      </c>
      <c r="R957" s="1">
        <v>541310.37</v>
      </c>
      <c r="S957" s="1">
        <v>1293.31</v>
      </c>
    </row>
    <row r="958" spans="1:19" x14ac:dyDescent="0.25">
      <c r="A958" s="2">
        <v>1001</v>
      </c>
      <c r="B958" t="s">
        <v>21</v>
      </c>
      <c r="C958" s="2" t="str">
        <f t="shared" si="51"/>
        <v>11</v>
      </c>
      <c r="D958" t="s">
        <v>334</v>
      </c>
      <c r="E958" s="2" t="str">
        <f t="shared" si="52"/>
        <v>110010000</v>
      </c>
      <c r="F958" t="s">
        <v>335</v>
      </c>
      <c r="G958" t="s">
        <v>336</v>
      </c>
      <c r="H958" t="s">
        <v>337</v>
      </c>
      <c r="I958">
        <v>48099</v>
      </c>
      <c r="J958" t="s">
        <v>118</v>
      </c>
      <c r="K958" s="1">
        <v>300000</v>
      </c>
      <c r="L958" s="1">
        <v>300000</v>
      </c>
      <c r="M958">
        <v>0</v>
      </c>
      <c r="N958" s="1">
        <v>300000</v>
      </c>
      <c r="O958">
        <v>0</v>
      </c>
      <c r="P958" s="1">
        <v>299999.99</v>
      </c>
      <c r="Q958">
        <v>0.01</v>
      </c>
      <c r="R958" s="1">
        <v>299999.99</v>
      </c>
      <c r="S958">
        <v>0</v>
      </c>
    </row>
    <row r="959" spans="1:19" x14ac:dyDescent="0.25">
      <c r="A959" s="2">
        <v>1001</v>
      </c>
      <c r="B959" t="s">
        <v>21</v>
      </c>
      <c r="C959" s="2" t="str">
        <f t="shared" si="51"/>
        <v>11</v>
      </c>
      <c r="D959" t="s">
        <v>334</v>
      </c>
      <c r="E959" s="2" t="str">
        <f t="shared" si="52"/>
        <v>110010000</v>
      </c>
      <c r="F959" t="s">
        <v>335</v>
      </c>
      <c r="G959" t="s">
        <v>336</v>
      </c>
      <c r="H959" t="s">
        <v>337</v>
      </c>
      <c r="I959">
        <v>48311</v>
      </c>
      <c r="J959" t="s">
        <v>340</v>
      </c>
      <c r="K959" s="1">
        <v>4014908</v>
      </c>
      <c r="L959" s="1">
        <v>10000000</v>
      </c>
      <c r="M959" s="1">
        <v>5985092</v>
      </c>
      <c r="N959" s="1">
        <v>10000000</v>
      </c>
      <c r="O959">
        <v>0</v>
      </c>
      <c r="P959" s="1">
        <v>9996263.1699999999</v>
      </c>
      <c r="Q959" s="1">
        <v>3736.83</v>
      </c>
      <c r="R959" s="1">
        <v>9996263.1699999999</v>
      </c>
      <c r="S959">
        <v>0</v>
      </c>
    </row>
    <row r="960" spans="1:19" x14ac:dyDescent="0.25">
      <c r="A960" s="2">
        <v>1001</v>
      </c>
      <c r="B960" t="s">
        <v>21</v>
      </c>
      <c r="C960" s="2" t="str">
        <f t="shared" si="51"/>
        <v>11</v>
      </c>
      <c r="D960" t="s">
        <v>334</v>
      </c>
      <c r="E960" s="2" t="str">
        <f t="shared" si="52"/>
        <v>110010000</v>
      </c>
      <c r="F960" t="s">
        <v>335</v>
      </c>
      <c r="G960" t="s">
        <v>336</v>
      </c>
      <c r="H960" t="s">
        <v>337</v>
      </c>
      <c r="I960">
        <v>61201</v>
      </c>
      <c r="J960" t="s">
        <v>124</v>
      </c>
      <c r="K960" s="1">
        <v>690000</v>
      </c>
      <c r="L960" s="1">
        <v>630000</v>
      </c>
      <c r="M960" s="1">
        <v>-60000</v>
      </c>
      <c r="N960" s="1">
        <v>525754.97</v>
      </c>
      <c r="O960" s="1">
        <v>104245.03</v>
      </c>
      <c r="P960" s="1">
        <v>525754.97</v>
      </c>
      <c r="Q960">
        <v>0</v>
      </c>
      <c r="R960" s="1">
        <v>525754.97</v>
      </c>
      <c r="S960">
        <v>0</v>
      </c>
    </row>
    <row r="961" spans="1:19" x14ac:dyDescent="0.25">
      <c r="A961" s="2">
        <v>1001</v>
      </c>
      <c r="B961" t="s">
        <v>21</v>
      </c>
      <c r="C961" s="2" t="str">
        <f t="shared" si="51"/>
        <v>11</v>
      </c>
      <c r="D961" t="s">
        <v>334</v>
      </c>
      <c r="E961" s="2" t="str">
        <f t="shared" si="52"/>
        <v>110010000</v>
      </c>
      <c r="F961" t="s">
        <v>335</v>
      </c>
      <c r="G961" t="s">
        <v>336</v>
      </c>
      <c r="H961" t="s">
        <v>337</v>
      </c>
      <c r="I961">
        <v>62300</v>
      </c>
      <c r="J961" t="s">
        <v>90</v>
      </c>
      <c r="K961" s="1">
        <v>22400</v>
      </c>
      <c r="L961" s="1">
        <v>2400</v>
      </c>
      <c r="M961" s="1">
        <v>-20000</v>
      </c>
      <c r="N961">
        <v>0</v>
      </c>
      <c r="O961" s="1">
        <v>2400</v>
      </c>
      <c r="P961">
        <v>0</v>
      </c>
      <c r="Q961">
        <v>0</v>
      </c>
      <c r="R961">
        <v>0</v>
      </c>
      <c r="S961">
        <v>0</v>
      </c>
    </row>
    <row r="962" spans="1:19" x14ac:dyDescent="0.25">
      <c r="A962" s="2">
        <v>1001</v>
      </c>
      <c r="B962" t="s">
        <v>21</v>
      </c>
      <c r="C962" s="2" t="str">
        <f t="shared" si="51"/>
        <v>11</v>
      </c>
      <c r="D962" t="s">
        <v>334</v>
      </c>
      <c r="E962" s="2" t="str">
        <f t="shared" si="52"/>
        <v>110010000</v>
      </c>
      <c r="F962" t="s">
        <v>335</v>
      </c>
      <c r="G962" t="s">
        <v>336</v>
      </c>
      <c r="H962" t="s">
        <v>337</v>
      </c>
      <c r="I962">
        <v>62301</v>
      </c>
      <c r="J962" t="s">
        <v>157</v>
      </c>
      <c r="K962" s="1">
        <v>16500</v>
      </c>
      <c r="L962" s="1">
        <v>11500</v>
      </c>
      <c r="M962" s="1">
        <v>-5000</v>
      </c>
      <c r="N962" s="1">
        <v>3274.18</v>
      </c>
      <c r="O962" s="1">
        <v>8225.82</v>
      </c>
      <c r="P962" s="1">
        <v>3274.18</v>
      </c>
      <c r="Q962">
        <v>0</v>
      </c>
      <c r="R962" s="1">
        <v>3274.18</v>
      </c>
      <c r="S962">
        <v>0</v>
      </c>
    </row>
    <row r="963" spans="1:19" x14ac:dyDescent="0.25">
      <c r="A963" s="2">
        <v>1001</v>
      </c>
      <c r="B963" t="s">
        <v>21</v>
      </c>
      <c r="C963" s="2" t="str">
        <f t="shared" si="51"/>
        <v>11</v>
      </c>
      <c r="D963" t="s">
        <v>334</v>
      </c>
      <c r="E963" s="2" t="str">
        <f t="shared" si="52"/>
        <v>110010000</v>
      </c>
      <c r="F963" t="s">
        <v>335</v>
      </c>
      <c r="G963" t="s">
        <v>336</v>
      </c>
      <c r="H963" t="s">
        <v>337</v>
      </c>
      <c r="I963">
        <v>62303</v>
      </c>
      <c r="J963" t="s">
        <v>91</v>
      </c>
      <c r="K963" s="1">
        <v>5275</v>
      </c>
      <c r="L963" s="1">
        <v>5275</v>
      </c>
      <c r="M963">
        <v>0</v>
      </c>
      <c r="N963">
        <v>0</v>
      </c>
      <c r="O963" s="1">
        <v>5275</v>
      </c>
      <c r="P963">
        <v>0</v>
      </c>
      <c r="Q963">
        <v>0</v>
      </c>
      <c r="R963">
        <v>0</v>
      </c>
      <c r="S963">
        <v>0</v>
      </c>
    </row>
    <row r="964" spans="1:19" x14ac:dyDescent="0.25">
      <c r="A964" s="2">
        <v>1001</v>
      </c>
      <c r="B964" t="s">
        <v>21</v>
      </c>
      <c r="C964" s="2" t="str">
        <f t="shared" si="51"/>
        <v>11</v>
      </c>
      <c r="D964" t="s">
        <v>334</v>
      </c>
      <c r="E964" s="2" t="str">
        <f t="shared" si="52"/>
        <v>110010000</v>
      </c>
      <c r="F964" t="s">
        <v>335</v>
      </c>
      <c r="G964" t="s">
        <v>336</v>
      </c>
      <c r="H964" t="s">
        <v>337</v>
      </c>
      <c r="I964">
        <v>62308</v>
      </c>
      <c r="J964" t="s">
        <v>341</v>
      </c>
      <c r="K964" s="1">
        <v>4550</v>
      </c>
      <c r="L964" s="1">
        <v>4550</v>
      </c>
      <c r="M964">
        <v>0</v>
      </c>
      <c r="N964">
        <v>0</v>
      </c>
      <c r="O964" s="1">
        <v>4550</v>
      </c>
      <c r="P964">
        <v>0</v>
      </c>
      <c r="Q964">
        <v>0</v>
      </c>
      <c r="R964">
        <v>0</v>
      </c>
      <c r="S964">
        <v>0</v>
      </c>
    </row>
    <row r="965" spans="1:19" x14ac:dyDescent="0.25">
      <c r="A965" s="2">
        <v>1001</v>
      </c>
      <c r="B965" t="s">
        <v>21</v>
      </c>
      <c r="C965" s="2" t="str">
        <f t="shared" si="51"/>
        <v>11</v>
      </c>
      <c r="D965" t="s">
        <v>334</v>
      </c>
      <c r="E965" s="2" t="str">
        <f t="shared" si="52"/>
        <v>110010000</v>
      </c>
      <c r="F965" t="s">
        <v>335</v>
      </c>
      <c r="G965" t="s">
        <v>336</v>
      </c>
      <c r="H965" t="s">
        <v>337</v>
      </c>
      <c r="I965">
        <v>62500</v>
      </c>
      <c r="J965" t="s">
        <v>93</v>
      </c>
      <c r="K965" s="1">
        <v>65000</v>
      </c>
      <c r="L965" s="1">
        <v>65000</v>
      </c>
      <c r="M965">
        <v>0</v>
      </c>
      <c r="N965" s="1">
        <v>20082.62</v>
      </c>
      <c r="O965" s="1">
        <v>44917.38</v>
      </c>
      <c r="P965" s="1">
        <v>20082.62</v>
      </c>
      <c r="Q965">
        <v>0</v>
      </c>
      <c r="R965" s="1">
        <v>20082.62</v>
      </c>
      <c r="S965">
        <v>0</v>
      </c>
    </row>
    <row r="966" spans="1:19" x14ac:dyDescent="0.25">
      <c r="A966" s="2">
        <v>1001</v>
      </c>
      <c r="B966" t="s">
        <v>21</v>
      </c>
      <c r="C966" s="2" t="str">
        <f t="shared" si="51"/>
        <v>11</v>
      </c>
      <c r="D966" t="s">
        <v>334</v>
      </c>
      <c r="E966" s="2" t="str">
        <f t="shared" si="52"/>
        <v>110010000</v>
      </c>
      <c r="F966" t="s">
        <v>335</v>
      </c>
      <c r="G966" t="s">
        <v>336</v>
      </c>
      <c r="H966" t="s">
        <v>337</v>
      </c>
      <c r="I966">
        <v>62501</v>
      </c>
      <c r="J966" t="s">
        <v>126</v>
      </c>
      <c r="K966" s="1">
        <v>16125</v>
      </c>
      <c r="L966" s="1">
        <v>6125</v>
      </c>
      <c r="M966" s="1">
        <v>-10000</v>
      </c>
      <c r="N966" s="1">
        <v>1730.36</v>
      </c>
      <c r="O966" s="1">
        <v>4394.6400000000003</v>
      </c>
      <c r="P966" s="1">
        <v>1730.36</v>
      </c>
      <c r="Q966">
        <v>0</v>
      </c>
      <c r="R966" s="1">
        <v>1730.36</v>
      </c>
      <c r="S966">
        <v>0</v>
      </c>
    </row>
    <row r="967" spans="1:19" x14ac:dyDescent="0.25">
      <c r="A967" s="2">
        <v>1001</v>
      </c>
      <c r="B967" t="s">
        <v>21</v>
      </c>
      <c r="C967" s="2" t="str">
        <f t="shared" si="51"/>
        <v>11</v>
      </c>
      <c r="D967" t="s">
        <v>334</v>
      </c>
      <c r="E967" s="2" t="str">
        <f t="shared" si="52"/>
        <v>110010000</v>
      </c>
      <c r="F967" t="s">
        <v>335</v>
      </c>
      <c r="G967" t="s">
        <v>336</v>
      </c>
      <c r="H967" t="s">
        <v>337</v>
      </c>
      <c r="I967">
        <v>62502</v>
      </c>
      <c r="J967" t="s">
        <v>94</v>
      </c>
      <c r="K967" s="1">
        <v>19683</v>
      </c>
      <c r="L967" s="1">
        <v>9683</v>
      </c>
      <c r="M967" s="1">
        <v>-10000</v>
      </c>
      <c r="N967" s="1">
        <v>1379.4</v>
      </c>
      <c r="O967" s="1">
        <v>8303.6</v>
      </c>
      <c r="P967" s="1">
        <v>1379.4</v>
      </c>
      <c r="Q967">
        <v>0</v>
      </c>
      <c r="R967" s="1">
        <v>1379.4</v>
      </c>
      <c r="S967">
        <v>0</v>
      </c>
    </row>
    <row r="968" spans="1:19" x14ac:dyDescent="0.25">
      <c r="A968" s="2">
        <v>1001</v>
      </c>
      <c r="B968" t="s">
        <v>21</v>
      </c>
      <c r="C968" s="2" t="str">
        <f t="shared" si="51"/>
        <v>11</v>
      </c>
      <c r="D968" t="s">
        <v>334</v>
      </c>
      <c r="E968" s="2" t="str">
        <f t="shared" si="52"/>
        <v>110010000</v>
      </c>
      <c r="F968" t="s">
        <v>335</v>
      </c>
      <c r="G968" t="s">
        <v>336</v>
      </c>
      <c r="H968" t="s">
        <v>337</v>
      </c>
      <c r="I968">
        <v>62509</v>
      </c>
      <c r="J968" t="s">
        <v>127</v>
      </c>
      <c r="K968" s="1">
        <v>2000</v>
      </c>
      <c r="L968" s="1">
        <v>2000</v>
      </c>
      <c r="M968">
        <v>0</v>
      </c>
      <c r="N968">
        <v>0</v>
      </c>
      <c r="O968" s="1">
        <v>2000</v>
      </c>
      <c r="P968">
        <v>0</v>
      </c>
      <c r="Q968">
        <v>0</v>
      </c>
      <c r="R968">
        <v>0</v>
      </c>
      <c r="S968">
        <v>0</v>
      </c>
    </row>
    <row r="969" spans="1:19" x14ac:dyDescent="0.25">
      <c r="A969" s="2">
        <v>1001</v>
      </c>
      <c r="B969" t="s">
        <v>21</v>
      </c>
      <c r="C969" s="2" t="str">
        <f t="shared" si="51"/>
        <v>11</v>
      </c>
      <c r="D969" t="s">
        <v>334</v>
      </c>
      <c r="E969" s="2" t="str">
        <f t="shared" si="52"/>
        <v>110010000</v>
      </c>
      <c r="F969" t="s">
        <v>335</v>
      </c>
      <c r="G969" t="s">
        <v>336</v>
      </c>
      <c r="H969" t="s">
        <v>337</v>
      </c>
      <c r="I969">
        <v>62802</v>
      </c>
      <c r="J969" t="s">
        <v>95</v>
      </c>
      <c r="K969" s="1">
        <v>10600</v>
      </c>
      <c r="L969" s="1">
        <v>10600</v>
      </c>
      <c r="M969">
        <v>0</v>
      </c>
      <c r="N969" s="1">
        <v>4798.43</v>
      </c>
      <c r="O969" s="1">
        <v>5801.57</v>
      </c>
      <c r="P969" s="1">
        <v>4798.43</v>
      </c>
      <c r="Q969">
        <v>0</v>
      </c>
      <c r="R969" s="1">
        <v>4798.43</v>
      </c>
      <c r="S969">
        <v>0</v>
      </c>
    </row>
    <row r="970" spans="1:19" x14ac:dyDescent="0.25">
      <c r="A970" s="2">
        <v>1001</v>
      </c>
      <c r="B970" t="s">
        <v>21</v>
      </c>
      <c r="C970" s="2" t="str">
        <f t="shared" si="51"/>
        <v>11</v>
      </c>
      <c r="D970" t="s">
        <v>334</v>
      </c>
      <c r="E970" s="2" t="str">
        <f t="shared" si="52"/>
        <v>110010000</v>
      </c>
      <c r="F970" t="s">
        <v>335</v>
      </c>
      <c r="G970" t="s">
        <v>336</v>
      </c>
      <c r="H970" t="s">
        <v>337</v>
      </c>
      <c r="I970">
        <v>63100</v>
      </c>
      <c r="J970" t="s">
        <v>97</v>
      </c>
      <c r="K970" s="1">
        <v>871515</v>
      </c>
      <c r="L970" s="1">
        <v>188565</v>
      </c>
      <c r="M970" s="1">
        <v>-682950</v>
      </c>
      <c r="N970" s="1">
        <v>2196.15</v>
      </c>
      <c r="O970" s="1">
        <v>186368.85</v>
      </c>
      <c r="P970" s="1">
        <v>2196.15</v>
      </c>
      <c r="Q970">
        <v>0</v>
      </c>
      <c r="R970" s="1">
        <v>2196.15</v>
      </c>
      <c r="S970">
        <v>0</v>
      </c>
    </row>
    <row r="971" spans="1:19" x14ac:dyDescent="0.25">
      <c r="A971" s="2">
        <v>1001</v>
      </c>
      <c r="B971" t="s">
        <v>21</v>
      </c>
      <c r="C971" s="2" t="str">
        <f t="shared" si="51"/>
        <v>11</v>
      </c>
      <c r="D971" t="s">
        <v>334</v>
      </c>
      <c r="E971" s="2" t="str">
        <f t="shared" si="52"/>
        <v>110010000</v>
      </c>
      <c r="F971" t="s">
        <v>335</v>
      </c>
      <c r="G971" t="s">
        <v>336</v>
      </c>
      <c r="H971" t="s">
        <v>337</v>
      </c>
      <c r="I971">
        <v>63300</v>
      </c>
      <c r="J971" t="s">
        <v>158</v>
      </c>
      <c r="K971" s="1">
        <v>15750</v>
      </c>
      <c r="L971" s="1">
        <v>15750</v>
      </c>
      <c r="M971">
        <v>0</v>
      </c>
      <c r="N971" s="1">
        <v>12365.38</v>
      </c>
      <c r="O971" s="1">
        <v>3384.62</v>
      </c>
      <c r="P971" s="1">
        <v>12365.38</v>
      </c>
      <c r="Q971">
        <v>0</v>
      </c>
      <c r="R971" s="1">
        <v>12365.38</v>
      </c>
      <c r="S971">
        <v>0</v>
      </c>
    </row>
    <row r="972" spans="1:19" x14ac:dyDescent="0.25">
      <c r="A972" s="2">
        <v>1001</v>
      </c>
      <c r="B972" t="s">
        <v>21</v>
      </c>
      <c r="C972" s="2" t="str">
        <f t="shared" si="51"/>
        <v>11</v>
      </c>
      <c r="D972" t="s">
        <v>334</v>
      </c>
      <c r="E972" s="2" t="str">
        <f t="shared" si="52"/>
        <v>110010000</v>
      </c>
      <c r="F972" t="s">
        <v>335</v>
      </c>
      <c r="G972" t="s">
        <v>336</v>
      </c>
      <c r="H972" t="s">
        <v>337</v>
      </c>
      <c r="I972">
        <v>63301</v>
      </c>
      <c r="J972" t="s">
        <v>129</v>
      </c>
      <c r="K972" s="1">
        <v>50135</v>
      </c>
      <c r="L972" s="1">
        <v>68335</v>
      </c>
      <c r="M972" s="1">
        <v>18200</v>
      </c>
      <c r="N972" s="1">
        <v>19870.11</v>
      </c>
      <c r="O972" s="1">
        <v>48464.89</v>
      </c>
      <c r="P972" s="1">
        <v>19870.11</v>
      </c>
      <c r="Q972">
        <v>0</v>
      </c>
      <c r="R972" s="1">
        <v>19870.11</v>
      </c>
      <c r="S972">
        <v>0</v>
      </c>
    </row>
    <row r="973" spans="1:19" x14ac:dyDescent="0.25">
      <c r="A973" s="2">
        <v>1001</v>
      </c>
      <c r="B973" t="s">
        <v>21</v>
      </c>
      <c r="C973" s="2" t="str">
        <f t="shared" si="51"/>
        <v>11</v>
      </c>
      <c r="D973" t="s">
        <v>334</v>
      </c>
      <c r="E973" s="2" t="str">
        <f t="shared" si="52"/>
        <v>110010000</v>
      </c>
      <c r="F973" t="s">
        <v>335</v>
      </c>
      <c r="G973" t="s">
        <v>336</v>
      </c>
      <c r="H973" t="s">
        <v>337</v>
      </c>
      <c r="I973">
        <v>63302</v>
      </c>
      <c r="J973" t="s">
        <v>130</v>
      </c>
      <c r="K973" s="1">
        <v>16500</v>
      </c>
      <c r="L973" s="1">
        <v>66500</v>
      </c>
      <c r="M973" s="1">
        <v>50000</v>
      </c>
      <c r="N973" s="1">
        <v>23053.47</v>
      </c>
      <c r="O973" s="1">
        <v>43446.53</v>
      </c>
      <c r="P973" s="1">
        <v>23053.47</v>
      </c>
      <c r="Q973">
        <v>0</v>
      </c>
      <c r="R973" s="1">
        <v>23053.47</v>
      </c>
      <c r="S973">
        <v>0</v>
      </c>
    </row>
    <row r="974" spans="1:19" x14ac:dyDescent="0.25">
      <c r="A974" s="2">
        <v>1001</v>
      </c>
      <c r="B974" t="s">
        <v>21</v>
      </c>
      <c r="C974" s="2" t="str">
        <f t="shared" si="51"/>
        <v>11</v>
      </c>
      <c r="D974" t="s">
        <v>334</v>
      </c>
      <c r="E974" s="2" t="str">
        <f t="shared" si="52"/>
        <v>110010000</v>
      </c>
      <c r="F974" t="s">
        <v>335</v>
      </c>
      <c r="G974" t="s">
        <v>336</v>
      </c>
      <c r="H974" t="s">
        <v>337</v>
      </c>
      <c r="I974">
        <v>63303</v>
      </c>
      <c r="J974" t="s">
        <v>98</v>
      </c>
      <c r="K974" s="1">
        <v>26725</v>
      </c>
      <c r="L974" s="1">
        <v>84925</v>
      </c>
      <c r="M974" s="1">
        <v>58200</v>
      </c>
      <c r="N974" s="1">
        <v>78244.67</v>
      </c>
      <c r="O974" s="1">
        <v>6680.33</v>
      </c>
      <c r="P974" s="1">
        <v>78244.67</v>
      </c>
      <c r="Q974">
        <v>0</v>
      </c>
      <c r="R974" s="1">
        <v>78244.67</v>
      </c>
      <c r="S974">
        <v>0</v>
      </c>
    </row>
    <row r="975" spans="1:19" x14ac:dyDescent="0.25">
      <c r="A975" s="2">
        <v>1001</v>
      </c>
      <c r="B975" t="s">
        <v>21</v>
      </c>
      <c r="C975" s="2" t="str">
        <f t="shared" si="51"/>
        <v>11</v>
      </c>
      <c r="D975" t="s">
        <v>334</v>
      </c>
      <c r="E975" s="2" t="str">
        <f t="shared" si="52"/>
        <v>110010000</v>
      </c>
      <c r="F975" t="s">
        <v>335</v>
      </c>
      <c r="G975" t="s">
        <v>336</v>
      </c>
      <c r="H975" t="s">
        <v>337</v>
      </c>
      <c r="I975">
        <v>63308</v>
      </c>
      <c r="J975" t="s">
        <v>171</v>
      </c>
      <c r="K975" s="1">
        <v>27482</v>
      </c>
      <c r="L975" s="1">
        <v>27482</v>
      </c>
      <c r="M975">
        <v>0</v>
      </c>
      <c r="N975" s="1">
        <v>8242.67</v>
      </c>
      <c r="O975" s="1">
        <v>19239.330000000002</v>
      </c>
      <c r="P975" s="1">
        <v>8242.67</v>
      </c>
      <c r="Q975">
        <v>0</v>
      </c>
      <c r="R975" s="1">
        <v>8242.67</v>
      </c>
      <c r="S975">
        <v>0</v>
      </c>
    </row>
    <row r="976" spans="1:19" x14ac:dyDescent="0.25">
      <c r="A976" s="2">
        <v>1001</v>
      </c>
      <c r="B976" t="s">
        <v>21</v>
      </c>
      <c r="C976" s="2" t="str">
        <f t="shared" si="51"/>
        <v>11</v>
      </c>
      <c r="D976" t="s">
        <v>334</v>
      </c>
      <c r="E976" s="2" t="str">
        <f t="shared" si="52"/>
        <v>110010000</v>
      </c>
      <c r="F976" t="s">
        <v>335</v>
      </c>
      <c r="G976" t="s">
        <v>336</v>
      </c>
      <c r="H976" t="s">
        <v>337</v>
      </c>
      <c r="I976">
        <v>63309</v>
      </c>
      <c r="J976" t="s">
        <v>159</v>
      </c>
      <c r="K976">
        <v>0</v>
      </c>
      <c r="L976" s="1">
        <v>27650</v>
      </c>
      <c r="M976" s="1">
        <v>27650</v>
      </c>
      <c r="N976" s="1">
        <v>27580.74</v>
      </c>
      <c r="O976">
        <v>69.260000000000005</v>
      </c>
      <c r="P976" s="1">
        <v>27580.74</v>
      </c>
      <c r="Q976">
        <v>0</v>
      </c>
      <c r="R976" s="1">
        <v>27580.74</v>
      </c>
      <c r="S976">
        <v>0</v>
      </c>
    </row>
    <row r="977" spans="1:19" x14ac:dyDescent="0.25">
      <c r="A977" s="2">
        <v>1001</v>
      </c>
      <c r="B977" t="s">
        <v>21</v>
      </c>
      <c r="C977" s="2" t="str">
        <f t="shared" si="51"/>
        <v>11</v>
      </c>
      <c r="D977" t="s">
        <v>334</v>
      </c>
      <c r="E977" s="2" t="str">
        <f t="shared" si="52"/>
        <v>110010000</v>
      </c>
      <c r="F977" t="s">
        <v>335</v>
      </c>
      <c r="G977" t="s">
        <v>336</v>
      </c>
      <c r="H977" t="s">
        <v>337</v>
      </c>
      <c r="I977">
        <v>63500</v>
      </c>
      <c r="J977" t="s">
        <v>185</v>
      </c>
      <c r="K977" s="1">
        <v>22032</v>
      </c>
      <c r="L977" s="1">
        <v>26632</v>
      </c>
      <c r="M977" s="1">
        <v>4600</v>
      </c>
      <c r="N977" s="1">
        <v>35876.410000000003</v>
      </c>
      <c r="O977" s="1">
        <v>-9244.41</v>
      </c>
      <c r="P977" s="1">
        <v>35876.410000000003</v>
      </c>
      <c r="Q977">
        <v>0</v>
      </c>
      <c r="R977" s="1">
        <v>35876.410000000003</v>
      </c>
      <c r="S977">
        <v>0</v>
      </c>
    </row>
    <row r="978" spans="1:19" x14ac:dyDescent="0.25">
      <c r="A978" s="2">
        <v>1001</v>
      </c>
      <c r="B978" t="s">
        <v>21</v>
      </c>
      <c r="C978" s="2" t="str">
        <f t="shared" si="51"/>
        <v>11</v>
      </c>
      <c r="D978" t="s">
        <v>334</v>
      </c>
      <c r="E978" s="2" t="str">
        <f t="shared" si="52"/>
        <v>110010000</v>
      </c>
      <c r="F978" t="s">
        <v>335</v>
      </c>
      <c r="G978" t="s">
        <v>336</v>
      </c>
      <c r="H978" t="s">
        <v>337</v>
      </c>
      <c r="I978">
        <v>63502</v>
      </c>
      <c r="J978" t="s">
        <v>186</v>
      </c>
      <c r="K978" s="1">
        <v>4500</v>
      </c>
      <c r="L978" s="1">
        <v>8800</v>
      </c>
      <c r="M978" s="1">
        <v>4300</v>
      </c>
      <c r="N978" s="1">
        <v>8712</v>
      </c>
      <c r="O978">
        <v>88</v>
      </c>
      <c r="P978" s="1">
        <v>8712</v>
      </c>
      <c r="Q978">
        <v>0</v>
      </c>
      <c r="R978" s="1">
        <v>8712</v>
      </c>
      <c r="S978">
        <v>0</v>
      </c>
    </row>
    <row r="979" spans="1:19" x14ac:dyDescent="0.25">
      <c r="A979" s="2">
        <v>1001</v>
      </c>
      <c r="B979" t="s">
        <v>21</v>
      </c>
      <c r="C979" s="2" t="str">
        <f t="shared" si="51"/>
        <v>11</v>
      </c>
      <c r="D979" t="s">
        <v>334</v>
      </c>
      <c r="E979" s="2" t="str">
        <f t="shared" si="52"/>
        <v>110010000</v>
      </c>
      <c r="F979" t="s">
        <v>335</v>
      </c>
      <c r="G979" t="s">
        <v>336</v>
      </c>
      <c r="H979" t="s">
        <v>337</v>
      </c>
      <c r="I979">
        <v>64010</v>
      </c>
      <c r="J979" t="s">
        <v>99</v>
      </c>
      <c r="K979" s="1">
        <v>103550</v>
      </c>
      <c r="L979" s="1">
        <v>103550</v>
      </c>
      <c r="M979">
        <v>0</v>
      </c>
      <c r="N979" s="1">
        <v>88386.59</v>
      </c>
      <c r="O979" s="1">
        <v>15163.41</v>
      </c>
      <c r="P979" s="1">
        <v>88386.59</v>
      </c>
      <c r="Q979">
        <v>0</v>
      </c>
      <c r="R979" s="1">
        <v>88386.59</v>
      </c>
      <c r="S979">
        <v>0</v>
      </c>
    </row>
    <row r="980" spans="1:19" x14ac:dyDescent="0.25">
      <c r="A980" s="2">
        <v>1001</v>
      </c>
      <c r="B980" t="s">
        <v>21</v>
      </c>
      <c r="C980" s="2" t="str">
        <f t="shared" si="51"/>
        <v>11</v>
      </c>
      <c r="D980" t="s">
        <v>334</v>
      </c>
      <c r="E980" s="2" t="str">
        <f t="shared" si="52"/>
        <v>110010000</v>
      </c>
      <c r="F980" t="s">
        <v>335</v>
      </c>
      <c r="G980" t="s">
        <v>336</v>
      </c>
      <c r="H980" t="s">
        <v>337</v>
      </c>
      <c r="I980">
        <v>83009</v>
      </c>
      <c r="J980" t="s">
        <v>46</v>
      </c>
      <c r="K980" s="1">
        <v>314000</v>
      </c>
      <c r="L980" s="1">
        <v>314000</v>
      </c>
      <c r="M980">
        <v>0</v>
      </c>
      <c r="N980" s="1">
        <v>314000</v>
      </c>
      <c r="O980">
        <v>0</v>
      </c>
      <c r="P980" s="1">
        <v>314000</v>
      </c>
      <c r="Q980">
        <v>0</v>
      </c>
      <c r="R980" s="1">
        <v>168820.54</v>
      </c>
      <c r="S980" s="1">
        <v>145179.46</v>
      </c>
    </row>
    <row r="981" spans="1:19" x14ac:dyDescent="0.25">
      <c r="A981" s="2">
        <v>1001</v>
      </c>
      <c r="B981" t="s">
        <v>21</v>
      </c>
      <c r="C981" s="2" t="str">
        <f t="shared" si="51"/>
        <v>11</v>
      </c>
      <c r="D981" t="s">
        <v>334</v>
      </c>
      <c r="E981" s="2" t="str">
        <f t="shared" ref="E981:E1012" si="53">"110100000"</f>
        <v>110100000</v>
      </c>
      <c r="F981" t="s">
        <v>342</v>
      </c>
      <c r="G981" t="s">
        <v>343</v>
      </c>
      <c r="H981" t="s">
        <v>344</v>
      </c>
      <c r="I981">
        <v>12000</v>
      </c>
      <c r="J981" t="s">
        <v>28</v>
      </c>
      <c r="K981" s="1">
        <v>119349</v>
      </c>
      <c r="L981" s="1">
        <v>115839.05</v>
      </c>
      <c r="M981" s="1">
        <v>-3509.95</v>
      </c>
      <c r="N981" s="1">
        <v>115839.01</v>
      </c>
      <c r="O981">
        <v>0.04</v>
      </c>
      <c r="P981" s="1">
        <v>115839.01</v>
      </c>
      <c r="Q981">
        <v>0</v>
      </c>
      <c r="R981" s="1">
        <v>115839.01</v>
      </c>
      <c r="S981">
        <v>0</v>
      </c>
    </row>
    <row r="982" spans="1:19" x14ac:dyDescent="0.25">
      <c r="A982" s="2">
        <v>1001</v>
      </c>
      <c r="B982" t="s">
        <v>21</v>
      </c>
      <c r="C982" s="2" t="str">
        <f t="shared" si="51"/>
        <v>11</v>
      </c>
      <c r="D982" t="s">
        <v>334</v>
      </c>
      <c r="E982" s="2" t="str">
        <f t="shared" si="53"/>
        <v>110100000</v>
      </c>
      <c r="F982" t="s">
        <v>342</v>
      </c>
      <c r="G982" t="s">
        <v>343</v>
      </c>
      <c r="H982" t="s">
        <v>344</v>
      </c>
      <c r="I982">
        <v>12001</v>
      </c>
      <c r="J982" t="s">
        <v>51</v>
      </c>
      <c r="K982" s="1">
        <v>74963</v>
      </c>
      <c r="L982" s="1">
        <v>26766.23</v>
      </c>
      <c r="M982" s="1">
        <v>-48196.77</v>
      </c>
      <c r="N982" s="1">
        <v>26765.29</v>
      </c>
      <c r="O982">
        <v>0.94</v>
      </c>
      <c r="P982" s="1">
        <v>26765.29</v>
      </c>
      <c r="Q982">
        <v>0</v>
      </c>
      <c r="R982" s="1">
        <v>26765.29</v>
      </c>
      <c r="S982">
        <v>0</v>
      </c>
    </row>
    <row r="983" spans="1:19" x14ac:dyDescent="0.25">
      <c r="A983" s="2">
        <v>1001</v>
      </c>
      <c r="B983" t="s">
        <v>21</v>
      </c>
      <c r="C983" s="2" t="str">
        <f t="shared" si="51"/>
        <v>11</v>
      </c>
      <c r="D983" t="s">
        <v>334</v>
      </c>
      <c r="E983" s="2" t="str">
        <f t="shared" si="53"/>
        <v>110100000</v>
      </c>
      <c r="F983" t="s">
        <v>342</v>
      </c>
      <c r="G983" t="s">
        <v>343</v>
      </c>
      <c r="H983" t="s">
        <v>344</v>
      </c>
      <c r="I983">
        <v>12002</v>
      </c>
      <c r="J983" t="s">
        <v>29</v>
      </c>
      <c r="K983" s="1">
        <v>57414</v>
      </c>
      <c r="L983" s="1">
        <v>43038.93</v>
      </c>
      <c r="M983" s="1">
        <v>-14375.07</v>
      </c>
      <c r="N983" s="1">
        <v>43038.5</v>
      </c>
      <c r="O983">
        <v>0.43</v>
      </c>
      <c r="P983" s="1">
        <v>43038.5</v>
      </c>
      <c r="Q983">
        <v>0</v>
      </c>
      <c r="R983" s="1">
        <v>43038.5</v>
      </c>
      <c r="S983">
        <v>0</v>
      </c>
    </row>
    <row r="984" spans="1:19" x14ac:dyDescent="0.25">
      <c r="A984" s="2">
        <v>1001</v>
      </c>
      <c r="B984" t="s">
        <v>21</v>
      </c>
      <c r="C984" s="2" t="str">
        <f t="shared" si="51"/>
        <v>11</v>
      </c>
      <c r="D984" t="s">
        <v>334</v>
      </c>
      <c r="E984" s="2" t="str">
        <f t="shared" si="53"/>
        <v>110100000</v>
      </c>
      <c r="F984" t="s">
        <v>342</v>
      </c>
      <c r="G984" t="s">
        <v>343</v>
      </c>
      <c r="H984" t="s">
        <v>344</v>
      </c>
      <c r="I984">
        <v>12003</v>
      </c>
      <c r="J984" t="s">
        <v>30</v>
      </c>
      <c r="K984" s="1">
        <v>29199</v>
      </c>
      <c r="L984" s="1">
        <v>29347.31</v>
      </c>
      <c r="M984">
        <v>148.31</v>
      </c>
      <c r="N984" s="1">
        <v>29347.31</v>
      </c>
      <c r="O984">
        <v>0</v>
      </c>
      <c r="P984" s="1">
        <v>29347.31</v>
      </c>
      <c r="Q984">
        <v>0</v>
      </c>
      <c r="R984" s="1">
        <v>29347.31</v>
      </c>
      <c r="S984">
        <v>0</v>
      </c>
    </row>
    <row r="985" spans="1:19" x14ac:dyDescent="0.25">
      <c r="A985" s="2">
        <v>1001</v>
      </c>
      <c r="B985" t="s">
        <v>21</v>
      </c>
      <c r="C985" s="2" t="str">
        <f t="shared" si="51"/>
        <v>11</v>
      </c>
      <c r="D985" t="s">
        <v>334</v>
      </c>
      <c r="E985" s="2" t="str">
        <f t="shared" si="53"/>
        <v>110100000</v>
      </c>
      <c r="F985" t="s">
        <v>342</v>
      </c>
      <c r="G985" t="s">
        <v>343</v>
      </c>
      <c r="H985" t="s">
        <v>344</v>
      </c>
      <c r="I985">
        <v>12005</v>
      </c>
      <c r="J985" t="s">
        <v>31</v>
      </c>
      <c r="K985" s="1">
        <v>52593</v>
      </c>
      <c r="L985" s="1">
        <v>54400.43</v>
      </c>
      <c r="M985" s="1">
        <v>1807.43</v>
      </c>
      <c r="N985" s="1">
        <v>54400.43</v>
      </c>
      <c r="O985">
        <v>0</v>
      </c>
      <c r="P985" s="1">
        <v>54400.43</v>
      </c>
      <c r="Q985">
        <v>0</v>
      </c>
      <c r="R985" s="1">
        <v>54400.43</v>
      </c>
      <c r="S985">
        <v>0</v>
      </c>
    </row>
    <row r="986" spans="1:19" x14ac:dyDescent="0.25">
      <c r="A986" s="2">
        <v>1001</v>
      </c>
      <c r="B986" t="s">
        <v>21</v>
      </c>
      <c r="C986" s="2" t="str">
        <f t="shared" si="51"/>
        <v>11</v>
      </c>
      <c r="D986" t="s">
        <v>334</v>
      </c>
      <c r="E986" s="2" t="str">
        <f t="shared" si="53"/>
        <v>110100000</v>
      </c>
      <c r="F986" t="s">
        <v>342</v>
      </c>
      <c r="G986" t="s">
        <v>343</v>
      </c>
      <c r="H986" t="s">
        <v>344</v>
      </c>
      <c r="I986">
        <v>12100</v>
      </c>
      <c r="J986" t="s">
        <v>32</v>
      </c>
      <c r="K986" s="1">
        <v>183737</v>
      </c>
      <c r="L986" s="1">
        <v>157975.54</v>
      </c>
      <c r="M986" s="1">
        <v>-25761.46</v>
      </c>
      <c r="N986" s="1">
        <v>157975.13</v>
      </c>
      <c r="O986">
        <v>0.41</v>
      </c>
      <c r="P986" s="1">
        <v>157975.13</v>
      </c>
      <c r="Q986">
        <v>0</v>
      </c>
      <c r="R986" s="1">
        <v>157975.13</v>
      </c>
      <c r="S986">
        <v>0</v>
      </c>
    </row>
    <row r="987" spans="1:19" x14ac:dyDescent="0.25">
      <c r="A987" s="2">
        <v>1001</v>
      </c>
      <c r="B987" t="s">
        <v>21</v>
      </c>
      <c r="C987" s="2" t="str">
        <f t="shared" si="51"/>
        <v>11</v>
      </c>
      <c r="D987" t="s">
        <v>334</v>
      </c>
      <c r="E987" s="2" t="str">
        <f t="shared" si="53"/>
        <v>110100000</v>
      </c>
      <c r="F987" t="s">
        <v>342</v>
      </c>
      <c r="G987" t="s">
        <v>343</v>
      </c>
      <c r="H987" t="s">
        <v>344</v>
      </c>
      <c r="I987">
        <v>12101</v>
      </c>
      <c r="J987" t="s">
        <v>33</v>
      </c>
      <c r="K987" s="1">
        <v>365285</v>
      </c>
      <c r="L987" s="1">
        <v>336054.85</v>
      </c>
      <c r="M987" s="1">
        <v>-29230.15</v>
      </c>
      <c r="N987" s="1">
        <v>336054.5</v>
      </c>
      <c r="O987">
        <v>0.35</v>
      </c>
      <c r="P987" s="1">
        <v>336054.5</v>
      </c>
      <c r="Q987">
        <v>0</v>
      </c>
      <c r="R987" s="1">
        <v>336054.5</v>
      </c>
      <c r="S987">
        <v>0</v>
      </c>
    </row>
    <row r="988" spans="1:19" x14ac:dyDescent="0.25">
      <c r="A988" s="2">
        <v>1001</v>
      </c>
      <c r="B988" t="s">
        <v>21</v>
      </c>
      <c r="C988" s="2" t="str">
        <f t="shared" si="51"/>
        <v>11</v>
      </c>
      <c r="D988" t="s">
        <v>334</v>
      </c>
      <c r="E988" s="2" t="str">
        <f t="shared" si="53"/>
        <v>110100000</v>
      </c>
      <c r="F988" t="s">
        <v>342</v>
      </c>
      <c r="G988" t="s">
        <v>343</v>
      </c>
      <c r="H988" t="s">
        <v>344</v>
      </c>
      <c r="I988">
        <v>16000</v>
      </c>
      <c r="J988" t="s">
        <v>35</v>
      </c>
      <c r="K988" s="1">
        <v>180519</v>
      </c>
      <c r="L988" s="1">
        <v>162616</v>
      </c>
      <c r="M988" s="1">
        <v>-17903</v>
      </c>
      <c r="N988" s="1">
        <v>162615.03</v>
      </c>
      <c r="O988">
        <v>0.97</v>
      </c>
      <c r="P988" s="1">
        <v>162615.03</v>
      </c>
      <c r="Q988">
        <v>0</v>
      </c>
      <c r="R988" s="1">
        <v>162615.03</v>
      </c>
      <c r="S988">
        <v>0</v>
      </c>
    </row>
    <row r="989" spans="1:19" x14ac:dyDescent="0.25">
      <c r="A989" s="2">
        <v>1001</v>
      </c>
      <c r="B989" t="s">
        <v>21</v>
      </c>
      <c r="C989" s="2" t="str">
        <f t="shared" si="51"/>
        <v>11</v>
      </c>
      <c r="D989" t="s">
        <v>334</v>
      </c>
      <c r="E989" s="2" t="str">
        <f t="shared" si="53"/>
        <v>110100000</v>
      </c>
      <c r="F989" t="s">
        <v>342</v>
      </c>
      <c r="G989" t="s">
        <v>343</v>
      </c>
      <c r="H989" t="s">
        <v>344</v>
      </c>
      <c r="I989">
        <v>22000</v>
      </c>
      <c r="J989" t="s">
        <v>39</v>
      </c>
      <c r="K989" s="1">
        <v>1000</v>
      </c>
      <c r="L989" s="1">
        <v>1000</v>
      </c>
      <c r="M989">
        <v>0</v>
      </c>
      <c r="N989" s="1">
        <v>2298.0100000000002</v>
      </c>
      <c r="O989" s="1">
        <v>-1298.01</v>
      </c>
      <c r="P989" s="1">
        <v>2298.0100000000002</v>
      </c>
      <c r="Q989">
        <v>0</v>
      </c>
      <c r="R989" s="1">
        <v>2298.0100000000002</v>
      </c>
      <c r="S989">
        <v>0</v>
      </c>
    </row>
    <row r="990" spans="1:19" x14ac:dyDescent="0.25">
      <c r="A990" s="2">
        <v>1001</v>
      </c>
      <c r="B990" t="s">
        <v>21</v>
      </c>
      <c r="C990" s="2" t="str">
        <f t="shared" si="51"/>
        <v>11</v>
      </c>
      <c r="D990" t="s">
        <v>334</v>
      </c>
      <c r="E990" s="2" t="str">
        <f t="shared" si="53"/>
        <v>110100000</v>
      </c>
      <c r="F990" t="s">
        <v>342</v>
      </c>
      <c r="G990" t="s">
        <v>343</v>
      </c>
      <c r="H990" t="s">
        <v>344</v>
      </c>
      <c r="I990">
        <v>22004</v>
      </c>
      <c r="J990" t="s">
        <v>72</v>
      </c>
      <c r="K990" s="1">
        <v>4000</v>
      </c>
      <c r="L990" s="1">
        <v>4000</v>
      </c>
      <c r="M990">
        <v>0</v>
      </c>
      <c r="N990">
        <v>215.33</v>
      </c>
      <c r="O990" s="1">
        <v>3784.67</v>
      </c>
      <c r="P990">
        <v>215.33</v>
      </c>
      <c r="Q990">
        <v>0</v>
      </c>
      <c r="R990">
        <v>215.33</v>
      </c>
      <c r="S990">
        <v>0</v>
      </c>
    </row>
    <row r="991" spans="1:19" x14ac:dyDescent="0.25">
      <c r="A991" s="2">
        <v>1001</v>
      </c>
      <c r="B991" t="s">
        <v>21</v>
      </c>
      <c r="C991" s="2" t="str">
        <f t="shared" si="51"/>
        <v>11</v>
      </c>
      <c r="D991" t="s">
        <v>334</v>
      </c>
      <c r="E991" s="2" t="str">
        <f t="shared" si="53"/>
        <v>110100000</v>
      </c>
      <c r="F991" t="s">
        <v>342</v>
      </c>
      <c r="G991" t="s">
        <v>343</v>
      </c>
      <c r="H991" t="s">
        <v>344</v>
      </c>
      <c r="I991">
        <v>22603</v>
      </c>
      <c r="J991" t="s">
        <v>82</v>
      </c>
      <c r="K991">
        <v>0</v>
      </c>
      <c r="L991">
        <v>400</v>
      </c>
      <c r="M991">
        <v>400</v>
      </c>
      <c r="N991">
        <v>302.5</v>
      </c>
      <c r="O991">
        <v>97.5</v>
      </c>
      <c r="P991">
        <v>302.5</v>
      </c>
      <c r="Q991">
        <v>0</v>
      </c>
      <c r="R991">
        <v>302.5</v>
      </c>
      <c r="S991">
        <v>0</v>
      </c>
    </row>
    <row r="992" spans="1:19" x14ac:dyDescent="0.25">
      <c r="A992" s="2">
        <v>1001</v>
      </c>
      <c r="B992" t="s">
        <v>21</v>
      </c>
      <c r="C992" s="2" t="str">
        <f t="shared" si="51"/>
        <v>11</v>
      </c>
      <c r="D992" t="s">
        <v>334</v>
      </c>
      <c r="E992" s="2" t="str">
        <f t="shared" si="53"/>
        <v>110100000</v>
      </c>
      <c r="F992" t="s">
        <v>342</v>
      </c>
      <c r="G992" t="s">
        <v>343</v>
      </c>
      <c r="H992" t="s">
        <v>344</v>
      </c>
      <c r="I992">
        <v>22609</v>
      </c>
      <c r="J992" t="s">
        <v>44</v>
      </c>
      <c r="K992" s="1">
        <v>15000</v>
      </c>
      <c r="L992" s="1">
        <v>15000</v>
      </c>
      <c r="M992">
        <v>0</v>
      </c>
      <c r="N992" s="1">
        <v>6594.5</v>
      </c>
      <c r="O992" s="1">
        <v>8405.5</v>
      </c>
      <c r="P992" s="1">
        <v>6594.5</v>
      </c>
      <c r="Q992">
        <v>0</v>
      </c>
      <c r="R992" s="1">
        <v>6594.5</v>
      </c>
      <c r="S992">
        <v>0</v>
      </c>
    </row>
    <row r="993" spans="1:19" x14ac:dyDescent="0.25">
      <c r="A993" s="2">
        <v>1001</v>
      </c>
      <c r="B993" t="s">
        <v>21</v>
      </c>
      <c r="C993" s="2" t="str">
        <f t="shared" si="51"/>
        <v>11</v>
      </c>
      <c r="D993" t="s">
        <v>334</v>
      </c>
      <c r="E993" s="2" t="str">
        <f t="shared" si="53"/>
        <v>110100000</v>
      </c>
      <c r="F993" t="s">
        <v>342</v>
      </c>
      <c r="G993" t="s">
        <v>343</v>
      </c>
      <c r="H993" t="s">
        <v>344</v>
      </c>
      <c r="I993">
        <v>22706</v>
      </c>
      <c r="J993" t="s">
        <v>86</v>
      </c>
      <c r="K993" s="1">
        <v>16000</v>
      </c>
      <c r="L993" s="1">
        <v>17600</v>
      </c>
      <c r="M993" s="1">
        <v>1600</v>
      </c>
      <c r="N993" s="1">
        <v>19601.45</v>
      </c>
      <c r="O993" s="1">
        <v>-2001.45</v>
      </c>
      <c r="P993" s="1">
        <v>19601.45</v>
      </c>
      <c r="Q993">
        <v>0</v>
      </c>
      <c r="R993" s="1">
        <v>19601.45</v>
      </c>
      <c r="S993">
        <v>0</v>
      </c>
    </row>
    <row r="994" spans="1:19" x14ac:dyDescent="0.25">
      <c r="A994" s="2">
        <v>1001</v>
      </c>
      <c r="B994" t="s">
        <v>21</v>
      </c>
      <c r="C994" s="2" t="str">
        <f t="shared" si="51"/>
        <v>11</v>
      </c>
      <c r="D994" t="s">
        <v>334</v>
      </c>
      <c r="E994" s="2" t="str">
        <f t="shared" si="53"/>
        <v>110100000</v>
      </c>
      <c r="F994" t="s">
        <v>342</v>
      </c>
      <c r="G994" t="s">
        <v>343</v>
      </c>
      <c r="H994" t="s">
        <v>344</v>
      </c>
      <c r="I994">
        <v>23301</v>
      </c>
      <c r="J994" t="s">
        <v>345</v>
      </c>
      <c r="K994" s="1">
        <v>4300</v>
      </c>
      <c r="L994" s="1">
        <v>2300</v>
      </c>
      <c r="M994" s="1">
        <v>-2000</v>
      </c>
      <c r="N994" s="1">
        <v>1119.96</v>
      </c>
      <c r="O994" s="1">
        <v>1180.04</v>
      </c>
      <c r="P994" s="1">
        <v>1119.96</v>
      </c>
      <c r="Q994">
        <v>0</v>
      </c>
      <c r="R994" s="1">
        <v>1119.96</v>
      </c>
      <c r="S994">
        <v>0</v>
      </c>
    </row>
    <row r="995" spans="1:19" x14ac:dyDescent="0.25">
      <c r="A995" s="2">
        <v>1001</v>
      </c>
      <c r="B995" t="s">
        <v>21</v>
      </c>
      <c r="C995" s="2" t="str">
        <f t="shared" si="51"/>
        <v>11</v>
      </c>
      <c r="D995" t="s">
        <v>334</v>
      </c>
      <c r="E995" s="2" t="str">
        <f t="shared" si="53"/>
        <v>110100000</v>
      </c>
      <c r="F995" t="s">
        <v>342</v>
      </c>
      <c r="G995" t="s">
        <v>346</v>
      </c>
      <c r="H995" t="s">
        <v>347</v>
      </c>
      <c r="I995">
        <v>10000</v>
      </c>
      <c r="J995" t="s">
        <v>25</v>
      </c>
      <c r="K995" s="1">
        <v>82492</v>
      </c>
      <c r="L995" s="1">
        <v>82492</v>
      </c>
      <c r="M995">
        <v>0</v>
      </c>
      <c r="N995" s="1">
        <v>82491.839999999997</v>
      </c>
      <c r="O995">
        <v>0.16</v>
      </c>
      <c r="P995" s="1">
        <v>82491.839999999997</v>
      </c>
      <c r="Q995">
        <v>0</v>
      </c>
      <c r="R995" s="1">
        <v>82491.839999999997</v>
      </c>
      <c r="S995">
        <v>0</v>
      </c>
    </row>
    <row r="996" spans="1:19" x14ac:dyDescent="0.25">
      <c r="A996" s="2">
        <v>1001</v>
      </c>
      <c r="B996" t="s">
        <v>21</v>
      </c>
      <c r="C996" s="2" t="str">
        <f t="shared" si="51"/>
        <v>11</v>
      </c>
      <c r="D996" t="s">
        <v>334</v>
      </c>
      <c r="E996" s="2" t="str">
        <f t="shared" si="53"/>
        <v>110100000</v>
      </c>
      <c r="F996" t="s">
        <v>342</v>
      </c>
      <c r="G996" t="s">
        <v>346</v>
      </c>
      <c r="H996" t="s">
        <v>347</v>
      </c>
      <c r="I996">
        <v>12000</v>
      </c>
      <c r="J996" t="s">
        <v>28</v>
      </c>
      <c r="K996" s="1">
        <v>443295</v>
      </c>
      <c r="L996" s="1">
        <v>380054.07</v>
      </c>
      <c r="M996" s="1">
        <v>-63240.93</v>
      </c>
      <c r="N996" s="1">
        <v>380054.07</v>
      </c>
      <c r="O996">
        <v>0</v>
      </c>
      <c r="P996" s="1">
        <v>380054.07</v>
      </c>
      <c r="Q996">
        <v>0</v>
      </c>
      <c r="R996" s="1">
        <v>380054.07</v>
      </c>
      <c r="S996">
        <v>0</v>
      </c>
    </row>
    <row r="997" spans="1:19" x14ac:dyDescent="0.25">
      <c r="A997" s="2">
        <v>1001</v>
      </c>
      <c r="B997" t="s">
        <v>21</v>
      </c>
      <c r="C997" s="2" t="str">
        <f t="shared" si="51"/>
        <v>11</v>
      </c>
      <c r="D997" t="s">
        <v>334</v>
      </c>
      <c r="E997" s="2" t="str">
        <f t="shared" si="53"/>
        <v>110100000</v>
      </c>
      <c r="F997" t="s">
        <v>342</v>
      </c>
      <c r="G997" t="s">
        <v>346</v>
      </c>
      <c r="H997" t="s">
        <v>347</v>
      </c>
      <c r="I997">
        <v>12001</v>
      </c>
      <c r="J997" t="s">
        <v>51</v>
      </c>
      <c r="K997" s="1">
        <v>119941</v>
      </c>
      <c r="L997" s="1">
        <v>80799.850000000006</v>
      </c>
      <c r="M997" s="1">
        <v>-39141.15</v>
      </c>
      <c r="N997" s="1">
        <v>80799.850000000006</v>
      </c>
      <c r="O997">
        <v>0</v>
      </c>
      <c r="P997" s="1">
        <v>80799.850000000006</v>
      </c>
      <c r="Q997">
        <v>0</v>
      </c>
      <c r="R997" s="1">
        <v>80799.850000000006</v>
      </c>
      <c r="S997">
        <v>0</v>
      </c>
    </row>
    <row r="998" spans="1:19" x14ac:dyDescent="0.25">
      <c r="A998" s="2">
        <v>1001</v>
      </c>
      <c r="B998" t="s">
        <v>21</v>
      </c>
      <c r="C998" s="2" t="str">
        <f t="shared" si="51"/>
        <v>11</v>
      </c>
      <c r="D998" t="s">
        <v>334</v>
      </c>
      <c r="E998" s="2" t="str">
        <f t="shared" si="53"/>
        <v>110100000</v>
      </c>
      <c r="F998" t="s">
        <v>342</v>
      </c>
      <c r="G998" t="s">
        <v>346</v>
      </c>
      <c r="H998" t="s">
        <v>347</v>
      </c>
      <c r="I998">
        <v>12002</v>
      </c>
      <c r="J998" t="s">
        <v>29</v>
      </c>
      <c r="K998" s="1">
        <v>34448</v>
      </c>
      <c r="L998" s="1">
        <v>19566.740000000002</v>
      </c>
      <c r="M998" s="1">
        <v>-14881.26</v>
      </c>
      <c r="N998" s="1">
        <v>19566.740000000002</v>
      </c>
      <c r="O998">
        <v>0</v>
      </c>
      <c r="P998" s="1">
        <v>19566.740000000002</v>
      </c>
      <c r="Q998">
        <v>0</v>
      </c>
      <c r="R998" s="1">
        <v>19566.740000000002</v>
      </c>
      <c r="S998">
        <v>0</v>
      </c>
    </row>
    <row r="999" spans="1:19" x14ac:dyDescent="0.25">
      <c r="A999" s="2">
        <v>1001</v>
      </c>
      <c r="B999" t="s">
        <v>21</v>
      </c>
      <c r="C999" s="2" t="str">
        <f t="shared" si="51"/>
        <v>11</v>
      </c>
      <c r="D999" t="s">
        <v>334</v>
      </c>
      <c r="E999" s="2" t="str">
        <f t="shared" si="53"/>
        <v>110100000</v>
      </c>
      <c r="F999" t="s">
        <v>342</v>
      </c>
      <c r="G999" t="s">
        <v>346</v>
      </c>
      <c r="H999" t="s">
        <v>347</v>
      </c>
      <c r="I999">
        <v>12003</v>
      </c>
      <c r="J999" t="s">
        <v>30</v>
      </c>
      <c r="K999" s="1">
        <v>48665</v>
      </c>
      <c r="L999" s="1">
        <v>36978.720000000001</v>
      </c>
      <c r="M999" s="1">
        <v>-11686.28</v>
      </c>
      <c r="N999" s="1">
        <v>36978.720000000001</v>
      </c>
      <c r="O999">
        <v>0</v>
      </c>
      <c r="P999" s="1">
        <v>36978.720000000001</v>
      </c>
      <c r="Q999">
        <v>0</v>
      </c>
      <c r="R999" s="1">
        <v>36978.720000000001</v>
      </c>
      <c r="S999">
        <v>0</v>
      </c>
    </row>
    <row r="1000" spans="1:19" x14ac:dyDescent="0.25">
      <c r="A1000" s="2">
        <v>1001</v>
      </c>
      <c r="B1000" t="s">
        <v>21</v>
      </c>
      <c r="C1000" s="2" t="str">
        <f t="shared" si="51"/>
        <v>11</v>
      </c>
      <c r="D1000" t="s">
        <v>334</v>
      </c>
      <c r="E1000" s="2" t="str">
        <f t="shared" si="53"/>
        <v>110100000</v>
      </c>
      <c r="F1000" t="s">
        <v>342</v>
      </c>
      <c r="G1000" t="s">
        <v>346</v>
      </c>
      <c r="H1000" t="s">
        <v>347</v>
      </c>
      <c r="I1000">
        <v>12005</v>
      </c>
      <c r="J1000" t="s">
        <v>31</v>
      </c>
      <c r="K1000" s="1">
        <v>107642</v>
      </c>
      <c r="L1000" s="1">
        <v>135339.07</v>
      </c>
      <c r="M1000" s="1">
        <v>27697.07</v>
      </c>
      <c r="N1000" s="1">
        <v>135339.07</v>
      </c>
      <c r="O1000">
        <v>0</v>
      </c>
      <c r="P1000" s="1">
        <v>135339.07</v>
      </c>
      <c r="Q1000">
        <v>0</v>
      </c>
      <c r="R1000" s="1">
        <v>135339.07</v>
      </c>
      <c r="S1000">
        <v>0</v>
      </c>
    </row>
    <row r="1001" spans="1:19" x14ac:dyDescent="0.25">
      <c r="A1001" s="2">
        <v>1001</v>
      </c>
      <c r="B1001" t="s">
        <v>21</v>
      </c>
      <c r="C1001" s="2" t="str">
        <f t="shared" si="51"/>
        <v>11</v>
      </c>
      <c r="D1001" t="s">
        <v>334</v>
      </c>
      <c r="E1001" s="2" t="str">
        <f t="shared" si="53"/>
        <v>110100000</v>
      </c>
      <c r="F1001" t="s">
        <v>342</v>
      </c>
      <c r="G1001" t="s">
        <v>346</v>
      </c>
      <c r="H1001" t="s">
        <v>347</v>
      </c>
      <c r="I1001">
        <v>12100</v>
      </c>
      <c r="J1001" t="s">
        <v>32</v>
      </c>
      <c r="K1001" s="1">
        <v>436572</v>
      </c>
      <c r="L1001" s="1">
        <v>393401.31</v>
      </c>
      <c r="M1001" s="1">
        <v>-43170.69</v>
      </c>
      <c r="N1001" s="1">
        <v>393401.31</v>
      </c>
      <c r="O1001">
        <v>0</v>
      </c>
      <c r="P1001" s="1">
        <v>393401.31</v>
      </c>
      <c r="Q1001">
        <v>0</v>
      </c>
      <c r="R1001" s="1">
        <v>393401.31</v>
      </c>
      <c r="S1001">
        <v>0</v>
      </c>
    </row>
    <row r="1002" spans="1:19" x14ac:dyDescent="0.25">
      <c r="A1002" s="2">
        <v>1001</v>
      </c>
      <c r="B1002" t="s">
        <v>21</v>
      </c>
      <c r="C1002" s="2" t="str">
        <f t="shared" si="51"/>
        <v>11</v>
      </c>
      <c r="D1002" t="s">
        <v>334</v>
      </c>
      <c r="E1002" s="2" t="str">
        <f t="shared" si="53"/>
        <v>110100000</v>
      </c>
      <c r="F1002" t="s">
        <v>342</v>
      </c>
      <c r="G1002" t="s">
        <v>346</v>
      </c>
      <c r="H1002" t="s">
        <v>347</v>
      </c>
      <c r="I1002">
        <v>12101</v>
      </c>
      <c r="J1002" t="s">
        <v>33</v>
      </c>
      <c r="K1002" s="1">
        <v>938269</v>
      </c>
      <c r="L1002" s="1">
        <v>865832.95999999996</v>
      </c>
      <c r="M1002" s="1">
        <v>-72436.039999999994</v>
      </c>
      <c r="N1002" s="1">
        <v>865832.95999999996</v>
      </c>
      <c r="O1002">
        <v>0</v>
      </c>
      <c r="P1002" s="1">
        <v>865832.95999999996</v>
      </c>
      <c r="Q1002">
        <v>0</v>
      </c>
      <c r="R1002" s="1">
        <v>865832.95999999996</v>
      </c>
      <c r="S1002">
        <v>0</v>
      </c>
    </row>
    <row r="1003" spans="1:19" x14ac:dyDescent="0.25">
      <c r="A1003" s="2">
        <v>1001</v>
      </c>
      <c r="B1003" t="s">
        <v>21</v>
      </c>
      <c r="C1003" s="2" t="str">
        <f t="shared" si="51"/>
        <v>11</v>
      </c>
      <c r="D1003" t="s">
        <v>334</v>
      </c>
      <c r="E1003" s="2" t="str">
        <f t="shared" si="53"/>
        <v>110100000</v>
      </c>
      <c r="F1003" t="s">
        <v>342</v>
      </c>
      <c r="G1003" t="s">
        <v>346</v>
      </c>
      <c r="H1003" t="s">
        <v>347</v>
      </c>
      <c r="I1003">
        <v>13000</v>
      </c>
      <c r="J1003" t="s">
        <v>53</v>
      </c>
      <c r="K1003" s="1">
        <v>1011619</v>
      </c>
      <c r="L1003" s="1">
        <v>762304.16</v>
      </c>
      <c r="M1003" s="1">
        <v>-249314.84</v>
      </c>
      <c r="N1003" s="1">
        <v>762304.16</v>
      </c>
      <c r="O1003">
        <v>0</v>
      </c>
      <c r="P1003" s="1">
        <v>762304.16</v>
      </c>
      <c r="Q1003">
        <v>0</v>
      </c>
      <c r="R1003" s="1">
        <v>762304.16</v>
      </c>
      <c r="S1003">
        <v>0</v>
      </c>
    </row>
    <row r="1004" spans="1:19" x14ac:dyDescent="0.25">
      <c r="A1004" s="2">
        <v>1001</v>
      </c>
      <c r="B1004" t="s">
        <v>21</v>
      </c>
      <c r="C1004" s="2" t="str">
        <f t="shared" si="51"/>
        <v>11</v>
      </c>
      <c r="D1004" t="s">
        <v>334</v>
      </c>
      <c r="E1004" s="2" t="str">
        <f t="shared" si="53"/>
        <v>110100000</v>
      </c>
      <c r="F1004" t="s">
        <v>342</v>
      </c>
      <c r="G1004" t="s">
        <v>346</v>
      </c>
      <c r="H1004" t="s">
        <v>347</v>
      </c>
      <c r="I1004">
        <v>13001</v>
      </c>
      <c r="J1004" t="s">
        <v>54</v>
      </c>
      <c r="K1004" s="1">
        <v>57998</v>
      </c>
      <c r="L1004" s="1">
        <v>48804.97</v>
      </c>
      <c r="M1004" s="1">
        <v>-9193.0300000000007</v>
      </c>
      <c r="N1004" s="1">
        <v>48804.97</v>
      </c>
      <c r="O1004">
        <v>0</v>
      </c>
      <c r="P1004" s="1">
        <v>48804.97</v>
      </c>
      <c r="Q1004">
        <v>0</v>
      </c>
      <c r="R1004" s="1">
        <v>48804.97</v>
      </c>
      <c r="S1004">
        <v>0</v>
      </c>
    </row>
    <row r="1005" spans="1:19" x14ac:dyDescent="0.25">
      <c r="A1005" s="2">
        <v>1001</v>
      </c>
      <c r="B1005" t="s">
        <v>21</v>
      </c>
      <c r="C1005" s="2" t="str">
        <f t="shared" si="51"/>
        <v>11</v>
      </c>
      <c r="D1005" t="s">
        <v>334</v>
      </c>
      <c r="E1005" s="2" t="str">
        <f t="shared" si="53"/>
        <v>110100000</v>
      </c>
      <c r="F1005" t="s">
        <v>342</v>
      </c>
      <c r="G1005" t="s">
        <v>346</v>
      </c>
      <c r="H1005" t="s">
        <v>347</v>
      </c>
      <c r="I1005">
        <v>13005</v>
      </c>
      <c r="J1005" t="s">
        <v>56</v>
      </c>
      <c r="K1005" s="1">
        <v>144033</v>
      </c>
      <c r="L1005" s="1">
        <v>133426.35</v>
      </c>
      <c r="M1005" s="1">
        <v>-10606.65</v>
      </c>
      <c r="N1005" s="1">
        <v>133426.35</v>
      </c>
      <c r="O1005">
        <v>0</v>
      </c>
      <c r="P1005" s="1">
        <v>133426.35</v>
      </c>
      <c r="Q1005">
        <v>0</v>
      </c>
      <c r="R1005" s="1">
        <v>133426.35</v>
      </c>
      <c r="S1005">
        <v>0</v>
      </c>
    </row>
    <row r="1006" spans="1:19" x14ac:dyDescent="0.25">
      <c r="A1006" s="2">
        <v>1001</v>
      </c>
      <c r="B1006" t="s">
        <v>21</v>
      </c>
      <c r="C1006" s="2" t="str">
        <f t="shared" si="51"/>
        <v>11</v>
      </c>
      <c r="D1006" t="s">
        <v>334</v>
      </c>
      <c r="E1006" s="2" t="str">
        <f t="shared" si="53"/>
        <v>110100000</v>
      </c>
      <c r="F1006" t="s">
        <v>342</v>
      </c>
      <c r="G1006" t="s">
        <v>346</v>
      </c>
      <c r="H1006" t="s">
        <v>347</v>
      </c>
      <c r="I1006">
        <v>16000</v>
      </c>
      <c r="J1006" t="s">
        <v>35</v>
      </c>
      <c r="K1006" s="1">
        <v>834332</v>
      </c>
      <c r="L1006" s="1">
        <v>708078.34</v>
      </c>
      <c r="M1006" s="1">
        <v>-126253.66</v>
      </c>
      <c r="N1006" s="1">
        <v>708077.84</v>
      </c>
      <c r="O1006">
        <v>0.5</v>
      </c>
      <c r="P1006" s="1">
        <v>708077.84</v>
      </c>
      <c r="Q1006">
        <v>0</v>
      </c>
      <c r="R1006" s="1">
        <v>708077.84</v>
      </c>
      <c r="S1006">
        <v>0</v>
      </c>
    </row>
    <row r="1007" spans="1:19" x14ac:dyDescent="0.25">
      <c r="A1007" s="2">
        <v>1001</v>
      </c>
      <c r="B1007" t="s">
        <v>21</v>
      </c>
      <c r="C1007" s="2" t="str">
        <f t="shared" si="51"/>
        <v>11</v>
      </c>
      <c r="D1007" t="s">
        <v>334</v>
      </c>
      <c r="E1007" s="2" t="str">
        <f t="shared" si="53"/>
        <v>110100000</v>
      </c>
      <c r="F1007" t="s">
        <v>342</v>
      </c>
      <c r="G1007" t="s">
        <v>346</v>
      </c>
      <c r="H1007" t="s">
        <v>347</v>
      </c>
      <c r="I1007">
        <v>21200</v>
      </c>
      <c r="J1007" t="s">
        <v>68</v>
      </c>
      <c r="K1007" s="1">
        <v>1027380</v>
      </c>
      <c r="L1007" s="1">
        <v>477380</v>
      </c>
      <c r="M1007" s="1">
        <v>-550000</v>
      </c>
      <c r="N1007" s="1">
        <v>441430.58</v>
      </c>
      <c r="O1007" s="1">
        <v>35949.42</v>
      </c>
      <c r="P1007" s="1">
        <v>441430.58</v>
      </c>
      <c r="Q1007">
        <v>0</v>
      </c>
      <c r="R1007" s="1">
        <v>441430.58</v>
      </c>
      <c r="S1007">
        <v>0</v>
      </c>
    </row>
    <row r="1008" spans="1:19" x14ac:dyDescent="0.25">
      <c r="A1008" s="2">
        <v>1001</v>
      </c>
      <c r="B1008" t="s">
        <v>21</v>
      </c>
      <c r="C1008" s="2" t="str">
        <f t="shared" si="51"/>
        <v>11</v>
      </c>
      <c r="D1008" t="s">
        <v>334</v>
      </c>
      <c r="E1008" s="2" t="str">
        <f t="shared" si="53"/>
        <v>110100000</v>
      </c>
      <c r="F1008" t="s">
        <v>342</v>
      </c>
      <c r="G1008" t="s">
        <v>346</v>
      </c>
      <c r="H1008" t="s">
        <v>347</v>
      </c>
      <c r="I1008">
        <v>21300</v>
      </c>
      <c r="J1008" t="s">
        <v>69</v>
      </c>
      <c r="K1008" s="1">
        <v>403000</v>
      </c>
      <c r="L1008" s="1">
        <v>188000</v>
      </c>
      <c r="M1008" s="1">
        <v>-215000</v>
      </c>
      <c r="N1008" s="1">
        <v>120697.48</v>
      </c>
      <c r="O1008" s="1">
        <v>67302.52</v>
      </c>
      <c r="P1008" s="1">
        <v>120697.48</v>
      </c>
      <c r="Q1008">
        <v>0</v>
      </c>
      <c r="R1008" s="1">
        <v>120697.48</v>
      </c>
      <c r="S1008">
        <v>0</v>
      </c>
    </row>
    <row r="1009" spans="1:19" x14ac:dyDescent="0.25">
      <c r="A1009" s="2">
        <v>1001</v>
      </c>
      <c r="B1009" t="s">
        <v>21</v>
      </c>
      <c r="C1009" s="2" t="str">
        <f t="shared" si="51"/>
        <v>11</v>
      </c>
      <c r="D1009" t="s">
        <v>334</v>
      </c>
      <c r="E1009" s="2" t="str">
        <f t="shared" si="53"/>
        <v>110100000</v>
      </c>
      <c r="F1009" t="s">
        <v>342</v>
      </c>
      <c r="G1009" t="s">
        <v>346</v>
      </c>
      <c r="H1009" t="s">
        <v>347</v>
      </c>
      <c r="I1009">
        <v>21400</v>
      </c>
      <c r="J1009" t="s">
        <v>70</v>
      </c>
      <c r="K1009" s="1">
        <v>25000</v>
      </c>
      <c r="L1009" s="1">
        <v>25000</v>
      </c>
      <c r="M1009">
        <v>0</v>
      </c>
      <c r="N1009" s="1">
        <v>31994.28</v>
      </c>
      <c r="O1009" s="1">
        <v>-6994.28</v>
      </c>
      <c r="P1009" s="1">
        <v>31994.28</v>
      </c>
      <c r="Q1009">
        <v>0</v>
      </c>
      <c r="R1009" s="1">
        <v>31994.28</v>
      </c>
      <c r="S1009">
        <v>0</v>
      </c>
    </row>
    <row r="1010" spans="1:19" x14ac:dyDescent="0.25">
      <c r="A1010" s="2">
        <v>1001</v>
      </c>
      <c r="B1010" t="s">
        <v>21</v>
      </c>
      <c r="C1010" s="2" t="str">
        <f t="shared" si="51"/>
        <v>11</v>
      </c>
      <c r="D1010" t="s">
        <v>334</v>
      </c>
      <c r="E1010" s="2" t="str">
        <f t="shared" si="53"/>
        <v>110100000</v>
      </c>
      <c r="F1010" t="s">
        <v>342</v>
      </c>
      <c r="G1010" t="s">
        <v>346</v>
      </c>
      <c r="H1010" t="s">
        <v>347</v>
      </c>
      <c r="I1010">
        <v>21500</v>
      </c>
      <c r="J1010" t="s">
        <v>71</v>
      </c>
      <c r="K1010" s="1">
        <v>25700</v>
      </c>
      <c r="L1010" s="1">
        <v>25700</v>
      </c>
      <c r="M1010">
        <v>0</v>
      </c>
      <c r="N1010" s="1">
        <v>25317.55</v>
      </c>
      <c r="O1010">
        <v>382.45</v>
      </c>
      <c r="P1010" s="1">
        <v>25317.55</v>
      </c>
      <c r="Q1010">
        <v>0</v>
      </c>
      <c r="R1010" s="1">
        <v>25317.55</v>
      </c>
      <c r="S1010">
        <v>0</v>
      </c>
    </row>
    <row r="1011" spans="1:19" x14ac:dyDescent="0.25">
      <c r="A1011" s="2">
        <v>1001</v>
      </c>
      <c r="B1011" t="s">
        <v>21</v>
      </c>
      <c r="C1011" s="2" t="str">
        <f t="shared" si="51"/>
        <v>11</v>
      </c>
      <c r="D1011" t="s">
        <v>334</v>
      </c>
      <c r="E1011" s="2" t="str">
        <f t="shared" si="53"/>
        <v>110100000</v>
      </c>
      <c r="F1011" t="s">
        <v>342</v>
      </c>
      <c r="G1011" t="s">
        <v>346</v>
      </c>
      <c r="H1011" t="s">
        <v>347</v>
      </c>
      <c r="I1011">
        <v>22000</v>
      </c>
      <c r="J1011" t="s">
        <v>39</v>
      </c>
      <c r="K1011" s="1">
        <v>31776</v>
      </c>
      <c r="L1011" s="1">
        <v>31776</v>
      </c>
      <c r="M1011">
        <v>0</v>
      </c>
      <c r="N1011" s="1">
        <v>4742.8900000000003</v>
      </c>
      <c r="O1011" s="1">
        <v>27033.11</v>
      </c>
      <c r="P1011" s="1">
        <v>4742.8900000000003</v>
      </c>
      <c r="Q1011">
        <v>0</v>
      </c>
      <c r="R1011" s="1">
        <v>4742.8900000000003</v>
      </c>
      <c r="S1011">
        <v>0</v>
      </c>
    </row>
    <row r="1012" spans="1:19" x14ac:dyDescent="0.25">
      <c r="A1012" s="2">
        <v>1001</v>
      </c>
      <c r="B1012" t="s">
        <v>21</v>
      </c>
      <c r="C1012" s="2" t="str">
        <f t="shared" si="51"/>
        <v>11</v>
      </c>
      <c r="D1012" t="s">
        <v>334</v>
      </c>
      <c r="E1012" s="2" t="str">
        <f t="shared" si="53"/>
        <v>110100000</v>
      </c>
      <c r="F1012" t="s">
        <v>342</v>
      </c>
      <c r="G1012" t="s">
        <v>346</v>
      </c>
      <c r="H1012" t="s">
        <v>347</v>
      </c>
      <c r="I1012">
        <v>22004</v>
      </c>
      <c r="J1012" t="s">
        <v>72</v>
      </c>
      <c r="K1012" s="1">
        <v>20000</v>
      </c>
      <c r="L1012" s="1">
        <v>20000</v>
      </c>
      <c r="M1012">
        <v>0</v>
      </c>
      <c r="N1012" s="1">
        <v>6881.97</v>
      </c>
      <c r="O1012" s="1">
        <v>13118.03</v>
      </c>
      <c r="P1012" s="1">
        <v>6881.97</v>
      </c>
      <c r="Q1012">
        <v>0</v>
      </c>
      <c r="R1012" s="1">
        <v>6881.97</v>
      </c>
      <c r="S1012">
        <v>0</v>
      </c>
    </row>
    <row r="1013" spans="1:19" x14ac:dyDescent="0.25">
      <c r="A1013" s="2">
        <v>1001</v>
      </c>
      <c r="B1013" t="s">
        <v>21</v>
      </c>
      <c r="C1013" s="2" t="str">
        <f t="shared" si="51"/>
        <v>11</v>
      </c>
      <c r="D1013" t="s">
        <v>334</v>
      </c>
      <c r="E1013" s="2" t="str">
        <f t="shared" ref="E1013:E1044" si="54">"110100000"</f>
        <v>110100000</v>
      </c>
      <c r="F1013" t="s">
        <v>342</v>
      </c>
      <c r="G1013" t="s">
        <v>346</v>
      </c>
      <c r="H1013" t="s">
        <v>347</v>
      </c>
      <c r="I1013">
        <v>22100</v>
      </c>
      <c r="J1013" t="s">
        <v>73</v>
      </c>
      <c r="K1013" s="1">
        <v>56150</v>
      </c>
      <c r="L1013" s="1">
        <v>56150</v>
      </c>
      <c r="M1013">
        <v>0</v>
      </c>
      <c r="N1013" s="1">
        <v>36804.42</v>
      </c>
      <c r="O1013" s="1">
        <v>19345.580000000002</v>
      </c>
      <c r="P1013" s="1">
        <v>36804.42</v>
      </c>
      <c r="Q1013">
        <v>0</v>
      </c>
      <c r="R1013" s="1">
        <v>36804.42</v>
      </c>
      <c r="S1013">
        <v>0</v>
      </c>
    </row>
    <row r="1014" spans="1:19" x14ac:dyDescent="0.25">
      <c r="A1014" s="2">
        <v>1001</v>
      </c>
      <c r="B1014" t="s">
        <v>21</v>
      </c>
      <c r="C1014" s="2" t="str">
        <f t="shared" si="51"/>
        <v>11</v>
      </c>
      <c r="D1014" t="s">
        <v>334</v>
      </c>
      <c r="E1014" s="2" t="str">
        <f t="shared" si="54"/>
        <v>110100000</v>
      </c>
      <c r="F1014" t="s">
        <v>342</v>
      </c>
      <c r="G1014" t="s">
        <v>346</v>
      </c>
      <c r="H1014" t="s">
        <v>347</v>
      </c>
      <c r="I1014">
        <v>22101</v>
      </c>
      <c r="J1014" t="s">
        <v>74</v>
      </c>
      <c r="K1014" s="1">
        <v>18412</v>
      </c>
      <c r="L1014" s="1">
        <v>18412</v>
      </c>
      <c r="M1014">
        <v>0</v>
      </c>
      <c r="N1014" s="1">
        <v>5267.3</v>
      </c>
      <c r="O1014" s="1">
        <v>13144.7</v>
      </c>
      <c r="P1014" s="1">
        <v>5267.3</v>
      </c>
      <c r="Q1014">
        <v>0</v>
      </c>
      <c r="R1014" s="1">
        <v>5267.3</v>
      </c>
      <c r="S1014">
        <v>0</v>
      </c>
    </row>
    <row r="1015" spans="1:19" x14ac:dyDescent="0.25">
      <c r="A1015" s="2">
        <v>1001</v>
      </c>
      <c r="B1015" t="s">
        <v>21</v>
      </c>
      <c r="C1015" s="2" t="str">
        <f t="shared" si="51"/>
        <v>11</v>
      </c>
      <c r="D1015" t="s">
        <v>334</v>
      </c>
      <c r="E1015" s="2" t="str">
        <f t="shared" si="54"/>
        <v>110100000</v>
      </c>
      <c r="F1015" t="s">
        <v>342</v>
      </c>
      <c r="G1015" t="s">
        <v>346</v>
      </c>
      <c r="H1015" t="s">
        <v>347</v>
      </c>
      <c r="I1015">
        <v>22102</v>
      </c>
      <c r="J1015" t="s">
        <v>75</v>
      </c>
      <c r="K1015" s="1">
        <v>65170</v>
      </c>
      <c r="L1015" s="1">
        <v>65170</v>
      </c>
      <c r="M1015">
        <v>0</v>
      </c>
      <c r="N1015" s="1">
        <v>77596.77</v>
      </c>
      <c r="O1015" s="1">
        <v>-12426.77</v>
      </c>
      <c r="P1015" s="1">
        <v>77596.77</v>
      </c>
      <c r="Q1015">
        <v>0</v>
      </c>
      <c r="R1015" s="1">
        <v>77596.77</v>
      </c>
      <c r="S1015">
        <v>0</v>
      </c>
    </row>
    <row r="1016" spans="1:19" x14ac:dyDescent="0.25">
      <c r="A1016" s="2">
        <v>1001</v>
      </c>
      <c r="B1016" t="s">
        <v>21</v>
      </c>
      <c r="C1016" s="2" t="str">
        <f t="shared" si="51"/>
        <v>11</v>
      </c>
      <c r="D1016" t="s">
        <v>334</v>
      </c>
      <c r="E1016" s="2" t="str">
        <f t="shared" si="54"/>
        <v>110100000</v>
      </c>
      <c r="F1016" t="s">
        <v>342</v>
      </c>
      <c r="G1016" t="s">
        <v>346</v>
      </c>
      <c r="H1016" t="s">
        <v>347</v>
      </c>
      <c r="I1016">
        <v>22103</v>
      </c>
      <c r="J1016" t="s">
        <v>76</v>
      </c>
      <c r="K1016" s="1">
        <v>40050</v>
      </c>
      <c r="L1016" s="1">
        <v>40050</v>
      </c>
      <c r="M1016">
        <v>0</v>
      </c>
      <c r="N1016" s="1">
        <v>63142.02</v>
      </c>
      <c r="O1016" s="1">
        <v>-23092.02</v>
      </c>
      <c r="P1016" s="1">
        <v>63142.02</v>
      </c>
      <c r="Q1016">
        <v>0</v>
      </c>
      <c r="R1016" s="1">
        <v>38300.07</v>
      </c>
      <c r="S1016" s="1">
        <v>24841.95</v>
      </c>
    </row>
    <row r="1017" spans="1:19" x14ac:dyDescent="0.25">
      <c r="A1017" s="2">
        <v>1001</v>
      </c>
      <c r="B1017" t="s">
        <v>21</v>
      </c>
      <c r="C1017" s="2" t="str">
        <f t="shared" si="51"/>
        <v>11</v>
      </c>
      <c r="D1017" t="s">
        <v>334</v>
      </c>
      <c r="E1017" s="2" t="str">
        <f t="shared" si="54"/>
        <v>110100000</v>
      </c>
      <c r="F1017" t="s">
        <v>342</v>
      </c>
      <c r="G1017" t="s">
        <v>346</v>
      </c>
      <c r="H1017" t="s">
        <v>347</v>
      </c>
      <c r="I1017">
        <v>22104</v>
      </c>
      <c r="J1017" t="s">
        <v>77</v>
      </c>
      <c r="K1017" s="1">
        <v>28000</v>
      </c>
      <c r="L1017" s="1">
        <v>28000</v>
      </c>
      <c r="M1017">
        <v>0</v>
      </c>
      <c r="N1017" s="1">
        <v>28661.71</v>
      </c>
      <c r="O1017">
        <v>-661.71</v>
      </c>
      <c r="P1017" s="1">
        <v>28661.71</v>
      </c>
      <c r="Q1017">
        <v>0</v>
      </c>
      <c r="R1017" s="1">
        <v>28661.71</v>
      </c>
      <c r="S1017">
        <v>0</v>
      </c>
    </row>
    <row r="1018" spans="1:19" x14ac:dyDescent="0.25">
      <c r="A1018" s="2">
        <v>1001</v>
      </c>
      <c r="B1018" t="s">
        <v>21</v>
      </c>
      <c r="C1018" s="2" t="str">
        <f t="shared" si="51"/>
        <v>11</v>
      </c>
      <c r="D1018" t="s">
        <v>334</v>
      </c>
      <c r="E1018" s="2" t="str">
        <f t="shared" si="54"/>
        <v>110100000</v>
      </c>
      <c r="F1018" t="s">
        <v>342</v>
      </c>
      <c r="G1018" t="s">
        <v>346</v>
      </c>
      <c r="H1018" t="s">
        <v>347</v>
      </c>
      <c r="I1018">
        <v>22109</v>
      </c>
      <c r="J1018" t="s">
        <v>78</v>
      </c>
      <c r="K1018">
        <v>0</v>
      </c>
      <c r="L1018" s="1">
        <v>2000</v>
      </c>
      <c r="M1018" s="1">
        <v>2000</v>
      </c>
      <c r="N1018" s="1">
        <v>2672.92</v>
      </c>
      <c r="O1018">
        <v>-672.92</v>
      </c>
      <c r="P1018" s="1">
        <v>2672.92</v>
      </c>
      <c r="Q1018">
        <v>0</v>
      </c>
      <c r="R1018" s="1">
        <v>2672.92</v>
      </c>
      <c r="S1018">
        <v>0</v>
      </c>
    </row>
    <row r="1019" spans="1:19" x14ac:dyDescent="0.25">
      <c r="A1019" s="2">
        <v>1001</v>
      </c>
      <c r="B1019" t="s">
        <v>21</v>
      </c>
      <c r="C1019" s="2" t="str">
        <f t="shared" ref="C1019:C1082" si="55">"11"</f>
        <v>11</v>
      </c>
      <c r="D1019" t="s">
        <v>334</v>
      </c>
      <c r="E1019" s="2" t="str">
        <f t="shared" si="54"/>
        <v>110100000</v>
      </c>
      <c r="F1019" t="s">
        <v>342</v>
      </c>
      <c r="G1019" t="s">
        <v>346</v>
      </c>
      <c r="H1019" t="s">
        <v>347</v>
      </c>
      <c r="I1019">
        <v>22201</v>
      </c>
      <c r="J1019" t="s">
        <v>42</v>
      </c>
      <c r="K1019" s="1">
        <v>1340</v>
      </c>
      <c r="L1019" s="1">
        <v>1340</v>
      </c>
      <c r="M1019">
        <v>0</v>
      </c>
      <c r="N1019">
        <v>346.89</v>
      </c>
      <c r="O1019">
        <v>993.11</v>
      </c>
      <c r="P1019">
        <v>346.89</v>
      </c>
      <c r="Q1019">
        <v>0</v>
      </c>
      <c r="R1019">
        <v>346.89</v>
      </c>
      <c r="S1019">
        <v>0</v>
      </c>
    </row>
    <row r="1020" spans="1:19" x14ac:dyDescent="0.25">
      <c r="A1020" s="2">
        <v>1001</v>
      </c>
      <c r="B1020" t="s">
        <v>21</v>
      </c>
      <c r="C1020" s="2" t="str">
        <f t="shared" si="55"/>
        <v>11</v>
      </c>
      <c r="D1020" t="s">
        <v>334</v>
      </c>
      <c r="E1020" s="2" t="str">
        <f t="shared" si="54"/>
        <v>110100000</v>
      </c>
      <c r="F1020" t="s">
        <v>342</v>
      </c>
      <c r="G1020" t="s">
        <v>346</v>
      </c>
      <c r="H1020" t="s">
        <v>347</v>
      </c>
      <c r="I1020">
        <v>22209</v>
      </c>
      <c r="J1020" t="s">
        <v>43</v>
      </c>
      <c r="K1020" s="1">
        <v>7995285</v>
      </c>
      <c r="L1020" s="1">
        <v>7995285</v>
      </c>
      <c r="M1020">
        <v>0</v>
      </c>
      <c r="N1020" s="1">
        <v>7978840.6699999999</v>
      </c>
      <c r="O1020" s="1">
        <v>16444.330000000002</v>
      </c>
      <c r="P1020" s="1">
        <v>7978840.6699999999</v>
      </c>
      <c r="Q1020">
        <v>0</v>
      </c>
      <c r="R1020" s="1">
        <v>7923915.1299999999</v>
      </c>
      <c r="S1020" s="1">
        <v>54925.54</v>
      </c>
    </row>
    <row r="1021" spans="1:19" x14ac:dyDescent="0.25">
      <c r="A1021" s="2">
        <v>1001</v>
      </c>
      <c r="B1021" t="s">
        <v>21</v>
      </c>
      <c r="C1021" s="2" t="str">
        <f t="shared" si="55"/>
        <v>11</v>
      </c>
      <c r="D1021" t="s">
        <v>334</v>
      </c>
      <c r="E1021" s="2" t="str">
        <f t="shared" si="54"/>
        <v>110100000</v>
      </c>
      <c r="F1021" t="s">
        <v>342</v>
      </c>
      <c r="G1021" t="s">
        <v>346</v>
      </c>
      <c r="H1021" t="s">
        <v>347</v>
      </c>
      <c r="I1021">
        <v>22300</v>
      </c>
      <c r="J1021" t="s">
        <v>79</v>
      </c>
      <c r="K1021">
        <v>0</v>
      </c>
      <c r="L1021">
        <v>700</v>
      </c>
      <c r="M1021">
        <v>700</v>
      </c>
      <c r="N1021">
        <v>870.69</v>
      </c>
      <c r="O1021">
        <v>-170.69</v>
      </c>
      <c r="P1021">
        <v>870.69</v>
      </c>
      <c r="Q1021">
        <v>0</v>
      </c>
      <c r="R1021">
        <v>870.69</v>
      </c>
      <c r="S1021">
        <v>0</v>
      </c>
    </row>
    <row r="1022" spans="1:19" x14ac:dyDescent="0.25">
      <c r="A1022" s="2">
        <v>1001</v>
      </c>
      <c r="B1022" t="s">
        <v>21</v>
      </c>
      <c r="C1022" s="2" t="str">
        <f t="shared" si="55"/>
        <v>11</v>
      </c>
      <c r="D1022" t="s">
        <v>334</v>
      </c>
      <c r="E1022" s="2" t="str">
        <f t="shared" si="54"/>
        <v>110100000</v>
      </c>
      <c r="F1022" t="s">
        <v>342</v>
      </c>
      <c r="G1022" t="s">
        <v>346</v>
      </c>
      <c r="H1022" t="s">
        <v>347</v>
      </c>
      <c r="I1022">
        <v>22400</v>
      </c>
      <c r="J1022" t="s">
        <v>107</v>
      </c>
      <c r="K1022" s="1">
        <v>5000</v>
      </c>
      <c r="L1022" s="1">
        <v>5000</v>
      </c>
      <c r="M1022">
        <v>0</v>
      </c>
      <c r="N1022" s="1">
        <v>3725.45</v>
      </c>
      <c r="O1022" s="1">
        <v>1274.55</v>
      </c>
      <c r="P1022" s="1">
        <v>3725.45</v>
      </c>
      <c r="Q1022">
        <v>0</v>
      </c>
      <c r="R1022" s="1">
        <v>3725.45</v>
      </c>
      <c r="S1022">
        <v>0</v>
      </c>
    </row>
    <row r="1023" spans="1:19" x14ac:dyDescent="0.25">
      <c r="A1023" s="2">
        <v>1001</v>
      </c>
      <c r="B1023" t="s">
        <v>21</v>
      </c>
      <c r="C1023" s="2" t="str">
        <f t="shared" si="55"/>
        <v>11</v>
      </c>
      <c r="D1023" t="s">
        <v>334</v>
      </c>
      <c r="E1023" s="2" t="str">
        <f t="shared" si="54"/>
        <v>110100000</v>
      </c>
      <c r="F1023" t="s">
        <v>342</v>
      </c>
      <c r="G1023" t="s">
        <v>346</v>
      </c>
      <c r="H1023" t="s">
        <v>347</v>
      </c>
      <c r="I1023">
        <v>22401</v>
      </c>
      <c r="J1023" t="s">
        <v>175</v>
      </c>
      <c r="K1023" s="1">
        <v>42286</v>
      </c>
      <c r="L1023" s="1">
        <v>42286</v>
      </c>
      <c r="M1023">
        <v>0</v>
      </c>
      <c r="N1023" s="1">
        <v>23205.91</v>
      </c>
      <c r="O1023" s="1">
        <v>19080.09</v>
      </c>
      <c r="P1023" s="1">
        <v>23205.91</v>
      </c>
      <c r="Q1023">
        <v>0</v>
      </c>
      <c r="R1023" s="1">
        <v>23205.91</v>
      </c>
      <c r="S1023">
        <v>0</v>
      </c>
    </row>
    <row r="1024" spans="1:19" x14ac:dyDescent="0.25">
      <c r="A1024" s="2">
        <v>1001</v>
      </c>
      <c r="B1024" t="s">
        <v>21</v>
      </c>
      <c r="C1024" s="2" t="str">
        <f t="shared" si="55"/>
        <v>11</v>
      </c>
      <c r="D1024" t="s">
        <v>334</v>
      </c>
      <c r="E1024" s="2" t="str">
        <f t="shared" si="54"/>
        <v>110100000</v>
      </c>
      <c r="F1024" t="s">
        <v>342</v>
      </c>
      <c r="G1024" t="s">
        <v>346</v>
      </c>
      <c r="H1024" t="s">
        <v>347</v>
      </c>
      <c r="I1024">
        <v>22409</v>
      </c>
      <c r="J1024" t="s">
        <v>80</v>
      </c>
      <c r="K1024" s="1">
        <v>7404</v>
      </c>
      <c r="L1024" s="1">
        <v>7404</v>
      </c>
      <c r="M1024">
        <v>0</v>
      </c>
      <c r="N1024" s="1">
        <v>7711.8</v>
      </c>
      <c r="O1024">
        <v>-307.8</v>
      </c>
      <c r="P1024" s="1">
        <v>7711.8</v>
      </c>
      <c r="Q1024">
        <v>0</v>
      </c>
      <c r="R1024" s="1">
        <v>7711.8</v>
      </c>
      <c r="S1024">
        <v>0</v>
      </c>
    </row>
    <row r="1025" spans="1:19" x14ac:dyDescent="0.25">
      <c r="A1025" s="2">
        <v>1001</v>
      </c>
      <c r="B1025" t="s">
        <v>21</v>
      </c>
      <c r="C1025" s="2" t="str">
        <f t="shared" si="55"/>
        <v>11</v>
      </c>
      <c r="D1025" t="s">
        <v>334</v>
      </c>
      <c r="E1025" s="2" t="str">
        <f t="shared" si="54"/>
        <v>110100000</v>
      </c>
      <c r="F1025" t="s">
        <v>342</v>
      </c>
      <c r="G1025" t="s">
        <v>346</v>
      </c>
      <c r="H1025" t="s">
        <v>347</v>
      </c>
      <c r="I1025">
        <v>22603</v>
      </c>
      <c r="J1025" t="s">
        <v>82</v>
      </c>
      <c r="K1025">
        <v>0</v>
      </c>
      <c r="L1025">
        <v>200</v>
      </c>
      <c r="M1025">
        <v>200</v>
      </c>
      <c r="N1025">
        <v>109.07</v>
      </c>
      <c r="O1025">
        <v>90.93</v>
      </c>
      <c r="P1025">
        <v>109.07</v>
      </c>
      <c r="Q1025">
        <v>0</v>
      </c>
      <c r="R1025">
        <v>109.07</v>
      </c>
      <c r="S1025">
        <v>0</v>
      </c>
    </row>
    <row r="1026" spans="1:19" x14ac:dyDescent="0.25">
      <c r="A1026" s="2">
        <v>1001</v>
      </c>
      <c r="B1026" t="s">
        <v>21</v>
      </c>
      <c r="C1026" s="2" t="str">
        <f t="shared" si="55"/>
        <v>11</v>
      </c>
      <c r="D1026" t="s">
        <v>334</v>
      </c>
      <c r="E1026" s="2" t="str">
        <f t="shared" si="54"/>
        <v>110100000</v>
      </c>
      <c r="F1026" t="s">
        <v>342</v>
      </c>
      <c r="G1026" t="s">
        <v>346</v>
      </c>
      <c r="H1026" t="s">
        <v>347</v>
      </c>
      <c r="I1026">
        <v>22606</v>
      </c>
      <c r="J1026" t="s">
        <v>83</v>
      </c>
      <c r="K1026" s="1">
        <v>2000</v>
      </c>
      <c r="L1026" s="1">
        <v>2000</v>
      </c>
      <c r="M1026">
        <v>0</v>
      </c>
      <c r="N1026" s="1">
        <v>2050.6</v>
      </c>
      <c r="O1026">
        <v>-50.6</v>
      </c>
      <c r="P1026" s="1">
        <v>2050.6</v>
      </c>
      <c r="Q1026">
        <v>0</v>
      </c>
      <c r="R1026" s="1">
        <v>2050.6</v>
      </c>
      <c r="S1026">
        <v>0</v>
      </c>
    </row>
    <row r="1027" spans="1:19" x14ac:dyDescent="0.25">
      <c r="A1027" s="2">
        <v>1001</v>
      </c>
      <c r="B1027" t="s">
        <v>21</v>
      </c>
      <c r="C1027" s="2" t="str">
        <f t="shared" si="55"/>
        <v>11</v>
      </c>
      <c r="D1027" t="s">
        <v>334</v>
      </c>
      <c r="E1027" s="2" t="str">
        <f t="shared" si="54"/>
        <v>110100000</v>
      </c>
      <c r="F1027" t="s">
        <v>342</v>
      </c>
      <c r="G1027" t="s">
        <v>346</v>
      </c>
      <c r="H1027" t="s">
        <v>347</v>
      </c>
      <c r="I1027">
        <v>22609</v>
      </c>
      <c r="J1027" t="s">
        <v>44</v>
      </c>
      <c r="K1027" s="1">
        <v>16000</v>
      </c>
      <c r="L1027" s="1">
        <v>16000</v>
      </c>
      <c r="M1027">
        <v>0</v>
      </c>
      <c r="N1027" s="1">
        <v>5052.3999999999996</v>
      </c>
      <c r="O1027" s="1">
        <v>10947.6</v>
      </c>
      <c r="P1027" s="1">
        <v>5052.3999999999996</v>
      </c>
      <c r="Q1027">
        <v>0</v>
      </c>
      <c r="R1027" s="1">
        <v>5052.3999999999996</v>
      </c>
      <c r="S1027">
        <v>0</v>
      </c>
    </row>
    <row r="1028" spans="1:19" x14ac:dyDescent="0.25">
      <c r="A1028" s="2">
        <v>1001</v>
      </c>
      <c r="B1028" t="s">
        <v>21</v>
      </c>
      <c r="C1028" s="2" t="str">
        <f t="shared" si="55"/>
        <v>11</v>
      </c>
      <c r="D1028" t="s">
        <v>334</v>
      </c>
      <c r="E1028" s="2" t="str">
        <f t="shared" si="54"/>
        <v>110100000</v>
      </c>
      <c r="F1028" t="s">
        <v>342</v>
      </c>
      <c r="G1028" t="s">
        <v>346</v>
      </c>
      <c r="H1028" t="s">
        <v>347</v>
      </c>
      <c r="I1028">
        <v>22700</v>
      </c>
      <c r="J1028" t="s">
        <v>84</v>
      </c>
      <c r="K1028" s="1">
        <v>337360</v>
      </c>
      <c r="L1028" s="1">
        <v>294460</v>
      </c>
      <c r="M1028" s="1">
        <v>-42900</v>
      </c>
      <c r="N1028" s="1">
        <v>220896.65</v>
      </c>
      <c r="O1028" s="1">
        <v>73563.350000000006</v>
      </c>
      <c r="P1028" s="1">
        <v>220896.65</v>
      </c>
      <c r="Q1028">
        <v>0</v>
      </c>
      <c r="R1028" s="1">
        <v>220896.65</v>
      </c>
      <c r="S1028">
        <v>0</v>
      </c>
    </row>
    <row r="1029" spans="1:19" x14ac:dyDescent="0.25">
      <c r="A1029" s="2">
        <v>1001</v>
      </c>
      <c r="B1029" t="s">
        <v>21</v>
      </c>
      <c r="C1029" s="2" t="str">
        <f t="shared" si="55"/>
        <v>11</v>
      </c>
      <c r="D1029" t="s">
        <v>334</v>
      </c>
      <c r="E1029" s="2" t="str">
        <f t="shared" si="54"/>
        <v>110100000</v>
      </c>
      <c r="F1029" t="s">
        <v>342</v>
      </c>
      <c r="G1029" t="s">
        <v>346</v>
      </c>
      <c r="H1029" t="s">
        <v>347</v>
      </c>
      <c r="I1029">
        <v>22701</v>
      </c>
      <c r="J1029" t="s">
        <v>85</v>
      </c>
      <c r="K1029" s="1">
        <v>575963</v>
      </c>
      <c r="L1029" s="1">
        <v>500963</v>
      </c>
      <c r="M1029" s="1">
        <v>-75000</v>
      </c>
      <c r="N1029" s="1">
        <v>445141.23</v>
      </c>
      <c r="O1029" s="1">
        <v>55821.77</v>
      </c>
      <c r="P1029" s="1">
        <v>445141.23</v>
      </c>
      <c r="Q1029">
        <v>0</v>
      </c>
      <c r="R1029" s="1">
        <v>393758.15</v>
      </c>
      <c r="S1029" s="1">
        <v>51383.08</v>
      </c>
    </row>
    <row r="1030" spans="1:19" x14ac:dyDescent="0.25">
      <c r="A1030" s="2">
        <v>1001</v>
      </c>
      <c r="B1030" t="s">
        <v>21</v>
      </c>
      <c r="C1030" s="2" t="str">
        <f t="shared" si="55"/>
        <v>11</v>
      </c>
      <c r="D1030" t="s">
        <v>334</v>
      </c>
      <c r="E1030" s="2" t="str">
        <f t="shared" si="54"/>
        <v>110100000</v>
      </c>
      <c r="F1030" t="s">
        <v>342</v>
      </c>
      <c r="G1030" t="s">
        <v>346</v>
      </c>
      <c r="H1030" t="s">
        <v>347</v>
      </c>
      <c r="I1030">
        <v>22705</v>
      </c>
      <c r="J1030" t="s">
        <v>223</v>
      </c>
      <c r="K1030">
        <v>0</v>
      </c>
      <c r="L1030" s="1">
        <v>15000</v>
      </c>
      <c r="M1030" s="1">
        <v>15000</v>
      </c>
      <c r="N1030" s="1">
        <v>10207.6</v>
      </c>
      <c r="O1030" s="1">
        <v>4792.3999999999996</v>
      </c>
      <c r="P1030" s="1">
        <v>10207.6</v>
      </c>
      <c r="Q1030">
        <v>0</v>
      </c>
      <c r="R1030" s="1">
        <v>10207.6</v>
      </c>
      <c r="S1030">
        <v>0</v>
      </c>
    </row>
    <row r="1031" spans="1:19" x14ac:dyDescent="0.25">
      <c r="A1031" s="2">
        <v>1001</v>
      </c>
      <c r="B1031" t="s">
        <v>21</v>
      </c>
      <c r="C1031" s="2" t="str">
        <f t="shared" si="55"/>
        <v>11</v>
      </c>
      <c r="D1031" t="s">
        <v>334</v>
      </c>
      <c r="E1031" s="2" t="str">
        <f t="shared" si="54"/>
        <v>110100000</v>
      </c>
      <c r="F1031" t="s">
        <v>342</v>
      </c>
      <c r="G1031" t="s">
        <v>346</v>
      </c>
      <c r="H1031" t="s">
        <v>347</v>
      </c>
      <c r="I1031">
        <v>22706</v>
      </c>
      <c r="J1031" t="s">
        <v>86</v>
      </c>
      <c r="K1031" s="1">
        <v>540197</v>
      </c>
      <c r="L1031" s="1">
        <v>540197</v>
      </c>
      <c r="M1031">
        <v>0</v>
      </c>
      <c r="N1031" s="1">
        <v>309588.55</v>
      </c>
      <c r="O1031" s="1">
        <v>230608.45</v>
      </c>
      <c r="P1031" s="1">
        <v>309588.55</v>
      </c>
      <c r="Q1031">
        <v>0</v>
      </c>
      <c r="R1031" s="1">
        <v>221746.15</v>
      </c>
      <c r="S1031" s="1">
        <v>87842.4</v>
      </c>
    </row>
    <row r="1032" spans="1:19" x14ac:dyDescent="0.25">
      <c r="A1032" s="2">
        <v>1001</v>
      </c>
      <c r="B1032" t="s">
        <v>21</v>
      </c>
      <c r="C1032" s="2" t="str">
        <f t="shared" si="55"/>
        <v>11</v>
      </c>
      <c r="D1032" t="s">
        <v>334</v>
      </c>
      <c r="E1032" s="2" t="str">
        <f t="shared" si="54"/>
        <v>110100000</v>
      </c>
      <c r="F1032" t="s">
        <v>342</v>
      </c>
      <c r="G1032" t="s">
        <v>346</v>
      </c>
      <c r="H1032" t="s">
        <v>347</v>
      </c>
      <c r="I1032">
        <v>22709</v>
      </c>
      <c r="J1032" t="s">
        <v>87</v>
      </c>
      <c r="K1032" s="1">
        <v>100500</v>
      </c>
      <c r="L1032" s="1">
        <v>100500</v>
      </c>
      <c r="M1032">
        <v>0</v>
      </c>
      <c r="N1032" s="1">
        <v>519984.42</v>
      </c>
      <c r="O1032" s="1">
        <v>-419484.42</v>
      </c>
      <c r="P1032" s="1">
        <v>519984.42</v>
      </c>
      <c r="Q1032">
        <v>0</v>
      </c>
      <c r="R1032" s="1">
        <v>492615.33</v>
      </c>
      <c r="S1032" s="1">
        <v>27369.09</v>
      </c>
    </row>
    <row r="1033" spans="1:19" x14ac:dyDescent="0.25">
      <c r="A1033" s="2">
        <v>1001</v>
      </c>
      <c r="B1033" t="s">
        <v>21</v>
      </c>
      <c r="C1033" s="2" t="str">
        <f t="shared" si="55"/>
        <v>11</v>
      </c>
      <c r="D1033" t="s">
        <v>334</v>
      </c>
      <c r="E1033" s="2" t="str">
        <f t="shared" si="54"/>
        <v>110100000</v>
      </c>
      <c r="F1033" t="s">
        <v>342</v>
      </c>
      <c r="G1033" t="s">
        <v>346</v>
      </c>
      <c r="H1033" t="s">
        <v>347</v>
      </c>
      <c r="I1033">
        <v>22801</v>
      </c>
      <c r="J1033" t="s">
        <v>306</v>
      </c>
      <c r="K1033" s="1">
        <v>1000000</v>
      </c>
      <c r="L1033" s="1">
        <v>800000</v>
      </c>
      <c r="M1033" s="1">
        <v>-200000</v>
      </c>
      <c r="N1033" s="1">
        <v>300000</v>
      </c>
      <c r="O1033" s="1">
        <v>500000</v>
      </c>
      <c r="P1033" s="1">
        <v>300000</v>
      </c>
      <c r="Q1033">
        <v>0</v>
      </c>
      <c r="R1033" s="1">
        <v>95526.25</v>
      </c>
      <c r="S1033" s="1">
        <v>204473.75</v>
      </c>
    </row>
    <row r="1034" spans="1:19" x14ac:dyDescent="0.25">
      <c r="A1034" s="2">
        <v>1001</v>
      </c>
      <c r="B1034" t="s">
        <v>21</v>
      </c>
      <c r="C1034" s="2" t="str">
        <f t="shared" si="55"/>
        <v>11</v>
      </c>
      <c r="D1034" t="s">
        <v>334</v>
      </c>
      <c r="E1034" s="2" t="str">
        <f t="shared" si="54"/>
        <v>110100000</v>
      </c>
      <c r="F1034" t="s">
        <v>342</v>
      </c>
      <c r="G1034" t="s">
        <v>346</v>
      </c>
      <c r="H1034" t="s">
        <v>347</v>
      </c>
      <c r="I1034">
        <v>22809</v>
      </c>
      <c r="J1034" t="s">
        <v>308</v>
      </c>
      <c r="K1034" s="1">
        <v>4149846</v>
      </c>
      <c r="L1034" s="1">
        <v>4149846</v>
      </c>
      <c r="M1034">
        <v>0</v>
      </c>
      <c r="N1034" s="1">
        <v>4361295.1100000003</v>
      </c>
      <c r="O1034" s="1">
        <v>-211449.11</v>
      </c>
      <c r="P1034" s="1">
        <v>4359495.1100000003</v>
      </c>
      <c r="Q1034" s="1">
        <v>1800</v>
      </c>
      <c r="R1034" s="1">
        <v>3750024.23</v>
      </c>
      <c r="S1034" s="1">
        <v>609470.88</v>
      </c>
    </row>
    <row r="1035" spans="1:19" x14ac:dyDescent="0.25">
      <c r="A1035" s="2">
        <v>1001</v>
      </c>
      <c r="B1035" t="s">
        <v>21</v>
      </c>
      <c r="C1035" s="2" t="str">
        <f t="shared" si="55"/>
        <v>11</v>
      </c>
      <c r="D1035" t="s">
        <v>334</v>
      </c>
      <c r="E1035" s="2" t="str">
        <f t="shared" si="54"/>
        <v>110100000</v>
      </c>
      <c r="F1035" t="s">
        <v>342</v>
      </c>
      <c r="G1035" t="s">
        <v>346</v>
      </c>
      <c r="H1035" t="s">
        <v>347</v>
      </c>
      <c r="I1035">
        <v>23001</v>
      </c>
      <c r="J1035" t="s">
        <v>88</v>
      </c>
      <c r="K1035" s="1">
        <v>8500</v>
      </c>
      <c r="L1035" s="1">
        <v>9500</v>
      </c>
      <c r="M1035" s="1">
        <v>1000</v>
      </c>
      <c r="N1035" s="1">
        <v>4948.3999999999996</v>
      </c>
      <c r="O1035" s="1">
        <v>4551.6000000000004</v>
      </c>
      <c r="P1035" s="1">
        <v>4948.3999999999996</v>
      </c>
      <c r="Q1035">
        <v>0</v>
      </c>
      <c r="R1035" s="1">
        <v>4948.3999999999996</v>
      </c>
      <c r="S1035">
        <v>0</v>
      </c>
    </row>
    <row r="1036" spans="1:19" x14ac:dyDescent="0.25">
      <c r="A1036" s="2">
        <v>1001</v>
      </c>
      <c r="B1036" t="s">
        <v>21</v>
      </c>
      <c r="C1036" s="2" t="str">
        <f t="shared" si="55"/>
        <v>11</v>
      </c>
      <c r="D1036" t="s">
        <v>334</v>
      </c>
      <c r="E1036" s="2" t="str">
        <f t="shared" si="54"/>
        <v>110100000</v>
      </c>
      <c r="F1036" t="s">
        <v>342</v>
      </c>
      <c r="G1036" t="s">
        <v>346</v>
      </c>
      <c r="H1036" t="s">
        <v>347</v>
      </c>
      <c r="I1036">
        <v>23100</v>
      </c>
      <c r="J1036" t="s">
        <v>89</v>
      </c>
      <c r="K1036">
        <v>200</v>
      </c>
      <c r="L1036" s="1">
        <v>1700</v>
      </c>
      <c r="M1036" s="1">
        <v>1500</v>
      </c>
      <c r="N1036" s="1">
        <v>4647.6099999999997</v>
      </c>
      <c r="O1036" s="1">
        <v>-2947.61</v>
      </c>
      <c r="P1036" s="1">
        <v>4647.6099999999997</v>
      </c>
      <c r="Q1036">
        <v>0</v>
      </c>
      <c r="R1036" s="1">
        <v>4647.6099999999997</v>
      </c>
      <c r="S1036">
        <v>0</v>
      </c>
    </row>
    <row r="1037" spans="1:19" x14ac:dyDescent="0.25">
      <c r="A1037" s="2">
        <v>1001</v>
      </c>
      <c r="B1037" t="s">
        <v>21</v>
      </c>
      <c r="C1037" s="2" t="str">
        <f t="shared" si="55"/>
        <v>11</v>
      </c>
      <c r="D1037" t="s">
        <v>334</v>
      </c>
      <c r="E1037" s="2" t="str">
        <f t="shared" si="54"/>
        <v>110100000</v>
      </c>
      <c r="F1037" t="s">
        <v>342</v>
      </c>
      <c r="G1037" t="s">
        <v>346</v>
      </c>
      <c r="H1037" t="s">
        <v>347</v>
      </c>
      <c r="I1037">
        <v>26009</v>
      </c>
      <c r="J1037" t="s">
        <v>227</v>
      </c>
      <c r="K1037" s="1">
        <v>2171884</v>
      </c>
      <c r="L1037" s="1">
        <v>1188984</v>
      </c>
      <c r="M1037" s="1">
        <v>-982900</v>
      </c>
      <c r="N1037" s="1">
        <v>1010046.69</v>
      </c>
      <c r="O1037" s="1">
        <v>178937.31</v>
      </c>
      <c r="P1037" s="1">
        <v>1010046.69</v>
      </c>
      <c r="Q1037">
        <v>0</v>
      </c>
      <c r="R1037" s="1">
        <v>948508.51</v>
      </c>
      <c r="S1037" s="1">
        <v>61538.18</v>
      </c>
    </row>
    <row r="1038" spans="1:19" x14ac:dyDescent="0.25">
      <c r="A1038" s="2">
        <v>1001</v>
      </c>
      <c r="B1038" t="s">
        <v>21</v>
      </c>
      <c r="C1038" s="2" t="str">
        <f t="shared" si="55"/>
        <v>11</v>
      </c>
      <c r="D1038" t="s">
        <v>334</v>
      </c>
      <c r="E1038" s="2" t="str">
        <f t="shared" si="54"/>
        <v>110100000</v>
      </c>
      <c r="F1038" t="s">
        <v>342</v>
      </c>
      <c r="G1038" t="s">
        <v>346</v>
      </c>
      <c r="H1038" t="s">
        <v>347</v>
      </c>
      <c r="I1038">
        <v>28001</v>
      </c>
      <c r="J1038" t="s">
        <v>45</v>
      </c>
      <c r="K1038">
        <v>0</v>
      </c>
      <c r="L1038" s="1">
        <v>30400</v>
      </c>
      <c r="M1038" s="1">
        <v>30400</v>
      </c>
      <c r="N1038" s="1">
        <v>20539.12</v>
      </c>
      <c r="O1038" s="1">
        <v>9860.8799999999992</v>
      </c>
      <c r="P1038" s="1">
        <v>20539.12</v>
      </c>
      <c r="Q1038">
        <v>0</v>
      </c>
      <c r="R1038" s="1">
        <v>20539.12</v>
      </c>
      <c r="S1038">
        <v>0</v>
      </c>
    </row>
    <row r="1039" spans="1:19" x14ac:dyDescent="0.25">
      <c r="A1039" s="2">
        <v>1001</v>
      </c>
      <c r="B1039" t="s">
        <v>21</v>
      </c>
      <c r="C1039" s="2" t="str">
        <f t="shared" si="55"/>
        <v>11</v>
      </c>
      <c r="D1039" t="s">
        <v>334</v>
      </c>
      <c r="E1039" s="2" t="str">
        <f t="shared" si="54"/>
        <v>110100000</v>
      </c>
      <c r="F1039" t="s">
        <v>342</v>
      </c>
      <c r="G1039" t="s">
        <v>346</v>
      </c>
      <c r="H1039" t="s">
        <v>347</v>
      </c>
      <c r="I1039">
        <v>46309</v>
      </c>
      <c r="J1039" t="s">
        <v>144</v>
      </c>
      <c r="K1039" s="1">
        <v>68327895</v>
      </c>
      <c r="L1039" s="1">
        <v>69470132</v>
      </c>
      <c r="M1039" s="1">
        <v>1142237</v>
      </c>
      <c r="N1039" s="1">
        <v>69331087.180000007</v>
      </c>
      <c r="O1039" s="1">
        <v>139044.82</v>
      </c>
      <c r="P1039" s="1">
        <v>69292687.180000007</v>
      </c>
      <c r="Q1039" s="1">
        <v>38400</v>
      </c>
      <c r="R1039" s="1">
        <v>69292687.180000007</v>
      </c>
      <c r="S1039">
        <v>0</v>
      </c>
    </row>
    <row r="1040" spans="1:19" x14ac:dyDescent="0.25">
      <c r="A1040" s="2">
        <v>1001</v>
      </c>
      <c r="B1040" t="s">
        <v>21</v>
      </c>
      <c r="C1040" s="2" t="str">
        <f t="shared" si="55"/>
        <v>11</v>
      </c>
      <c r="D1040" t="s">
        <v>334</v>
      </c>
      <c r="E1040" s="2" t="str">
        <f t="shared" si="54"/>
        <v>110100000</v>
      </c>
      <c r="F1040" t="s">
        <v>342</v>
      </c>
      <c r="G1040" t="s">
        <v>346</v>
      </c>
      <c r="H1040" t="s">
        <v>347</v>
      </c>
      <c r="I1040">
        <v>62300</v>
      </c>
      <c r="J1040" t="s">
        <v>90</v>
      </c>
      <c r="K1040" s="1">
        <v>407000</v>
      </c>
      <c r="L1040">
        <v>0</v>
      </c>
      <c r="M1040" s="1">
        <v>-407000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</row>
    <row r="1041" spans="1:19" x14ac:dyDescent="0.25">
      <c r="A1041" s="2">
        <v>1001</v>
      </c>
      <c r="B1041" t="s">
        <v>21</v>
      </c>
      <c r="C1041" s="2" t="str">
        <f t="shared" si="55"/>
        <v>11</v>
      </c>
      <c r="D1041" t="s">
        <v>334</v>
      </c>
      <c r="E1041" s="2" t="str">
        <f t="shared" si="54"/>
        <v>110100000</v>
      </c>
      <c r="F1041" t="s">
        <v>342</v>
      </c>
      <c r="G1041" t="s">
        <v>346</v>
      </c>
      <c r="H1041" t="s">
        <v>347</v>
      </c>
      <c r="I1041">
        <v>62308</v>
      </c>
      <c r="J1041" t="s">
        <v>341</v>
      </c>
      <c r="K1041" s="1">
        <v>80000</v>
      </c>
      <c r="L1041" s="1">
        <v>80000</v>
      </c>
      <c r="M1041">
        <v>0</v>
      </c>
      <c r="N1041" s="1">
        <v>46343</v>
      </c>
      <c r="O1041" s="1">
        <v>33657</v>
      </c>
      <c r="P1041" s="1">
        <v>46343</v>
      </c>
      <c r="Q1041">
        <v>0</v>
      </c>
      <c r="R1041" s="1">
        <v>46343</v>
      </c>
      <c r="S1041">
        <v>0</v>
      </c>
    </row>
    <row r="1042" spans="1:19" x14ac:dyDescent="0.25">
      <c r="A1042" s="2">
        <v>1001</v>
      </c>
      <c r="B1042" t="s">
        <v>21</v>
      </c>
      <c r="C1042" s="2" t="str">
        <f t="shared" si="55"/>
        <v>11</v>
      </c>
      <c r="D1042" t="s">
        <v>334</v>
      </c>
      <c r="E1042" s="2" t="str">
        <f t="shared" si="54"/>
        <v>110100000</v>
      </c>
      <c r="F1042" t="s">
        <v>342</v>
      </c>
      <c r="G1042" t="s">
        <v>346</v>
      </c>
      <c r="H1042" t="s">
        <v>347</v>
      </c>
      <c r="I1042">
        <v>62399</v>
      </c>
      <c r="J1042" t="s">
        <v>92</v>
      </c>
      <c r="K1042" s="1">
        <v>30000</v>
      </c>
      <c r="L1042" s="1">
        <v>30000</v>
      </c>
      <c r="M1042">
        <v>0</v>
      </c>
      <c r="N1042" s="1">
        <v>58204.52</v>
      </c>
      <c r="O1042" s="1">
        <v>-28204.52</v>
      </c>
      <c r="P1042" s="1">
        <v>58204.52</v>
      </c>
      <c r="Q1042">
        <v>0</v>
      </c>
      <c r="R1042" s="1">
        <v>58204.52</v>
      </c>
      <c r="S1042">
        <v>0</v>
      </c>
    </row>
    <row r="1043" spans="1:19" x14ac:dyDescent="0.25">
      <c r="A1043" s="2">
        <v>1001</v>
      </c>
      <c r="B1043" t="s">
        <v>21</v>
      </c>
      <c r="C1043" s="2" t="str">
        <f t="shared" si="55"/>
        <v>11</v>
      </c>
      <c r="D1043" t="s">
        <v>334</v>
      </c>
      <c r="E1043" s="2" t="str">
        <f t="shared" si="54"/>
        <v>110100000</v>
      </c>
      <c r="F1043" t="s">
        <v>342</v>
      </c>
      <c r="G1043" t="s">
        <v>346</v>
      </c>
      <c r="H1043" t="s">
        <v>347</v>
      </c>
      <c r="I1043">
        <v>62400</v>
      </c>
      <c r="J1043" t="s">
        <v>348</v>
      </c>
      <c r="K1043" s="1">
        <v>35000</v>
      </c>
      <c r="L1043" s="1">
        <v>182847</v>
      </c>
      <c r="M1043" s="1">
        <v>147847</v>
      </c>
      <c r="N1043" s="1">
        <v>136598.32999999999</v>
      </c>
      <c r="O1043" s="1">
        <v>46248.67</v>
      </c>
      <c r="P1043" s="1">
        <v>136598.32999999999</v>
      </c>
      <c r="Q1043">
        <v>0</v>
      </c>
      <c r="R1043" s="1">
        <v>136598.32999999999</v>
      </c>
      <c r="S1043">
        <v>0</v>
      </c>
    </row>
    <row r="1044" spans="1:19" x14ac:dyDescent="0.25">
      <c r="A1044" s="2">
        <v>1001</v>
      </c>
      <c r="B1044" t="s">
        <v>21</v>
      </c>
      <c r="C1044" s="2" t="str">
        <f t="shared" si="55"/>
        <v>11</v>
      </c>
      <c r="D1044" t="s">
        <v>334</v>
      </c>
      <c r="E1044" s="2" t="str">
        <f t="shared" si="54"/>
        <v>110100000</v>
      </c>
      <c r="F1044" t="s">
        <v>342</v>
      </c>
      <c r="G1044" t="s">
        <v>346</v>
      </c>
      <c r="H1044" t="s">
        <v>347</v>
      </c>
      <c r="I1044">
        <v>62500</v>
      </c>
      <c r="J1044" t="s">
        <v>93</v>
      </c>
      <c r="K1044">
        <v>0</v>
      </c>
      <c r="L1044" s="1">
        <v>25038</v>
      </c>
      <c r="M1044" s="1">
        <v>25038</v>
      </c>
      <c r="N1044" s="1">
        <v>18136.09</v>
      </c>
      <c r="O1044" s="1">
        <v>6901.91</v>
      </c>
      <c r="P1044" s="1">
        <v>18136.09</v>
      </c>
      <c r="Q1044">
        <v>0</v>
      </c>
      <c r="R1044" s="1">
        <v>18136.09</v>
      </c>
      <c r="S1044">
        <v>0</v>
      </c>
    </row>
    <row r="1045" spans="1:19" x14ac:dyDescent="0.25">
      <c r="A1045" s="2">
        <v>1001</v>
      </c>
      <c r="B1045" t="s">
        <v>21</v>
      </c>
      <c r="C1045" s="2" t="str">
        <f t="shared" si="55"/>
        <v>11</v>
      </c>
      <c r="D1045" t="s">
        <v>334</v>
      </c>
      <c r="E1045" s="2" t="str">
        <f t="shared" ref="E1045:E1070" si="56">"110100000"</f>
        <v>110100000</v>
      </c>
      <c r="F1045" t="s">
        <v>342</v>
      </c>
      <c r="G1045" t="s">
        <v>346</v>
      </c>
      <c r="H1045" t="s">
        <v>347</v>
      </c>
      <c r="I1045">
        <v>62502</v>
      </c>
      <c r="J1045" t="s">
        <v>94</v>
      </c>
      <c r="K1045">
        <v>0</v>
      </c>
      <c r="L1045" s="1">
        <v>3254</v>
      </c>
      <c r="M1045" s="1">
        <v>3254</v>
      </c>
      <c r="N1045" s="1">
        <v>3253.57</v>
      </c>
      <c r="O1045">
        <v>0.43</v>
      </c>
      <c r="P1045" s="1">
        <v>3253.57</v>
      </c>
      <c r="Q1045">
        <v>0</v>
      </c>
      <c r="R1045" s="1">
        <v>3253.57</v>
      </c>
      <c r="S1045">
        <v>0</v>
      </c>
    </row>
    <row r="1046" spans="1:19" x14ac:dyDescent="0.25">
      <c r="A1046" s="2">
        <v>1001</v>
      </c>
      <c r="B1046" t="s">
        <v>21</v>
      </c>
      <c r="C1046" s="2" t="str">
        <f t="shared" si="55"/>
        <v>11</v>
      </c>
      <c r="D1046" t="s">
        <v>334</v>
      </c>
      <c r="E1046" s="2" t="str">
        <f t="shared" si="56"/>
        <v>110100000</v>
      </c>
      <c r="F1046" t="s">
        <v>342</v>
      </c>
      <c r="G1046" t="s">
        <v>346</v>
      </c>
      <c r="H1046" t="s">
        <v>347</v>
      </c>
      <c r="I1046">
        <v>62804</v>
      </c>
      <c r="J1046" t="s">
        <v>349</v>
      </c>
      <c r="K1046" s="1">
        <v>60000</v>
      </c>
      <c r="L1046" s="1">
        <v>31708</v>
      </c>
      <c r="M1046" s="1">
        <v>-28292</v>
      </c>
      <c r="N1046">
        <v>0</v>
      </c>
      <c r="O1046" s="1">
        <v>31708</v>
      </c>
      <c r="P1046">
        <v>0</v>
      </c>
      <c r="Q1046">
        <v>0</v>
      </c>
      <c r="R1046">
        <v>0</v>
      </c>
      <c r="S1046">
        <v>0</v>
      </c>
    </row>
    <row r="1047" spans="1:19" x14ac:dyDescent="0.25">
      <c r="A1047" s="2">
        <v>1001</v>
      </c>
      <c r="B1047" t="s">
        <v>21</v>
      </c>
      <c r="C1047" s="2" t="str">
        <f t="shared" si="55"/>
        <v>11</v>
      </c>
      <c r="D1047" t="s">
        <v>334</v>
      </c>
      <c r="E1047" s="2" t="str">
        <f t="shared" si="56"/>
        <v>110100000</v>
      </c>
      <c r="F1047" t="s">
        <v>342</v>
      </c>
      <c r="G1047" t="s">
        <v>346</v>
      </c>
      <c r="H1047" t="s">
        <v>347</v>
      </c>
      <c r="I1047">
        <v>62901</v>
      </c>
      <c r="J1047" t="s">
        <v>332</v>
      </c>
      <c r="K1047" s="1">
        <v>1235902</v>
      </c>
      <c r="L1047">
        <v>0</v>
      </c>
      <c r="M1047" s="1">
        <v>-1235902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</row>
    <row r="1048" spans="1:19" x14ac:dyDescent="0.25">
      <c r="A1048" s="2">
        <v>1001</v>
      </c>
      <c r="B1048" t="s">
        <v>21</v>
      </c>
      <c r="C1048" s="2" t="str">
        <f t="shared" si="55"/>
        <v>11</v>
      </c>
      <c r="D1048" t="s">
        <v>334</v>
      </c>
      <c r="E1048" s="2" t="str">
        <f t="shared" si="56"/>
        <v>110100000</v>
      </c>
      <c r="F1048" t="s">
        <v>342</v>
      </c>
      <c r="G1048" t="s">
        <v>346</v>
      </c>
      <c r="H1048" t="s">
        <v>347</v>
      </c>
      <c r="I1048">
        <v>63100</v>
      </c>
      <c r="J1048" t="s">
        <v>97</v>
      </c>
      <c r="K1048" s="1">
        <v>1418000</v>
      </c>
      <c r="L1048" s="1">
        <v>260996</v>
      </c>
      <c r="M1048" s="1">
        <v>-1157004</v>
      </c>
      <c r="N1048">
        <v>0</v>
      </c>
      <c r="O1048" s="1">
        <v>260996</v>
      </c>
      <c r="P1048">
        <v>0</v>
      </c>
      <c r="Q1048">
        <v>0</v>
      </c>
      <c r="R1048">
        <v>0</v>
      </c>
      <c r="S1048">
        <v>0</v>
      </c>
    </row>
    <row r="1049" spans="1:19" x14ac:dyDescent="0.25">
      <c r="A1049" s="2">
        <v>1001</v>
      </c>
      <c r="B1049" t="s">
        <v>21</v>
      </c>
      <c r="C1049" s="2" t="str">
        <f t="shared" si="55"/>
        <v>11</v>
      </c>
      <c r="D1049" t="s">
        <v>334</v>
      </c>
      <c r="E1049" s="2" t="str">
        <f t="shared" si="56"/>
        <v>110100000</v>
      </c>
      <c r="F1049" t="s">
        <v>342</v>
      </c>
      <c r="G1049" t="s">
        <v>346</v>
      </c>
      <c r="H1049" t="s">
        <v>347</v>
      </c>
      <c r="I1049">
        <v>63500</v>
      </c>
      <c r="J1049" t="s">
        <v>185</v>
      </c>
      <c r="K1049">
        <v>0</v>
      </c>
      <c r="L1049" s="1">
        <v>8904</v>
      </c>
      <c r="M1049" s="1">
        <v>8904</v>
      </c>
      <c r="N1049" s="1">
        <v>243919.77</v>
      </c>
      <c r="O1049" s="1">
        <v>-235015.77</v>
      </c>
      <c r="P1049" s="1">
        <v>243919.77</v>
      </c>
      <c r="Q1049">
        <v>0</v>
      </c>
      <c r="R1049" s="1">
        <v>243919.77</v>
      </c>
      <c r="S1049">
        <v>0</v>
      </c>
    </row>
    <row r="1050" spans="1:19" x14ac:dyDescent="0.25">
      <c r="A1050" s="2">
        <v>1001</v>
      </c>
      <c r="B1050" t="s">
        <v>21</v>
      </c>
      <c r="C1050" s="2" t="str">
        <f t="shared" si="55"/>
        <v>11</v>
      </c>
      <c r="D1050" t="s">
        <v>334</v>
      </c>
      <c r="E1050" s="2" t="str">
        <f t="shared" si="56"/>
        <v>110100000</v>
      </c>
      <c r="F1050" t="s">
        <v>342</v>
      </c>
      <c r="G1050" t="s">
        <v>346</v>
      </c>
      <c r="H1050" t="s">
        <v>347</v>
      </c>
      <c r="I1050">
        <v>63502</v>
      </c>
      <c r="J1050" t="s">
        <v>186</v>
      </c>
      <c r="K1050" s="1">
        <v>54000</v>
      </c>
      <c r="L1050" s="1">
        <v>54000</v>
      </c>
      <c r="M1050">
        <v>0</v>
      </c>
      <c r="N1050">
        <v>0</v>
      </c>
      <c r="O1050" s="1">
        <v>54000</v>
      </c>
      <c r="P1050">
        <v>0</v>
      </c>
      <c r="Q1050">
        <v>0</v>
      </c>
      <c r="R1050">
        <v>0</v>
      </c>
      <c r="S1050">
        <v>0</v>
      </c>
    </row>
    <row r="1051" spans="1:19" x14ac:dyDescent="0.25">
      <c r="A1051" s="2">
        <v>1001</v>
      </c>
      <c r="B1051" t="s">
        <v>21</v>
      </c>
      <c r="C1051" s="2" t="str">
        <f t="shared" si="55"/>
        <v>11</v>
      </c>
      <c r="D1051" t="s">
        <v>334</v>
      </c>
      <c r="E1051" s="2" t="str">
        <f t="shared" si="56"/>
        <v>110100000</v>
      </c>
      <c r="F1051" t="s">
        <v>342</v>
      </c>
      <c r="G1051" t="s">
        <v>346</v>
      </c>
      <c r="H1051" t="s">
        <v>347</v>
      </c>
      <c r="I1051">
        <v>76309</v>
      </c>
      <c r="J1051" t="s">
        <v>144</v>
      </c>
      <c r="K1051">
        <v>0</v>
      </c>
      <c r="L1051" s="1">
        <v>50889868.299999997</v>
      </c>
      <c r="M1051" s="1">
        <v>50889868.299999997</v>
      </c>
      <c r="N1051" s="1">
        <v>50889868.299999997</v>
      </c>
      <c r="O1051">
        <v>0</v>
      </c>
      <c r="P1051" s="1">
        <v>50874868.299999997</v>
      </c>
      <c r="Q1051" s="1">
        <v>15000</v>
      </c>
      <c r="R1051" s="1">
        <v>47470951.490000002</v>
      </c>
      <c r="S1051" s="1">
        <v>3403916.81</v>
      </c>
    </row>
    <row r="1052" spans="1:19" x14ac:dyDescent="0.25">
      <c r="A1052" s="2">
        <v>1001</v>
      </c>
      <c r="B1052" t="s">
        <v>21</v>
      </c>
      <c r="C1052" s="2" t="str">
        <f t="shared" si="55"/>
        <v>11</v>
      </c>
      <c r="D1052" t="s">
        <v>334</v>
      </c>
      <c r="E1052" s="2" t="str">
        <f t="shared" si="56"/>
        <v>110100000</v>
      </c>
      <c r="F1052" t="s">
        <v>342</v>
      </c>
      <c r="G1052" t="s">
        <v>350</v>
      </c>
      <c r="H1052" t="s">
        <v>351</v>
      </c>
      <c r="I1052">
        <v>12000</v>
      </c>
      <c r="J1052" t="s">
        <v>28</v>
      </c>
      <c r="K1052" s="1">
        <v>306897</v>
      </c>
      <c r="L1052" s="1">
        <v>242328.02</v>
      </c>
      <c r="M1052" s="1">
        <v>-64568.98</v>
      </c>
      <c r="N1052" s="1">
        <v>242328.02</v>
      </c>
      <c r="O1052">
        <v>0</v>
      </c>
      <c r="P1052" s="1">
        <v>242328.02</v>
      </c>
      <c r="Q1052">
        <v>0</v>
      </c>
      <c r="R1052" s="1">
        <v>242328.02</v>
      </c>
      <c r="S1052">
        <v>0</v>
      </c>
    </row>
    <row r="1053" spans="1:19" x14ac:dyDescent="0.25">
      <c r="A1053" s="2">
        <v>1001</v>
      </c>
      <c r="B1053" t="s">
        <v>21</v>
      </c>
      <c r="C1053" s="2" t="str">
        <f t="shared" si="55"/>
        <v>11</v>
      </c>
      <c r="D1053" t="s">
        <v>334</v>
      </c>
      <c r="E1053" s="2" t="str">
        <f t="shared" si="56"/>
        <v>110100000</v>
      </c>
      <c r="F1053" t="s">
        <v>342</v>
      </c>
      <c r="G1053" t="s">
        <v>350</v>
      </c>
      <c r="H1053" t="s">
        <v>351</v>
      </c>
      <c r="I1053">
        <v>12001</v>
      </c>
      <c r="J1053" t="s">
        <v>51</v>
      </c>
      <c r="K1053" s="1">
        <v>314846</v>
      </c>
      <c r="L1053" s="1">
        <v>128957.95</v>
      </c>
      <c r="M1053" s="1">
        <v>-185888.05</v>
      </c>
      <c r="N1053" s="1">
        <v>128957.95</v>
      </c>
      <c r="O1053">
        <v>0</v>
      </c>
      <c r="P1053" s="1">
        <v>128957.95</v>
      </c>
      <c r="Q1053">
        <v>0</v>
      </c>
      <c r="R1053" s="1">
        <v>128957.95</v>
      </c>
      <c r="S1053">
        <v>0</v>
      </c>
    </row>
    <row r="1054" spans="1:19" x14ac:dyDescent="0.25">
      <c r="A1054" s="2">
        <v>1001</v>
      </c>
      <c r="B1054" t="s">
        <v>21</v>
      </c>
      <c r="C1054" s="2" t="str">
        <f t="shared" si="55"/>
        <v>11</v>
      </c>
      <c r="D1054" t="s">
        <v>334</v>
      </c>
      <c r="E1054" s="2" t="str">
        <f t="shared" si="56"/>
        <v>110100000</v>
      </c>
      <c r="F1054" t="s">
        <v>342</v>
      </c>
      <c r="G1054" t="s">
        <v>350</v>
      </c>
      <c r="H1054" t="s">
        <v>351</v>
      </c>
      <c r="I1054">
        <v>12002</v>
      </c>
      <c r="J1054" t="s">
        <v>29</v>
      </c>
      <c r="K1054" s="1">
        <v>22966</v>
      </c>
      <c r="L1054">
        <v>0</v>
      </c>
      <c r="M1054" s="1">
        <v>-22966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</row>
    <row r="1055" spans="1:19" x14ac:dyDescent="0.25">
      <c r="A1055" s="2">
        <v>1001</v>
      </c>
      <c r="B1055" t="s">
        <v>21</v>
      </c>
      <c r="C1055" s="2" t="str">
        <f t="shared" si="55"/>
        <v>11</v>
      </c>
      <c r="D1055" t="s">
        <v>334</v>
      </c>
      <c r="E1055" s="2" t="str">
        <f t="shared" si="56"/>
        <v>110100000</v>
      </c>
      <c r="F1055" t="s">
        <v>342</v>
      </c>
      <c r="G1055" t="s">
        <v>350</v>
      </c>
      <c r="H1055" t="s">
        <v>351</v>
      </c>
      <c r="I1055">
        <v>12003</v>
      </c>
      <c r="J1055" t="s">
        <v>30</v>
      </c>
      <c r="K1055" s="1">
        <v>19466</v>
      </c>
      <c r="L1055" s="1">
        <v>31830.16</v>
      </c>
      <c r="M1055" s="1">
        <v>12364.16</v>
      </c>
      <c r="N1055" s="1">
        <v>31830.16</v>
      </c>
      <c r="O1055">
        <v>0</v>
      </c>
      <c r="P1055" s="1">
        <v>31830.16</v>
      </c>
      <c r="Q1055">
        <v>0</v>
      </c>
      <c r="R1055" s="1">
        <v>31830.16</v>
      </c>
      <c r="S1055">
        <v>0</v>
      </c>
    </row>
    <row r="1056" spans="1:19" x14ac:dyDescent="0.25">
      <c r="A1056" s="2">
        <v>1001</v>
      </c>
      <c r="B1056" t="s">
        <v>21</v>
      </c>
      <c r="C1056" s="2" t="str">
        <f t="shared" si="55"/>
        <v>11</v>
      </c>
      <c r="D1056" t="s">
        <v>334</v>
      </c>
      <c r="E1056" s="2" t="str">
        <f t="shared" si="56"/>
        <v>110100000</v>
      </c>
      <c r="F1056" t="s">
        <v>342</v>
      </c>
      <c r="G1056" t="s">
        <v>350</v>
      </c>
      <c r="H1056" t="s">
        <v>351</v>
      </c>
      <c r="I1056">
        <v>12005</v>
      </c>
      <c r="J1056" t="s">
        <v>31</v>
      </c>
      <c r="K1056" s="1">
        <v>107597</v>
      </c>
      <c r="L1056" s="1">
        <v>108911.59</v>
      </c>
      <c r="M1056" s="1">
        <v>1314.59</v>
      </c>
      <c r="N1056" s="1">
        <v>108911.59</v>
      </c>
      <c r="O1056">
        <v>0</v>
      </c>
      <c r="P1056" s="1">
        <v>108911.59</v>
      </c>
      <c r="Q1056">
        <v>0</v>
      </c>
      <c r="R1056" s="1">
        <v>108911.59</v>
      </c>
      <c r="S1056">
        <v>0</v>
      </c>
    </row>
    <row r="1057" spans="1:19" x14ac:dyDescent="0.25">
      <c r="A1057" s="2">
        <v>1001</v>
      </c>
      <c r="B1057" t="s">
        <v>21</v>
      </c>
      <c r="C1057" s="2" t="str">
        <f t="shared" si="55"/>
        <v>11</v>
      </c>
      <c r="D1057" t="s">
        <v>334</v>
      </c>
      <c r="E1057" s="2" t="str">
        <f t="shared" si="56"/>
        <v>110100000</v>
      </c>
      <c r="F1057" t="s">
        <v>342</v>
      </c>
      <c r="G1057" t="s">
        <v>350</v>
      </c>
      <c r="H1057" t="s">
        <v>351</v>
      </c>
      <c r="I1057">
        <v>12100</v>
      </c>
      <c r="J1057" t="s">
        <v>32</v>
      </c>
      <c r="K1057" s="1">
        <v>417143</v>
      </c>
      <c r="L1057" s="1">
        <v>291118.46999999997</v>
      </c>
      <c r="M1057" s="1">
        <v>-126024.53</v>
      </c>
      <c r="N1057" s="1">
        <v>291118.46999999997</v>
      </c>
      <c r="O1057">
        <v>0</v>
      </c>
      <c r="P1057" s="1">
        <v>291118.46999999997</v>
      </c>
      <c r="Q1057">
        <v>0</v>
      </c>
      <c r="R1057" s="1">
        <v>291118.46999999997</v>
      </c>
      <c r="S1057">
        <v>0</v>
      </c>
    </row>
    <row r="1058" spans="1:19" x14ac:dyDescent="0.25">
      <c r="A1058" s="2">
        <v>1001</v>
      </c>
      <c r="B1058" t="s">
        <v>21</v>
      </c>
      <c r="C1058" s="2" t="str">
        <f t="shared" si="55"/>
        <v>11</v>
      </c>
      <c r="D1058" t="s">
        <v>334</v>
      </c>
      <c r="E1058" s="2" t="str">
        <f t="shared" si="56"/>
        <v>110100000</v>
      </c>
      <c r="F1058" t="s">
        <v>342</v>
      </c>
      <c r="G1058" t="s">
        <v>350</v>
      </c>
      <c r="H1058" t="s">
        <v>351</v>
      </c>
      <c r="I1058">
        <v>12101</v>
      </c>
      <c r="J1058" t="s">
        <v>33</v>
      </c>
      <c r="K1058" s="1">
        <v>826306</v>
      </c>
      <c r="L1058" s="1">
        <v>613608.53</v>
      </c>
      <c r="M1058" s="1">
        <v>-212697.47</v>
      </c>
      <c r="N1058" s="1">
        <v>613608.53</v>
      </c>
      <c r="O1058">
        <v>0</v>
      </c>
      <c r="P1058" s="1">
        <v>613608.53</v>
      </c>
      <c r="Q1058">
        <v>0</v>
      </c>
      <c r="R1058" s="1">
        <v>613608.53</v>
      </c>
      <c r="S1058">
        <v>0</v>
      </c>
    </row>
    <row r="1059" spans="1:19" x14ac:dyDescent="0.25">
      <c r="A1059" s="2">
        <v>1001</v>
      </c>
      <c r="B1059" t="s">
        <v>21</v>
      </c>
      <c r="C1059" s="2" t="str">
        <f t="shared" si="55"/>
        <v>11</v>
      </c>
      <c r="D1059" t="s">
        <v>334</v>
      </c>
      <c r="E1059" s="2" t="str">
        <f t="shared" si="56"/>
        <v>110100000</v>
      </c>
      <c r="F1059" t="s">
        <v>342</v>
      </c>
      <c r="G1059" t="s">
        <v>350</v>
      </c>
      <c r="H1059" t="s">
        <v>351</v>
      </c>
      <c r="I1059">
        <v>13000</v>
      </c>
      <c r="J1059" t="s">
        <v>53</v>
      </c>
      <c r="K1059" s="1">
        <v>20463</v>
      </c>
      <c r="L1059">
        <v>0.8</v>
      </c>
      <c r="M1059" s="1">
        <v>-20462.2</v>
      </c>
      <c r="N1059">
        <v>0</v>
      </c>
      <c r="O1059">
        <v>0.8</v>
      </c>
      <c r="P1059">
        <v>0</v>
      </c>
      <c r="Q1059">
        <v>0</v>
      </c>
      <c r="R1059">
        <v>0</v>
      </c>
      <c r="S1059">
        <v>0</v>
      </c>
    </row>
    <row r="1060" spans="1:19" x14ac:dyDescent="0.25">
      <c r="A1060" s="2">
        <v>1001</v>
      </c>
      <c r="B1060" t="s">
        <v>21</v>
      </c>
      <c r="C1060" s="2" t="str">
        <f t="shared" si="55"/>
        <v>11</v>
      </c>
      <c r="D1060" t="s">
        <v>334</v>
      </c>
      <c r="E1060" s="2" t="str">
        <f t="shared" si="56"/>
        <v>110100000</v>
      </c>
      <c r="F1060" t="s">
        <v>342</v>
      </c>
      <c r="G1060" t="s">
        <v>350</v>
      </c>
      <c r="H1060" t="s">
        <v>351</v>
      </c>
      <c r="I1060">
        <v>15000</v>
      </c>
      <c r="J1060" t="s">
        <v>135</v>
      </c>
      <c r="K1060" s="1">
        <v>42435</v>
      </c>
      <c r="L1060" s="1">
        <v>42415</v>
      </c>
      <c r="M1060">
        <v>-20</v>
      </c>
      <c r="N1060" s="1">
        <v>42414.84</v>
      </c>
      <c r="O1060">
        <v>0.16</v>
      </c>
      <c r="P1060" s="1">
        <v>42414.84</v>
      </c>
      <c r="Q1060">
        <v>0</v>
      </c>
      <c r="R1060" s="1">
        <v>42414.84</v>
      </c>
      <c r="S1060">
        <v>0</v>
      </c>
    </row>
    <row r="1061" spans="1:19" x14ac:dyDescent="0.25">
      <c r="A1061" s="2">
        <v>1001</v>
      </c>
      <c r="B1061" t="s">
        <v>21</v>
      </c>
      <c r="C1061" s="2" t="str">
        <f t="shared" si="55"/>
        <v>11</v>
      </c>
      <c r="D1061" t="s">
        <v>334</v>
      </c>
      <c r="E1061" s="2" t="str">
        <f t="shared" si="56"/>
        <v>110100000</v>
      </c>
      <c r="F1061" t="s">
        <v>342</v>
      </c>
      <c r="G1061" t="s">
        <v>350</v>
      </c>
      <c r="H1061" t="s">
        <v>351</v>
      </c>
      <c r="I1061">
        <v>16000</v>
      </c>
      <c r="J1061" t="s">
        <v>35</v>
      </c>
      <c r="K1061" s="1">
        <v>337942</v>
      </c>
      <c r="L1061" s="1">
        <v>307466.15999999997</v>
      </c>
      <c r="M1061" s="1">
        <v>-30475.84</v>
      </c>
      <c r="N1061" s="1">
        <v>307465.59999999998</v>
      </c>
      <c r="O1061">
        <v>0.56000000000000005</v>
      </c>
      <c r="P1061" s="1">
        <v>307465.59999999998</v>
      </c>
      <c r="Q1061">
        <v>0</v>
      </c>
      <c r="R1061" s="1">
        <v>307465.59999999998</v>
      </c>
      <c r="S1061">
        <v>0</v>
      </c>
    </row>
    <row r="1062" spans="1:19" x14ac:dyDescent="0.25">
      <c r="A1062" s="2">
        <v>1001</v>
      </c>
      <c r="B1062" t="s">
        <v>21</v>
      </c>
      <c r="C1062" s="2" t="str">
        <f t="shared" si="55"/>
        <v>11</v>
      </c>
      <c r="D1062" t="s">
        <v>334</v>
      </c>
      <c r="E1062" s="2" t="str">
        <f t="shared" si="56"/>
        <v>110100000</v>
      </c>
      <c r="F1062" t="s">
        <v>342</v>
      </c>
      <c r="G1062" t="s">
        <v>350</v>
      </c>
      <c r="H1062" t="s">
        <v>351</v>
      </c>
      <c r="I1062">
        <v>20400</v>
      </c>
      <c r="J1062" t="s">
        <v>66</v>
      </c>
      <c r="K1062">
        <v>0</v>
      </c>
      <c r="L1062" s="1">
        <v>3194</v>
      </c>
      <c r="M1062" s="1">
        <v>3194</v>
      </c>
      <c r="N1062" s="1">
        <v>3193.08</v>
      </c>
      <c r="O1062">
        <v>0.92</v>
      </c>
      <c r="P1062" s="1">
        <v>3193.08</v>
      </c>
      <c r="Q1062">
        <v>0</v>
      </c>
      <c r="R1062" s="1">
        <v>3193.08</v>
      </c>
      <c r="S1062">
        <v>0</v>
      </c>
    </row>
    <row r="1063" spans="1:19" x14ac:dyDescent="0.25">
      <c r="A1063" s="2">
        <v>1001</v>
      </c>
      <c r="B1063" t="s">
        <v>21</v>
      </c>
      <c r="C1063" s="2" t="str">
        <f t="shared" si="55"/>
        <v>11</v>
      </c>
      <c r="D1063" t="s">
        <v>334</v>
      </c>
      <c r="E1063" s="2" t="str">
        <f t="shared" si="56"/>
        <v>110100000</v>
      </c>
      <c r="F1063" t="s">
        <v>342</v>
      </c>
      <c r="G1063" t="s">
        <v>350</v>
      </c>
      <c r="H1063" t="s">
        <v>351</v>
      </c>
      <c r="I1063">
        <v>22000</v>
      </c>
      <c r="J1063" t="s">
        <v>39</v>
      </c>
      <c r="K1063" s="1">
        <v>2000</v>
      </c>
      <c r="L1063" s="1">
        <v>2000</v>
      </c>
      <c r="M1063">
        <v>0</v>
      </c>
      <c r="N1063">
        <v>487.52</v>
      </c>
      <c r="O1063" s="1">
        <v>1512.48</v>
      </c>
      <c r="P1063">
        <v>487.52</v>
      </c>
      <c r="Q1063">
        <v>0</v>
      </c>
      <c r="R1063">
        <v>487.52</v>
      </c>
      <c r="S1063">
        <v>0</v>
      </c>
    </row>
    <row r="1064" spans="1:19" x14ac:dyDescent="0.25">
      <c r="A1064" s="2">
        <v>1001</v>
      </c>
      <c r="B1064" t="s">
        <v>21</v>
      </c>
      <c r="C1064" s="2" t="str">
        <f t="shared" si="55"/>
        <v>11</v>
      </c>
      <c r="D1064" t="s">
        <v>334</v>
      </c>
      <c r="E1064" s="2" t="str">
        <f t="shared" si="56"/>
        <v>110100000</v>
      </c>
      <c r="F1064" t="s">
        <v>342</v>
      </c>
      <c r="G1064" t="s">
        <v>350</v>
      </c>
      <c r="H1064" t="s">
        <v>351</v>
      </c>
      <c r="I1064">
        <v>22004</v>
      </c>
      <c r="J1064" t="s">
        <v>72</v>
      </c>
      <c r="K1064" s="1">
        <v>4000</v>
      </c>
      <c r="L1064" s="1">
        <v>4000</v>
      </c>
      <c r="M1064">
        <v>0</v>
      </c>
      <c r="N1064" s="1">
        <v>3229.53</v>
      </c>
      <c r="O1064">
        <v>770.47</v>
      </c>
      <c r="P1064" s="1">
        <v>3229.53</v>
      </c>
      <c r="Q1064">
        <v>0</v>
      </c>
      <c r="R1064" s="1">
        <v>3229.53</v>
      </c>
      <c r="S1064">
        <v>0</v>
      </c>
    </row>
    <row r="1065" spans="1:19" x14ac:dyDescent="0.25">
      <c r="A1065" s="2">
        <v>1001</v>
      </c>
      <c r="B1065" t="s">
        <v>21</v>
      </c>
      <c r="C1065" s="2" t="str">
        <f t="shared" si="55"/>
        <v>11</v>
      </c>
      <c r="D1065" t="s">
        <v>334</v>
      </c>
      <c r="E1065" s="2" t="str">
        <f t="shared" si="56"/>
        <v>110100000</v>
      </c>
      <c r="F1065" t="s">
        <v>342</v>
      </c>
      <c r="G1065" t="s">
        <v>350</v>
      </c>
      <c r="H1065" t="s">
        <v>351</v>
      </c>
      <c r="I1065">
        <v>22201</v>
      </c>
      <c r="J1065" t="s">
        <v>42</v>
      </c>
      <c r="K1065" s="1">
        <v>1500</v>
      </c>
      <c r="L1065" s="1">
        <v>1500</v>
      </c>
      <c r="M1065">
        <v>0</v>
      </c>
      <c r="N1065">
        <v>0</v>
      </c>
      <c r="O1065" s="1">
        <v>1500</v>
      </c>
      <c r="P1065">
        <v>0</v>
      </c>
      <c r="Q1065">
        <v>0</v>
      </c>
      <c r="R1065">
        <v>0</v>
      </c>
      <c r="S1065">
        <v>0</v>
      </c>
    </row>
    <row r="1066" spans="1:19" x14ac:dyDescent="0.25">
      <c r="A1066" s="2">
        <v>1001</v>
      </c>
      <c r="B1066" t="s">
        <v>21</v>
      </c>
      <c r="C1066" s="2" t="str">
        <f t="shared" si="55"/>
        <v>11</v>
      </c>
      <c r="D1066" t="s">
        <v>334</v>
      </c>
      <c r="E1066" s="2" t="str">
        <f t="shared" si="56"/>
        <v>110100000</v>
      </c>
      <c r="F1066" t="s">
        <v>342</v>
      </c>
      <c r="G1066" t="s">
        <v>350</v>
      </c>
      <c r="H1066" t="s">
        <v>351</v>
      </c>
      <c r="I1066">
        <v>22606</v>
      </c>
      <c r="J1066" t="s">
        <v>83</v>
      </c>
      <c r="K1066" s="1">
        <v>1000</v>
      </c>
      <c r="L1066" s="1">
        <v>1000</v>
      </c>
      <c r="M1066">
        <v>0</v>
      </c>
      <c r="N1066">
        <v>0</v>
      </c>
      <c r="O1066" s="1">
        <v>1000</v>
      </c>
      <c r="P1066">
        <v>0</v>
      </c>
      <c r="Q1066">
        <v>0</v>
      </c>
      <c r="R1066">
        <v>0</v>
      </c>
      <c r="S1066">
        <v>0</v>
      </c>
    </row>
    <row r="1067" spans="1:19" x14ac:dyDescent="0.25">
      <c r="A1067" s="2">
        <v>1001</v>
      </c>
      <c r="B1067" t="s">
        <v>21</v>
      </c>
      <c r="C1067" s="2" t="str">
        <f t="shared" si="55"/>
        <v>11</v>
      </c>
      <c r="D1067" t="s">
        <v>334</v>
      </c>
      <c r="E1067" s="2" t="str">
        <f t="shared" si="56"/>
        <v>110100000</v>
      </c>
      <c r="F1067" t="s">
        <v>342</v>
      </c>
      <c r="G1067" t="s">
        <v>350</v>
      </c>
      <c r="H1067" t="s">
        <v>351</v>
      </c>
      <c r="I1067">
        <v>22709</v>
      </c>
      <c r="J1067" t="s">
        <v>87</v>
      </c>
      <c r="K1067" s="1">
        <v>355000</v>
      </c>
      <c r="L1067" s="1">
        <v>351806</v>
      </c>
      <c r="M1067" s="1">
        <v>-3194</v>
      </c>
      <c r="N1067" s="1">
        <v>321519.28000000003</v>
      </c>
      <c r="O1067" s="1">
        <v>30286.720000000001</v>
      </c>
      <c r="P1067" s="1">
        <v>321519.28000000003</v>
      </c>
      <c r="Q1067">
        <v>0</v>
      </c>
      <c r="R1067" s="1">
        <v>198254.36</v>
      </c>
      <c r="S1067" s="1">
        <v>123264.92</v>
      </c>
    </row>
    <row r="1068" spans="1:19" x14ac:dyDescent="0.25">
      <c r="A1068" s="2">
        <v>1001</v>
      </c>
      <c r="B1068" t="s">
        <v>21</v>
      </c>
      <c r="C1068" s="2" t="str">
        <f t="shared" si="55"/>
        <v>11</v>
      </c>
      <c r="D1068" t="s">
        <v>334</v>
      </c>
      <c r="E1068" s="2" t="str">
        <f t="shared" si="56"/>
        <v>110100000</v>
      </c>
      <c r="F1068" t="s">
        <v>342</v>
      </c>
      <c r="G1068" t="s">
        <v>350</v>
      </c>
      <c r="H1068" t="s">
        <v>351</v>
      </c>
      <c r="I1068">
        <v>23001</v>
      </c>
      <c r="J1068" t="s">
        <v>88</v>
      </c>
      <c r="K1068" s="1">
        <v>8000</v>
      </c>
      <c r="L1068" s="1">
        <v>5000</v>
      </c>
      <c r="M1068" s="1">
        <v>-3000</v>
      </c>
      <c r="N1068">
        <v>133.35</v>
      </c>
      <c r="O1068" s="1">
        <v>4866.6499999999996</v>
      </c>
      <c r="P1068">
        <v>133.35</v>
      </c>
      <c r="Q1068">
        <v>0</v>
      </c>
      <c r="R1068">
        <v>133.35</v>
      </c>
      <c r="S1068">
        <v>0</v>
      </c>
    </row>
    <row r="1069" spans="1:19" x14ac:dyDescent="0.25">
      <c r="A1069" s="2">
        <v>1001</v>
      </c>
      <c r="B1069" t="s">
        <v>21</v>
      </c>
      <c r="C1069" s="2" t="str">
        <f t="shared" si="55"/>
        <v>11</v>
      </c>
      <c r="D1069" t="s">
        <v>334</v>
      </c>
      <c r="E1069" s="2" t="str">
        <f t="shared" si="56"/>
        <v>110100000</v>
      </c>
      <c r="F1069" t="s">
        <v>342</v>
      </c>
      <c r="G1069" t="s">
        <v>350</v>
      </c>
      <c r="H1069" t="s">
        <v>351</v>
      </c>
      <c r="I1069">
        <v>23100</v>
      </c>
      <c r="J1069" t="s">
        <v>89</v>
      </c>
      <c r="K1069">
        <v>0</v>
      </c>
      <c r="L1069" s="1">
        <v>3000</v>
      </c>
      <c r="M1069" s="1">
        <v>3000</v>
      </c>
      <c r="N1069">
        <v>328.18</v>
      </c>
      <c r="O1069" s="1">
        <v>2671.82</v>
      </c>
      <c r="P1069">
        <v>328.18</v>
      </c>
      <c r="Q1069">
        <v>0</v>
      </c>
      <c r="R1069">
        <v>328.18</v>
      </c>
      <c r="S1069">
        <v>0</v>
      </c>
    </row>
    <row r="1070" spans="1:19" x14ac:dyDescent="0.25">
      <c r="A1070" s="2">
        <v>1001</v>
      </c>
      <c r="B1070" t="s">
        <v>21</v>
      </c>
      <c r="C1070" s="2" t="str">
        <f t="shared" si="55"/>
        <v>11</v>
      </c>
      <c r="D1070" t="s">
        <v>334</v>
      </c>
      <c r="E1070" s="2" t="str">
        <f t="shared" si="56"/>
        <v>110100000</v>
      </c>
      <c r="F1070" t="s">
        <v>342</v>
      </c>
      <c r="G1070" t="s">
        <v>350</v>
      </c>
      <c r="H1070" t="s">
        <v>351</v>
      </c>
      <c r="I1070">
        <v>28001</v>
      </c>
      <c r="J1070" t="s">
        <v>45</v>
      </c>
      <c r="K1070" s="1">
        <v>2000</v>
      </c>
      <c r="L1070" s="1">
        <v>2000</v>
      </c>
      <c r="M1070">
        <v>0</v>
      </c>
      <c r="N1070">
        <v>0</v>
      </c>
      <c r="O1070" s="1">
        <v>2000</v>
      </c>
      <c r="P1070">
        <v>0</v>
      </c>
      <c r="Q1070">
        <v>0</v>
      </c>
      <c r="R1070">
        <v>0</v>
      </c>
      <c r="S1070">
        <v>0</v>
      </c>
    </row>
    <row r="1071" spans="1:19" x14ac:dyDescent="0.25">
      <c r="A1071" s="2">
        <v>1001</v>
      </c>
      <c r="B1071" t="s">
        <v>21</v>
      </c>
      <c r="C1071" s="2" t="str">
        <f t="shared" si="55"/>
        <v>11</v>
      </c>
      <c r="D1071" t="s">
        <v>334</v>
      </c>
      <c r="E1071" s="2" t="str">
        <f t="shared" ref="E1071:E1102" si="57">"110110000"</f>
        <v>110110000</v>
      </c>
      <c r="F1071" t="s">
        <v>352</v>
      </c>
      <c r="G1071" t="s">
        <v>353</v>
      </c>
      <c r="H1071" t="s">
        <v>354</v>
      </c>
      <c r="I1071">
        <v>10000</v>
      </c>
      <c r="J1071" t="s">
        <v>25</v>
      </c>
      <c r="K1071" s="1">
        <v>148485</v>
      </c>
      <c r="L1071" s="1">
        <v>196650.79</v>
      </c>
      <c r="M1071" s="1">
        <v>48165.79</v>
      </c>
      <c r="N1071" s="1">
        <v>196649.87</v>
      </c>
      <c r="O1071">
        <v>0.92</v>
      </c>
      <c r="P1071" s="1">
        <v>196649.87</v>
      </c>
      <c r="Q1071">
        <v>0</v>
      </c>
      <c r="R1071" s="1">
        <v>196649.87</v>
      </c>
      <c r="S1071">
        <v>0</v>
      </c>
    </row>
    <row r="1072" spans="1:19" x14ac:dyDescent="0.25">
      <c r="A1072" s="2">
        <v>1001</v>
      </c>
      <c r="B1072" t="s">
        <v>21</v>
      </c>
      <c r="C1072" s="2" t="str">
        <f t="shared" si="55"/>
        <v>11</v>
      </c>
      <c r="D1072" t="s">
        <v>334</v>
      </c>
      <c r="E1072" s="2" t="str">
        <f t="shared" si="57"/>
        <v>110110000</v>
      </c>
      <c r="F1072" t="s">
        <v>352</v>
      </c>
      <c r="G1072" t="s">
        <v>353</v>
      </c>
      <c r="H1072" t="s">
        <v>354</v>
      </c>
      <c r="I1072">
        <v>12000</v>
      </c>
      <c r="J1072" t="s">
        <v>28</v>
      </c>
      <c r="K1072" s="1">
        <v>1432185</v>
      </c>
      <c r="L1072" s="1">
        <v>1205683.73</v>
      </c>
      <c r="M1072" s="1">
        <v>-226501.27</v>
      </c>
      <c r="N1072" s="1">
        <v>1205683.73</v>
      </c>
      <c r="O1072">
        <v>0</v>
      </c>
      <c r="P1072" s="1">
        <v>1205683.73</v>
      </c>
      <c r="Q1072">
        <v>0</v>
      </c>
      <c r="R1072" s="1">
        <v>1205683.73</v>
      </c>
      <c r="S1072">
        <v>0</v>
      </c>
    </row>
    <row r="1073" spans="1:19" x14ac:dyDescent="0.25">
      <c r="A1073" s="2">
        <v>1001</v>
      </c>
      <c r="B1073" t="s">
        <v>21</v>
      </c>
      <c r="C1073" s="2" t="str">
        <f t="shared" si="55"/>
        <v>11</v>
      </c>
      <c r="D1073" t="s">
        <v>334</v>
      </c>
      <c r="E1073" s="2" t="str">
        <f t="shared" si="57"/>
        <v>110110000</v>
      </c>
      <c r="F1073" t="s">
        <v>352</v>
      </c>
      <c r="G1073" t="s">
        <v>353</v>
      </c>
      <c r="H1073" t="s">
        <v>354</v>
      </c>
      <c r="I1073">
        <v>12001</v>
      </c>
      <c r="J1073" t="s">
        <v>51</v>
      </c>
      <c r="K1073" s="1">
        <v>914553</v>
      </c>
      <c r="L1073" s="1">
        <v>529803.42000000004</v>
      </c>
      <c r="M1073" s="1">
        <v>-384749.58</v>
      </c>
      <c r="N1073" s="1">
        <v>529803.42000000004</v>
      </c>
      <c r="O1073">
        <v>0</v>
      </c>
      <c r="P1073" s="1">
        <v>529803.42000000004</v>
      </c>
      <c r="Q1073">
        <v>0</v>
      </c>
      <c r="R1073" s="1">
        <v>529803.42000000004</v>
      </c>
      <c r="S1073">
        <v>0</v>
      </c>
    </row>
    <row r="1074" spans="1:19" x14ac:dyDescent="0.25">
      <c r="A1074" s="2">
        <v>1001</v>
      </c>
      <c r="B1074" t="s">
        <v>21</v>
      </c>
      <c r="C1074" s="2" t="str">
        <f t="shared" si="55"/>
        <v>11</v>
      </c>
      <c r="D1074" t="s">
        <v>334</v>
      </c>
      <c r="E1074" s="2" t="str">
        <f t="shared" si="57"/>
        <v>110110000</v>
      </c>
      <c r="F1074" t="s">
        <v>352</v>
      </c>
      <c r="G1074" t="s">
        <v>353</v>
      </c>
      <c r="H1074" t="s">
        <v>354</v>
      </c>
      <c r="I1074">
        <v>12002</v>
      </c>
      <c r="J1074" t="s">
        <v>29</v>
      </c>
      <c r="K1074" s="1">
        <v>23367559</v>
      </c>
      <c r="L1074" s="1">
        <v>19913979.170000002</v>
      </c>
      <c r="M1074" s="1">
        <v>-3453579.83</v>
      </c>
      <c r="N1074" s="1">
        <v>19913979.170000002</v>
      </c>
      <c r="O1074">
        <v>0</v>
      </c>
      <c r="P1074" s="1">
        <v>19913979.170000002</v>
      </c>
      <c r="Q1074">
        <v>0</v>
      </c>
      <c r="R1074" s="1">
        <v>19913979.170000002</v>
      </c>
      <c r="S1074">
        <v>0</v>
      </c>
    </row>
    <row r="1075" spans="1:19" x14ac:dyDescent="0.25">
      <c r="A1075" s="2">
        <v>1001</v>
      </c>
      <c r="B1075" t="s">
        <v>21</v>
      </c>
      <c r="C1075" s="2" t="str">
        <f t="shared" si="55"/>
        <v>11</v>
      </c>
      <c r="D1075" t="s">
        <v>334</v>
      </c>
      <c r="E1075" s="2" t="str">
        <f t="shared" si="57"/>
        <v>110110000</v>
      </c>
      <c r="F1075" t="s">
        <v>352</v>
      </c>
      <c r="G1075" t="s">
        <v>353</v>
      </c>
      <c r="H1075" t="s">
        <v>354</v>
      </c>
      <c r="I1075">
        <v>12003</v>
      </c>
      <c r="J1075" t="s">
        <v>30</v>
      </c>
      <c r="K1075" s="1">
        <v>262791</v>
      </c>
      <c r="L1075" s="1">
        <v>214928.66</v>
      </c>
      <c r="M1075" s="1">
        <v>-47862.34</v>
      </c>
      <c r="N1075" s="1">
        <v>214928.66</v>
      </c>
      <c r="O1075">
        <v>0</v>
      </c>
      <c r="P1075" s="1">
        <v>214928.66</v>
      </c>
      <c r="Q1075">
        <v>0</v>
      </c>
      <c r="R1075" s="1">
        <v>214928.66</v>
      </c>
      <c r="S1075">
        <v>0</v>
      </c>
    </row>
    <row r="1076" spans="1:19" x14ac:dyDescent="0.25">
      <c r="A1076" s="2">
        <v>1001</v>
      </c>
      <c r="B1076" t="s">
        <v>21</v>
      </c>
      <c r="C1076" s="2" t="str">
        <f t="shared" si="55"/>
        <v>11</v>
      </c>
      <c r="D1076" t="s">
        <v>334</v>
      </c>
      <c r="E1076" s="2" t="str">
        <f t="shared" si="57"/>
        <v>110110000</v>
      </c>
      <c r="F1076" t="s">
        <v>352</v>
      </c>
      <c r="G1076" t="s">
        <v>353</v>
      </c>
      <c r="H1076" t="s">
        <v>354</v>
      </c>
      <c r="I1076">
        <v>12005</v>
      </c>
      <c r="J1076" t="s">
        <v>31</v>
      </c>
      <c r="K1076" s="1">
        <v>3773887</v>
      </c>
      <c r="L1076" s="1">
        <v>4109997.01</v>
      </c>
      <c r="M1076" s="1">
        <v>336110.01</v>
      </c>
      <c r="N1076" s="1">
        <v>4109997.01</v>
      </c>
      <c r="O1076">
        <v>0</v>
      </c>
      <c r="P1076" s="1">
        <v>4109997.01</v>
      </c>
      <c r="Q1076">
        <v>0</v>
      </c>
      <c r="R1076" s="1">
        <v>4109997.01</v>
      </c>
      <c r="S1076">
        <v>0</v>
      </c>
    </row>
    <row r="1077" spans="1:19" x14ac:dyDescent="0.25">
      <c r="A1077" s="2">
        <v>1001</v>
      </c>
      <c r="B1077" t="s">
        <v>21</v>
      </c>
      <c r="C1077" s="2" t="str">
        <f t="shared" si="55"/>
        <v>11</v>
      </c>
      <c r="D1077" t="s">
        <v>334</v>
      </c>
      <c r="E1077" s="2" t="str">
        <f t="shared" si="57"/>
        <v>110110000</v>
      </c>
      <c r="F1077" t="s">
        <v>352</v>
      </c>
      <c r="G1077" t="s">
        <v>353</v>
      </c>
      <c r="H1077" t="s">
        <v>354</v>
      </c>
      <c r="I1077">
        <v>12100</v>
      </c>
      <c r="J1077" t="s">
        <v>32</v>
      </c>
      <c r="K1077" s="1">
        <v>14375621</v>
      </c>
      <c r="L1077" s="1">
        <v>12186082.74</v>
      </c>
      <c r="M1077" s="1">
        <v>-2189538.2599999998</v>
      </c>
      <c r="N1077" s="1">
        <v>12186082.74</v>
      </c>
      <c r="O1077">
        <v>0</v>
      </c>
      <c r="P1077" s="1">
        <v>12186082.74</v>
      </c>
      <c r="Q1077">
        <v>0</v>
      </c>
      <c r="R1077" s="1">
        <v>12186082.74</v>
      </c>
      <c r="S1077">
        <v>0</v>
      </c>
    </row>
    <row r="1078" spans="1:19" x14ac:dyDescent="0.25">
      <c r="A1078" s="2">
        <v>1001</v>
      </c>
      <c r="B1078" t="s">
        <v>21</v>
      </c>
      <c r="C1078" s="2" t="str">
        <f t="shared" si="55"/>
        <v>11</v>
      </c>
      <c r="D1078" t="s">
        <v>334</v>
      </c>
      <c r="E1078" s="2" t="str">
        <f t="shared" si="57"/>
        <v>110110000</v>
      </c>
      <c r="F1078" t="s">
        <v>352</v>
      </c>
      <c r="G1078" t="s">
        <v>353</v>
      </c>
      <c r="H1078" t="s">
        <v>354</v>
      </c>
      <c r="I1078">
        <v>12101</v>
      </c>
      <c r="J1078" t="s">
        <v>33</v>
      </c>
      <c r="K1078" s="1">
        <v>65573863</v>
      </c>
      <c r="L1078" s="1">
        <v>55635410.780000001</v>
      </c>
      <c r="M1078" s="1">
        <v>-9938452.2200000007</v>
      </c>
      <c r="N1078" s="1">
        <v>55635410.780000001</v>
      </c>
      <c r="O1078">
        <v>0</v>
      </c>
      <c r="P1078" s="1">
        <v>55635410.780000001</v>
      </c>
      <c r="Q1078">
        <v>0</v>
      </c>
      <c r="R1078" s="1">
        <v>55635410.780000001</v>
      </c>
      <c r="S1078">
        <v>0</v>
      </c>
    </row>
    <row r="1079" spans="1:19" x14ac:dyDescent="0.25">
      <c r="A1079" s="2">
        <v>1001</v>
      </c>
      <c r="B1079" t="s">
        <v>21</v>
      </c>
      <c r="C1079" s="2" t="str">
        <f t="shared" si="55"/>
        <v>11</v>
      </c>
      <c r="D1079" t="s">
        <v>334</v>
      </c>
      <c r="E1079" s="2" t="str">
        <f t="shared" si="57"/>
        <v>110110000</v>
      </c>
      <c r="F1079" t="s">
        <v>352</v>
      </c>
      <c r="G1079" t="s">
        <v>353</v>
      </c>
      <c r="H1079" t="s">
        <v>354</v>
      </c>
      <c r="I1079">
        <v>12103</v>
      </c>
      <c r="J1079" t="s">
        <v>52</v>
      </c>
      <c r="K1079" s="1">
        <v>5805581</v>
      </c>
      <c r="L1079" s="1">
        <v>20154366.559999999</v>
      </c>
      <c r="M1079" s="1">
        <v>14348785.560000001</v>
      </c>
      <c r="N1079" s="1">
        <v>20154366.559999999</v>
      </c>
      <c r="O1079">
        <v>0</v>
      </c>
      <c r="P1079" s="1">
        <v>20154366.559999999</v>
      </c>
      <c r="Q1079">
        <v>0</v>
      </c>
      <c r="R1079" s="1">
        <v>20154366.559999999</v>
      </c>
      <c r="S1079">
        <v>0</v>
      </c>
    </row>
    <row r="1080" spans="1:19" x14ac:dyDescent="0.25">
      <c r="A1080" s="2">
        <v>1001</v>
      </c>
      <c r="B1080" t="s">
        <v>21</v>
      </c>
      <c r="C1080" s="2" t="str">
        <f t="shared" si="55"/>
        <v>11</v>
      </c>
      <c r="D1080" t="s">
        <v>334</v>
      </c>
      <c r="E1080" s="2" t="str">
        <f t="shared" si="57"/>
        <v>110110000</v>
      </c>
      <c r="F1080" t="s">
        <v>352</v>
      </c>
      <c r="G1080" t="s">
        <v>353</v>
      </c>
      <c r="H1080" t="s">
        <v>354</v>
      </c>
      <c r="I1080">
        <v>13000</v>
      </c>
      <c r="J1080" t="s">
        <v>53</v>
      </c>
      <c r="K1080" s="1">
        <v>3804310</v>
      </c>
      <c r="L1080" s="1">
        <v>2859126.51</v>
      </c>
      <c r="M1080" s="1">
        <v>-945183.49</v>
      </c>
      <c r="N1080" s="1">
        <v>2859126.51</v>
      </c>
      <c r="O1080">
        <v>0</v>
      </c>
      <c r="P1080" s="1">
        <v>2859126.51</v>
      </c>
      <c r="Q1080">
        <v>0</v>
      </c>
      <c r="R1080" s="1">
        <v>2859126.51</v>
      </c>
      <c r="S1080">
        <v>0</v>
      </c>
    </row>
    <row r="1081" spans="1:19" x14ac:dyDescent="0.25">
      <c r="A1081" s="2">
        <v>1001</v>
      </c>
      <c r="B1081" t="s">
        <v>21</v>
      </c>
      <c r="C1081" s="2" t="str">
        <f t="shared" si="55"/>
        <v>11</v>
      </c>
      <c r="D1081" t="s">
        <v>334</v>
      </c>
      <c r="E1081" s="2" t="str">
        <f t="shared" si="57"/>
        <v>110110000</v>
      </c>
      <c r="F1081" t="s">
        <v>352</v>
      </c>
      <c r="G1081" t="s">
        <v>353</v>
      </c>
      <c r="H1081" t="s">
        <v>354</v>
      </c>
      <c r="I1081">
        <v>13001</v>
      </c>
      <c r="J1081" t="s">
        <v>54</v>
      </c>
      <c r="K1081" s="1">
        <v>154695</v>
      </c>
      <c r="L1081" s="1">
        <v>183248.91</v>
      </c>
      <c r="M1081" s="1">
        <v>28553.91</v>
      </c>
      <c r="N1081" s="1">
        <v>183248.91</v>
      </c>
      <c r="O1081">
        <v>0</v>
      </c>
      <c r="P1081" s="1">
        <v>183248.91</v>
      </c>
      <c r="Q1081">
        <v>0</v>
      </c>
      <c r="R1081" s="1">
        <v>183248.91</v>
      </c>
      <c r="S1081">
        <v>0</v>
      </c>
    </row>
    <row r="1082" spans="1:19" x14ac:dyDescent="0.25">
      <c r="A1082" s="2">
        <v>1001</v>
      </c>
      <c r="B1082" t="s">
        <v>21</v>
      </c>
      <c r="C1082" s="2" t="str">
        <f t="shared" si="55"/>
        <v>11</v>
      </c>
      <c r="D1082" t="s">
        <v>334</v>
      </c>
      <c r="E1082" s="2" t="str">
        <f t="shared" si="57"/>
        <v>110110000</v>
      </c>
      <c r="F1082" t="s">
        <v>352</v>
      </c>
      <c r="G1082" t="s">
        <v>353</v>
      </c>
      <c r="H1082" t="s">
        <v>354</v>
      </c>
      <c r="I1082">
        <v>13005</v>
      </c>
      <c r="J1082" t="s">
        <v>56</v>
      </c>
      <c r="K1082" s="1">
        <v>82996</v>
      </c>
      <c r="L1082" s="1">
        <v>319343.25</v>
      </c>
      <c r="M1082" s="1">
        <v>236347.25</v>
      </c>
      <c r="N1082" s="1">
        <v>319343.25</v>
      </c>
      <c r="O1082">
        <v>0</v>
      </c>
      <c r="P1082" s="1">
        <v>319343.25</v>
      </c>
      <c r="Q1082">
        <v>0</v>
      </c>
      <c r="R1082" s="1">
        <v>319343.25</v>
      </c>
      <c r="S1082">
        <v>0</v>
      </c>
    </row>
    <row r="1083" spans="1:19" x14ac:dyDescent="0.25">
      <c r="A1083" s="2">
        <v>1001</v>
      </c>
      <c r="B1083" t="s">
        <v>21</v>
      </c>
      <c r="C1083" s="2" t="str">
        <f t="shared" ref="C1083:C1146" si="58">"11"</f>
        <v>11</v>
      </c>
      <c r="D1083" t="s">
        <v>334</v>
      </c>
      <c r="E1083" s="2" t="str">
        <f t="shared" si="57"/>
        <v>110110000</v>
      </c>
      <c r="F1083" t="s">
        <v>352</v>
      </c>
      <c r="G1083" t="s">
        <v>353</v>
      </c>
      <c r="H1083" t="s">
        <v>354</v>
      </c>
      <c r="I1083">
        <v>15000</v>
      </c>
      <c r="J1083" t="s">
        <v>135</v>
      </c>
      <c r="K1083" s="1">
        <v>615099</v>
      </c>
      <c r="L1083" s="1">
        <v>617558.71</v>
      </c>
      <c r="M1083" s="1">
        <v>2459.71</v>
      </c>
      <c r="N1083" s="1">
        <v>617558.71</v>
      </c>
      <c r="O1083">
        <v>0</v>
      </c>
      <c r="P1083" s="1">
        <v>617558.71</v>
      </c>
      <c r="Q1083">
        <v>0</v>
      </c>
      <c r="R1083" s="1">
        <v>617558.71</v>
      </c>
      <c r="S1083">
        <v>0</v>
      </c>
    </row>
    <row r="1084" spans="1:19" x14ac:dyDescent="0.25">
      <c r="A1084" s="2">
        <v>1001</v>
      </c>
      <c r="B1084" t="s">
        <v>21</v>
      </c>
      <c r="C1084" s="2" t="str">
        <f t="shared" si="58"/>
        <v>11</v>
      </c>
      <c r="D1084" t="s">
        <v>334</v>
      </c>
      <c r="E1084" s="2" t="str">
        <f t="shared" si="57"/>
        <v>110110000</v>
      </c>
      <c r="F1084" t="s">
        <v>352</v>
      </c>
      <c r="G1084" t="s">
        <v>353</v>
      </c>
      <c r="H1084" t="s">
        <v>354</v>
      </c>
      <c r="I1084">
        <v>15100</v>
      </c>
      <c r="J1084" t="s">
        <v>338</v>
      </c>
      <c r="K1084">
        <v>0</v>
      </c>
      <c r="L1084" s="1">
        <v>1400</v>
      </c>
      <c r="M1084" s="1">
        <v>1400</v>
      </c>
      <c r="N1084" s="1">
        <v>1400</v>
      </c>
      <c r="O1084">
        <v>0</v>
      </c>
      <c r="P1084" s="1">
        <v>1400</v>
      </c>
      <c r="Q1084">
        <v>0</v>
      </c>
      <c r="R1084" s="1">
        <v>1400</v>
      </c>
      <c r="S1084">
        <v>0</v>
      </c>
    </row>
    <row r="1085" spans="1:19" x14ac:dyDescent="0.25">
      <c r="A1085" s="2">
        <v>1001</v>
      </c>
      <c r="B1085" t="s">
        <v>21</v>
      </c>
      <c r="C1085" s="2" t="str">
        <f t="shared" si="58"/>
        <v>11</v>
      </c>
      <c r="D1085" t="s">
        <v>334</v>
      </c>
      <c r="E1085" s="2" t="str">
        <f t="shared" si="57"/>
        <v>110110000</v>
      </c>
      <c r="F1085" t="s">
        <v>352</v>
      </c>
      <c r="G1085" t="s">
        <v>353</v>
      </c>
      <c r="H1085" t="s">
        <v>354</v>
      </c>
      <c r="I1085">
        <v>15202</v>
      </c>
      <c r="J1085" t="s">
        <v>220</v>
      </c>
      <c r="K1085">
        <v>0</v>
      </c>
      <c r="L1085">
        <v>314.83999999999997</v>
      </c>
      <c r="M1085">
        <v>314.83999999999997</v>
      </c>
      <c r="N1085">
        <v>314.83999999999997</v>
      </c>
      <c r="O1085">
        <v>0</v>
      </c>
      <c r="P1085">
        <v>314.83999999999997</v>
      </c>
      <c r="Q1085">
        <v>0</v>
      </c>
      <c r="R1085">
        <v>314.83999999999997</v>
      </c>
      <c r="S1085">
        <v>0</v>
      </c>
    </row>
    <row r="1086" spans="1:19" x14ac:dyDescent="0.25">
      <c r="A1086" s="2">
        <v>1001</v>
      </c>
      <c r="B1086" t="s">
        <v>21</v>
      </c>
      <c r="C1086" s="2" t="str">
        <f t="shared" si="58"/>
        <v>11</v>
      </c>
      <c r="D1086" t="s">
        <v>334</v>
      </c>
      <c r="E1086" s="2" t="str">
        <f t="shared" si="57"/>
        <v>110110000</v>
      </c>
      <c r="F1086" t="s">
        <v>352</v>
      </c>
      <c r="G1086" t="s">
        <v>353</v>
      </c>
      <c r="H1086" t="s">
        <v>354</v>
      </c>
      <c r="I1086">
        <v>16000</v>
      </c>
      <c r="J1086" t="s">
        <v>35</v>
      </c>
      <c r="K1086" s="1">
        <v>20769921</v>
      </c>
      <c r="L1086" s="1">
        <v>36764836.710000001</v>
      </c>
      <c r="M1086" s="1">
        <v>15994915.710000001</v>
      </c>
      <c r="N1086" s="1">
        <v>36764836.710000001</v>
      </c>
      <c r="O1086">
        <v>0</v>
      </c>
      <c r="P1086" s="1">
        <v>36764836.710000001</v>
      </c>
      <c r="Q1086">
        <v>0</v>
      </c>
      <c r="R1086" s="1">
        <v>36764836.710000001</v>
      </c>
      <c r="S1086">
        <v>0</v>
      </c>
    </row>
    <row r="1087" spans="1:19" x14ac:dyDescent="0.25">
      <c r="A1087" s="2">
        <v>1001</v>
      </c>
      <c r="B1087" t="s">
        <v>21</v>
      </c>
      <c r="C1087" s="2" t="str">
        <f t="shared" si="58"/>
        <v>11</v>
      </c>
      <c r="D1087" t="s">
        <v>334</v>
      </c>
      <c r="E1087" s="2" t="str">
        <f t="shared" si="57"/>
        <v>110110000</v>
      </c>
      <c r="F1087" t="s">
        <v>352</v>
      </c>
      <c r="G1087" t="s">
        <v>353</v>
      </c>
      <c r="H1087" t="s">
        <v>354</v>
      </c>
      <c r="I1087">
        <v>16205</v>
      </c>
      <c r="J1087" t="s">
        <v>63</v>
      </c>
      <c r="K1087">
        <v>0</v>
      </c>
      <c r="L1087" s="1">
        <v>6000</v>
      </c>
      <c r="M1087" s="1">
        <v>6000</v>
      </c>
      <c r="N1087" s="1">
        <v>6000</v>
      </c>
      <c r="O1087">
        <v>0</v>
      </c>
      <c r="P1087" s="1">
        <v>6000</v>
      </c>
      <c r="Q1087">
        <v>0</v>
      </c>
      <c r="R1087" s="1">
        <v>6000</v>
      </c>
      <c r="S1087">
        <v>0</v>
      </c>
    </row>
    <row r="1088" spans="1:19" x14ac:dyDescent="0.25">
      <c r="A1088" s="2">
        <v>1001</v>
      </c>
      <c r="B1088" t="s">
        <v>21</v>
      </c>
      <c r="C1088" s="2" t="str">
        <f t="shared" si="58"/>
        <v>11</v>
      </c>
      <c r="D1088" t="s">
        <v>334</v>
      </c>
      <c r="E1088" s="2" t="str">
        <f t="shared" si="57"/>
        <v>110110000</v>
      </c>
      <c r="F1088" t="s">
        <v>352</v>
      </c>
      <c r="G1088" t="s">
        <v>353</v>
      </c>
      <c r="H1088" t="s">
        <v>354</v>
      </c>
      <c r="I1088">
        <v>20000</v>
      </c>
      <c r="J1088" t="s">
        <v>221</v>
      </c>
      <c r="K1088">
        <v>0</v>
      </c>
      <c r="L1088" s="1">
        <v>29900</v>
      </c>
      <c r="M1088" s="1">
        <v>29900</v>
      </c>
      <c r="N1088" s="1">
        <v>29900</v>
      </c>
      <c r="O1088">
        <v>0</v>
      </c>
      <c r="P1088" s="1">
        <v>29900</v>
      </c>
      <c r="Q1088">
        <v>0</v>
      </c>
      <c r="R1088" s="1">
        <v>29900</v>
      </c>
      <c r="S1088">
        <v>0</v>
      </c>
    </row>
    <row r="1089" spans="1:19" x14ac:dyDescent="0.25">
      <c r="A1089" s="2">
        <v>1001</v>
      </c>
      <c r="B1089" t="s">
        <v>21</v>
      </c>
      <c r="C1089" s="2" t="str">
        <f t="shared" si="58"/>
        <v>11</v>
      </c>
      <c r="D1089" t="s">
        <v>334</v>
      </c>
      <c r="E1089" s="2" t="str">
        <f t="shared" si="57"/>
        <v>110110000</v>
      </c>
      <c r="F1089" t="s">
        <v>352</v>
      </c>
      <c r="G1089" t="s">
        <v>353</v>
      </c>
      <c r="H1089" t="s">
        <v>354</v>
      </c>
      <c r="I1089">
        <v>20200</v>
      </c>
      <c r="J1089" t="s">
        <v>64</v>
      </c>
      <c r="K1089" s="1">
        <v>24004</v>
      </c>
      <c r="L1089" s="1">
        <v>38964.04</v>
      </c>
      <c r="M1089" s="1">
        <v>14960.04</v>
      </c>
      <c r="N1089" s="1">
        <v>38964.04</v>
      </c>
      <c r="O1089">
        <v>0</v>
      </c>
      <c r="P1089" s="1">
        <v>38964.04</v>
      </c>
      <c r="Q1089">
        <v>0</v>
      </c>
      <c r="R1089" s="1">
        <v>38964.03</v>
      </c>
      <c r="S1089">
        <v>0.01</v>
      </c>
    </row>
    <row r="1090" spans="1:19" x14ac:dyDescent="0.25">
      <c r="A1090" s="2">
        <v>1001</v>
      </c>
      <c r="B1090" t="s">
        <v>21</v>
      </c>
      <c r="C1090" s="2" t="str">
        <f t="shared" si="58"/>
        <v>11</v>
      </c>
      <c r="D1090" t="s">
        <v>334</v>
      </c>
      <c r="E1090" s="2" t="str">
        <f t="shared" si="57"/>
        <v>110110000</v>
      </c>
      <c r="F1090" t="s">
        <v>352</v>
      </c>
      <c r="G1090" t="s">
        <v>353</v>
      </c>
      <c r="H1090" t="s">
        <v>354</v>
      </c>
      <c r="I1090">
        <v>20300</v>
      </c>
      <c r="J1090" t="s">
        <v>65</v>
      </c>
      <c r="K1090">
        <v>0</v>
      </c>
      <c r="L1090" s="1">
        <v>5566</v>
      </c>
      <c r="M1090" s="1">
        <v>5566</v>
      </c>
      <c r="N1090" s="1">
        <v>20102.939999999999</v>
      </c>
      <c r="O1090" s="1">
        <v>-14536.94</v>
      </c>
      <c r="P1090" s="1">
        <v>20102.939999999999</v>
      </c>
      <c r="Q1090">
        <v>0</v>
      </c>
      <c r="R1090" s="1">
        <v>20102.939999999999</v>
      </c>
      <c r="S1090">
        <v>0</v>
      </c>
    </row>
    <row r="1091" spans="1:19" x14ac:dyDescent="0.25">
      <c r="A1091" s="2">
        <v>1001</v>
      </c>
      <c r="B1091" t="s">
        <v>21</v>
      </c>
      <c r="C1091" s="2" t="str">
        <f t="shared" si="58"/>
        <v>11</v>
      </c>
      <c r="D1091" t="s">
        <v>334</v>
      </c>
      <c r="E1091" s="2" t="str">
        <f t="shared" si="57"/>
        <v>110110000</v>
      </c>
      <c r="F1091" t="s">
        <v>352</v>
      </c>
      <c r="G1091" t="s">
        <v>353</v>
      </c>
      <c r="H1091" t="s">
        <v>354</v>
      </c>
      <c r="I1091">
        <v>20400</v>
      </c>
      <c r="J1091" t="s">
        <v>66</v>
      </c>
      <c r="K1091" s="1">
        <v>3314322</v>
      </c>
      <c r="L1091" s="1">
        <v>3133455.86</v>
      </c>
      <c r="M1091" s="1">
        <v>-180866.14</v>
      </c>
      <c r="N1091" s="1">
        <v>3133455.86</v>
      </c>
      <c r="O1091">
        <v>0</v>
      </c>
      <c r="P1091" s="1">
        <v>3133455.86</v>
      </c>
      <c r="Q1091">
        <v>0</v>
      </c>
      <c r="R1091" s="1">
        <v>3004776.84</v>
      </c>
      <c r="S1091" s="1">
        <v>128679.02</v>
      </c>
    </row>
    <row r="1092" spans="1:19" x14ac:dyDescent="0.25">
      <c r="A1092" s="2">
        <v>1001</v>
      </c>
      <c r="B1092" t="s">
        <v>21</v>
      </c>
      <c r="C1092" s="2" t="str">
        <f t="shared" si="58"/>
        <v>11</v>
      </c>
      <c r="D1092" t="s">
        <v>334</v>
      </c>
      <c r="E1092" s="2" t="str">
        <f t="shared" si="57"/>
        <v>110110000</v>
      </c>
      <c r="F1092" t="s">
        <v>352</v>
      </c>
      <c r="G1092" t="s">
        <v>353</v>
      </c>
      <c r="H1092" t="s">
        <v>354</v>
      </c>
      <c r="I1092">
        <v>20800</v>
      </c>
      <c r="J1092" t="s">
        <v>355</v>
      </c>
      <c r="K1092" s="1">
        <v>109339</v>
      </c>
      <c r="L1092" s="1">
        <v>52662.46</v>
      </c>
      <c r="M1092" s="1">
        <v>-56676.54</v>
      </c>
      <c r="N1092" s="1">
        <v>38125.519999999997</v>
      </c>
      <c r="O1092" s="1">
        <v>14536.94</v>
      </c>
      <c r="P1092" s="1">
        <v>38125.519999999997</v>
      </c>
      <c r="Q1092">
        <v>0</v>
      </c>
      <c r="R1092" s="1">
        <v>38124.31</v>
      </c>
      <c r="S1092">
        <v>1.21</v>
      </c>
    </row>
    <row r="1093" spans="1:19" x14ac:dyDescent="0.25">
      <c r="A1093" s="2">
        <v>1001</v>
      </c>
      <c r="B1093" t="s">
        <v>21</v>
      </c>
      <c r="C1093" s="2" t="str">
        <f t="shared" si="58"/>
        <v>11</v>
      </c>
      <c r="D1093" t="s">
        <v>334</v>
      </c>
      <c r="E1093" s="2" t="str">
        <f t="shared" si="57"/>
        <v>110110000</v>
      </c>
      <c r="F1093" t="s">
        <v>352</v>
      </c>
      <c r="G1093" t="s">
        <v>353</v>
      </c>
      <c r="H1093" t="s">
        <v>354</v>
      </c>
      <c r="I1093">
        <v>21200</v>
      </c>
      <c r="J1093" t="s">
        <v>68</v>
      </c>
      <c r="K1093" s="1">
        <v>443000</v>
      </c>
      <c r="L1093" s="1">
        <v>623033</v>
      </c>
      <c r="M1093" s="1">
        <v>180033</v>
      </c>
      <c r="N1093" s="1">
        <v>520008.5</v>
      </c>
      <c r="O1093" s="1">
        <v>103024.5</v>
      </c>
      <c r="P1093" s="1">
        <v>520008.5</v>
      </c>
      <c r="Q1093">
        <v>0</v>
      </c>
      <c r="R1093" s="1">
        <v>519020.17</v>
      </c>
      <c r="S1093">
        <v>988.33</v>
      </c>
    </row>
    <row r="1094" spans="1:19" x14ac:dyDescent="0.25">
      <c r="A1094" s="2">
        <v>1001</v>
      </c>
      <c r="B1094" t="s">
        <v>21</v>
      </c>
      <c r="C1094" s="2" t="str">
        <f t="shared" si="58"/>
        <v>11</v>
      </c>
      <c r="D1094" t="s">
        <v>334</v>
      </c>
      <c r="E1094" s="2" t="str">
        <f t="shared" si="57"/>
        <v>110110000</v>
      </c>
      <c r="F1094" t="s">
        <v>352</v>
      </c>
      <c r="G1094" t="s">
        <v>353</v>
      </c>
      <c r="H1094" t="s">
        <v>354</v>
      </c>
      <c r="I1094">
        <v>21300</v>
      </c>
      <c r="J1094" t="s">
        <v>69</v>
      </c>
      <c r="K1094" s="1">
        <v>1649650</v>
      </c>
      <c r="L1094" s="1">
        <v>2024360</v>
      </c>
      <c r="M1094" s="1">
        <v>374710</v>
      </c>
      <c r="N1094" s="1">
        <v>2137427.02</v>
      </c>
      <c r="O1094" s="1">
        <v>-113067.02</v>
      </c>
      <c r="P1094" s="1">
        <v>2137427.02</v>
      </c>
      <c r="Q1094">
        <v>0</v>
      </c>
      <c r="R1094" s="1">
        <v>2118541.17</v>
      </c>
      <c r="S1094" s="1">
        <v>18885.849999999999</v>
      </c>
    </row>
    <row r="1095" spans="1:19" x14ac:dyDescent="0.25">
      <c r="A1095" s="2">
        <v>1001</v>
      </c>
      <c r="B1095" t="s">
        <v>21</v>
      </c>
      <c r="C1095" s="2" t="str">
        <f t="shared" si="58"/>
        <v>11</v>
      </c>
      <c r="D1095" t="s">
        <v>334</v>
      </c>
      <c r="E1095" s="2" t="str">
        <f t="shared" si="57"/>
        <v>110110000</v>
      </c>
      <c r="F1095" t="s">
        <v>352</v>
      </c>
      <c r="G1095" t="s">
        <v>353</v>
      </c>
      <c r="H1095" t="s">
        <v>354</v>
      </c>
      <c r="I1095">
        <v>21400</v>
      </c>
      <c r="J1095" t="s">
        <v>70</v>
      </c>
      <c r="K1095" s="1">
        <v>1349804</v>
      </c>
      <c r="L1095" s="1">
        <v>1584388.56</v>
      </c>
      <c r="M1095" s="1">
        <v>234584.56</v>
      </c>
      <c r="N1095" s="1">
        <v>1559925.67</v>
      </c>
      <c r="O1095" s="1">
        <v>24462.89</v>
      </c>
      <c r="P1095" s="1">
        <v>1559925.67</v>
      </c>
      <c r="Q1095">
        <v>0</v>
      </c>
      <c r="R1095" s="1">
        <v>1445264.32</v>
      </c>
      <c r="S1095" s="1">
        <v>114661.35</v>
      </c>
    </row>
    <row r="1096" spans="1:19" x14ac:dyDescent="0.25">
      <c r="A1096" s="2">
        <v>1001</v>
      </c>
      <c r="B1096" t="s">
        <v>21</v>
      </c>
      <c r="C1096" s="2" t="str">
        <f t="shared" si="58"/>
        <v>11</v>
      </c>
      <c r="D1096" t="s">
        <v>334</v>
      </c>
      <c r="E1096" s="2" t="str">
        <f t="shared" si="57"/>
        <v>110110000</v>
      </c>
      <c r="F1096" t="s">
        <v>352</v>
      </c>
      <c r="G1096" t="s">
        <v>353</v>
      </c>
      <c r="H1096" t="s">
        <v>354</v>
      </c>
      <c r="I1096">
        <v>21500</v>
      </c>
      <c r="J1096" t="s">
        <v>71</v>
      </c>
      <c r="K1096" s="1">
        <v>29000</v>
      </c>
      <c r="L1096" s="1">
        <v>29000</v>
      </c>
      <c r="M1096">
        <v>0</v>
      </c>
      <c r="N1096" s="1">
        <v>39898.65</v>
      </c>
      <c r="O1096" s="1">
        <v>-10898.65</v>
      </c>
      <c r="P1096" s="1">
        <v>39898.65</v>
      </c>
      <c r="Q1096">
        <v>0</v>
      </c>
      <c r="R1096" s="1">
        <v>39855.97</v>
      </c>
      <c r="S1096">
        <v>42.68</v>
      </c>
    </row>
    <row r="1097" spans="1:19" x14ac:dyDescent="0.25">
      <c r="A1097" s="2">
        <v>1001</v>
      </c>
      <c r="B1097" t="s">
        <v>21</v>
      </c>
      <c r="C1097" s="2" t="str">
        <f t="shared" si="58"/>
        <v>11</v>
      </c>
      <c r="D1097" t="s">
        <v>334</v>
      </c>
      <c r="E1097" s="2" t="str">
        <f t="shared" si="57"/>
        <v>110110000</v>
      </c>
      <c r="F1097" t="s">
        <v>352</v>
      </c>
      <c r="G1097" t="s">
        <v>353</v>
      </c>
      <c r="H1097" t="s">
        <v>354</v>
      </c>
      <c r="I1097">
        <v>21600</v>
      </c>
      <c r="J1097" t="s">
        <v>356</v>
      </c>
      <c r="K1097" s="1">
        <v>1171</v>
      </c>
      <c r="L1097" s="1">
        <v>5038.4399999999996</v>
      </c>
      <c r="M1097" s="1">
        <v>3867.44</v>
      </c>
      <c r="N1097" s="1">
        <v>5038.4399999999996</v>
      </c>
      <c r="O1097">
        <v>0</v>
      </c>
      <c r="P1097" s="1">
        <v>5038.4399999999996</v>
      </c>
      <c r="Q1097">
        <v>0</v>
      </c>
      <c r="R1097" s="1">
        <v>5038.4399999999996</v>
      </c>
      <c r="S1097">
        <v>0</v>
      </c>
    </row>
    <row r="1098" spans="1:19" x14ac:dyDescent="0.25">
      <c r="A1098" s="2">
        <v>1001</v>
      </c>
      <c r="B1098" t="s">
        <v>21</v>
      </c>
      <c r="C1098" s="2" t="str">
        <f t="shared" si="58"/>
        <v>11</v>
      </c>
      <c r="D1098" t="s">
        <v>334</v>
      </c>
      <c r="E1098" s="2" t="str">
        <f t="shared" si="57"/>
        <v>110110000</v>
      </c>
      <c r="F1098" t="s">
        <v>352</v>
      </c>
      <c r="G1098" t="s">
        <v>353</v>
      </c>
      <c r="H1098" t="s">
        <v>354</v>
      </c>
      <c r="I1098">
        <v>22000</v>
      </c>
      <c r="J1098" t="s">
        <v>39</v>
      </c>
      <c r="K1098" s="1">
        <v>21900</v>
      </c>
      <c r="L1098" s="1">
        <v>40900</v>
      </c>
      <c r="M1098" s="1">
        <v>19000</v>
      </c>
      <c r="N1098" s="1">
        <v>16339.75</v>
      </c>
      <c r="O1098" s="1">
        <v>24560.25</v>
      </c>
      <c r="P1098" s="1">
        <v>16339.75</v>
      </c>
      <c r="Q1098">
        <v>0</v>
      </c>
      <c r="R1098" s="1">
        <v>16339.75</v>
      </c>
      <c r="S1098">
        <v>0</v>
      </c>
    </row>
    <row r="1099" spans="1:19" x14ac:dyDescent="0.25">
      <c r="A1099" s="2">
        <v>1001</v>
      </c>
      <c r="B1099" t="s">
        <v>21</v>
      </c>
      <c r="C1099" s="2" t="str">
        <f t="shared" si="58"/>
        <v>11</v>
      </c>
      <c r="D1099" t="s">
        <v>334</v>
      </c>
      <c r="E1099" s="2" t="str">
        <f t="shared" si="57"/>
        <v>110110000</v>
      </c>
      <c r="F1099" t="s">
        <v>352</v>
      </c>
      <c r="G1099" t="s">
        <v>353</v>
      </c>
      <c r="H1099" t="s">
        <v>354</v>
      </c>
      <c r="I1099">
        <v>22002</v>
      </c>
      <c r="J1099" t="s">
        <v>40</v>
      </c>
      <c r="K1099">
        <v>500</v>
      </c>
      <c r="L1099" s="1">
        <v>1000</v>
      </c>
      <c r="M1099">
        <v>500</v>
      </c>
      <c r="N1099">
        <v>0</v>
      </c>
      <c r="O1099" s="1">
        <v>1000</v>
      </c>
      <c r="P1099">
        <v>0</v>
      </c>
      <c r="Q1099">
        <v>0</v>
      </c>
      <c r="R1099">
        <v>0</v>
      </c>
      <c r="S1099">
        <v>0</v>
      </c>
    </row>
    <row r="1100" spans="1:19" x14ac:dyDescent="0.25">
      <c r="A1100" s="2">
        <v>1001</v>
      </c>
      <c r="B1100" t="s">
        <v>21</v>
      </c>
      <c r="C1100" s="2" t="str">
        <f t="shared" si="58"/>
        <v>11</v>
      </c>
      <c r="D1100" t="s">
        <v>334</v>
      </c>
      <c r="E1100" s="2" t="str">
        <f t="shared" si="57"/>
        <v>110110000</v>
      </c>
      <c r="F1100" t="s">
        <v>352</v>
      </c>
      <c r="G1100" t="s">
        <v>353</v>
      </c>
      <c r="H1100" t="s">
        <v>354</v>
      </c>
      <c r="I1100">
        <v>22003</v>
      </c>
      <c r="J1100" t="s">
        <v>41</v>
      </c>
      <c r="K1100">
        <v>600</v>
      </c>
      <c r="L1100" s="1">
        <v>6800</v>
      </c>
      <c r="M1100" s="1">
        <v>6200</v>
      </c>
      <c r="N1100" s="1">
        <v>6158.9</v>
      </c>
      <c r="O1100">
        <v>641.1</v>
      </c>
      <c r="P1100" s="1">
        <v>6158.9</v>
      </c>
      <c r="Q1100">
        <v>0</v>
      </c>
      <c r="R1100" s="1">
        <v>6158.9</v>
      </c>
      <c r="S1100">
        <v>0</v>
      </c>
    </row>
    <row r="1101" spans="1:19" x14ac:dyDescent="0.25">
      <c r="A1101" s="2">
        <v>1001</v>
      </c>
      <c r="B1101" t="s">
        <v>21</v>
      </c>
      <c r="C1101" s="2" t="str">
        <f t="shared" si="58"/>
        <v>11</v>
      </c>
      <c r="D1101" t="s">
        <v>334</v>
      </c>
      <c r="E1101" s="2" t="str">
        <f t="shared" si="57"/>
        <v>110110000</v>
      </c>
      <c r="F1101" t="s">
        <v>352</v>
      </c>
      <c r="G1101" t="s">
        <v>353</v>
      </c>
      <c r="H1101" t="s">
        <v>354</v>
      </c>
      <c r="I1101">
        <v>22004</v>
      </c>
      <c r="J1101" t="s">
        <v>72</v>
      </c>
      <c r="K1101" s="1">
        <v>16000</v>
      </c>
      <c r="L1101" s="1">
        <v>31000</v>
      </c>
      <c r="M1101" s="1">
        <v>15000</v>
      </c>
      <c r="N1101" s="1">
        <v>87555.98</v>
      </c>
      <c r="O1101" s="1">
        <v>-56555.98</v>
      </c>
      <c r="P1101" s="1">
        <v>87555.98</v>
      </c>
      <c r="Q1101">
        <v>0</v>
      </c>
      <c r="R1101" s="1">
        <v>42793.88</v>
      </c>
      <c r="S1101" s="1">
        <v>44762.1</v>
      </c>
    </row>
    <row r="1102" spans="1:19" x14ac:dyDescent="0.25">
      <c r="A1102" s="2">
        <v>1001</v>
      </c>
      <c r="B1102" t="s">
        <v>21</v>
      </c>
      <c r="C1102" s="2" t="str">
        <f t="shared" si="58"/>
        <v>11</v>
      </c>
      <c r="D1102" t="s">
        <v>334</v>
      </c>
      <c r="E1102" s="2" t="str">
        <f t="shared" si="57"/>
        <v>110110000</v>
      </c>
      <c r="F1102" t="s">
        <v>352</v>
      </c>
      <c r="G1102" t="s">
        <v>353</v>
      </c>
      <c r="H1102" t="s">
        <v>354</v>
      </c>
      <c r="I1102">
        <v>22100</v>
      </c>
      <c r="J1102" t="s">
        <v>73</v>
      </c>
      <c r="K1102" s="1">
        <v>636022</v>
      </c>
      <c r="L1102" s="1">
        <v>903000</v>
      </c>
      <c r="M1102" s="1">
        <v>266978</v>
      </c>
      <c r="N1102" s="1">
        <v>794707.27</v>
      </c>
      <c r="O1102" s="1">
        <v>108292.73</v>
      </c>
      <c r="P1102" s="1">
        <v>794707.27</v>
      </c>
      <c r="Q1102">
        <v>0</v>
      </c>
      <c r="R1102" s="1">
        <v>794707.27</v>
      </c>
      <c r="S1102">
        <v>0</v>
      </c>
    </row>
    <row r="1103" spans="1:19" x14ac:dyDescent="0.25">
      <c r="A1103" s="2">
        <v>1001</v>
      </c>
      <c r="B1103" t="s">
        <v>21</v>
      </c>
      <c r="C1103" s="2" t="str">
        <f t="shared" si="58"/>
        <v>11</v>
      </c>
      <c r="D1103" t="s">
        <v>334</v>
      </c>
      <c r="E1103" s="2" t="str">
        <f t="shared" ref="E1103:E1134" si="59">"110110000"</f>
        <v>110110000</v>
      </c>
      <c r="F1103" t="s">
        <v>352</v>
      </c>
      <c r="G1103" t="s">
        <v>353</v>
      </c>
      <c r="H1103" t="s">
        <v>354</v>
      </c>
      <c r="I1103">
        <v>22101</v>
      </c>
      <c r="J1103" t="s">
        <v>74</v>
      </c>
      <c r="K1103" s="1">
        <v>113812</v>
      </c>
      <c r="L1103" s="1">
        <v>160000</v>
      </c>
      <c r="M1103" s="1">
        <v>46188</v>
      </c>
      <c r="N1103" s="1">
        <v>140065.23000000001</v>
      </c>
      <c r="O1103" s="1">
        <v>19934.77</v>
      </c>
      <c r="P1103" s="1">
        <v>140065.23000000001</v>
      </c>
      <c r="Q1103">
        <v>0</v>
      </c>
      <c r="R1103" s="1">
        <v>140065.23000000001</v>
      </c>
      <c r="S1103">
        <v>0</v>
      </c>
    </row>
    <row r="1104" spans="1:19" x14ac:dyDescent="0.25">
      <c r="A1104" s="2">
        <v>1001</v>
      </c>
      <c r="B1104" t="s">
        <v>21</v>
      </c>
      <c r="C1104" s="2" t="str">
        <f t="shared" si="58"/>
        <v>11</v>
      </c>
      <c r="D1104" t="s">
        <v>334</v>
      </c>
      <c r="E1104" s="2" t="str">
        <f t="shared" si="59"/>
        <v>110110000</v>
      </c>
      <c r="F1104" t="s">
        <v>352</v>
      </c>
      <c r="G1104" t="s">
        <v>353</v>
      </c>
      <c r="H1104" t="s">
        <v>354</v>
      </c>
      <c r="I1104">
        <v>22102</v>
      </c>
      <c r="J1104" t="s">
        <v>75</v>
      </c>
      <c r="K1104" s="1">
        <v>234468</v>
      </c>
      <c r="L1104" s="1">
        <v>550010</v>
      </c>
      <c r="M1104" s="1">
        <v>315542</v>
      </c>
      <c r="N1104" s="1">
        <v>362721.49</v>
      </c>
      <c r="O1104" s="1">
        <v>187288.51</v>
      </c>
      <c r="P1104" s="1">
        <v>362721.49</v>
      </c>
      <c r="Q1104">
        <v>0</v>
      </c>
      <c r="R1104" s="1">
        <v>353834.76</v>
      </c>
      <c r="S1104" s="1">
        <v>8886.73</v>
      </c>
    </row>
    <row r="1105" spans="1:19" x14ac:dyDescent="0.25">
      <c r="A1105" s="2">
        <v>1001</v>
      </c>
      <c r="B1105" t="s">
        <v>21</v>
      </c>
      <c r="C1105" s="2" t="str">
        <f t="shared" si="58"/>
        <v>11</v>
      </c>
      <c r="D1105" t="s">
        <v>334</v>
      </c>
      <c r="E1105" s="2" t="str">
        <f t="shared" si="59"/>
        <v>110110000</v>
      </c>
      <c r="F1105" t="s">
        <v>352</v>
      </c>
      <c r="G1105" t="s">
        <v>353</v>
      </c>
      <c r="H1105" t="s">
        <v>354</v>
      </c>
      <c r="I1105">
        <v>22103</v>
      </c>
      <c r="J1105" t="s">
        <v>76</v>
      </c>
      <c r="K1105" s="1">
        <v>928599</v>
      </c>
      <c r="L1105" s="1">
        <v>1732190</v>
      </c>
      <c r="M1105" s="1">
        <v>803591</v>
      </c>
      <c r="N1105" s="1">
        <v>1457059.27</v>
      </c>
      <c r="O1105" s="1">
        <v>275130.73</v>
      </c>
      <c r="P1105" s="1">
        <v>1457059.27</v>
      </c>
      <c r="Q1105">
        <v>0</v>
      </c>
      <c r="R1105" s="1">
        <v>1272874.75</v>
      </c>
      <c r="S1105" s="1">
        <v>184184.52</v>
      </c>
    </row>
    <row r="1106" spans="1:19" x14ac:dyDescent="0.25">
      <c r="A1106" s="2">
        <v>1001</v>
      </c>
      <c r="B1106" t="s">
        <v>21</v>
      </c>
      <c r="C1106" s="2" t="str">
        <f t="shared" si="58"/>
        <v>11</v>
      </c>
      <c r="D1106" t="s">
        <v>334</v>
      </c>
      <c r="E1106" s="2" t="str">
        <f t="shared" si="59"/>
        <v>110110000</v>
      </c>
      <c r="F1106" t="s">
        <v>352</v>
      </c>
      <c r="G1106" t="s">
        <v>353</v>
      </c>
      <c r="H1106" t="s">
        <v>354</v>
      </c>
      <c r="I1106">
        <v>22104</v>
      </c>
      <c r="J1106" t="s">
        <v>77</v>
      </c>
      <c r="K1106" s="1">
        <v>847150</v>
      </c>
      <c r="L1106" s="1">
        <v>1884150</v>
      </c>
      <c r="M1106" s="1">
        <v>1037000</v>
      </c>
      <c r="N1106" s="1">
        <v>1862708.98</v>
      </c>
      <c r="O1106" s="1">
        <v>21441.02</v>
      </c>
      <c r="P1106" s="1">
        <v>1862708.98</v>
      </c>
      <c r="Q1106">
        <v>0</v>
      </c>
      <c r="R1106" s="1">
        <v>1750227.33</v>
      </c>
      <c r="S1106" s="1">
        <v>112481.65</v>
      </c>
    </row>
    <row r="1107" spans="1:19" x14ac:dyDescent="0.25">
      <c r="A1107" s="2">
        <v>1001</v>
      </c>
      <c r="B1107" t="s">
        <v>21</v>
      </c>
      <c r="C1107" s="2" t="str">
        <f t="shared" si="58"/>
        <v>11</v>
      </c>
      <c r="D1107" t="s">
        <v>334</v>
      </c>
      <c r="E1107" s="2" t="str">
        <f t="shared" si="59"/>
        <v>110110000</v>
      </c>
      <c r="F1107" t="s">
        <v>352</v>
      </c>
      <c r="G1107" t="s">
        <v>353</v>
      </c>
      <c r="H1107" t="s">
        <v>354</v>
      </c>
      <c r="I1107">
        <v>22105</v>
      </c>
      <c r="J1107" t="s">
        <v>357</v>
      </c>
      <c r="K1107" s="1">
        <v>35000</v>
      </c>
      <c r="L1107" s="1">
        <v>50000</v>
      </c>
      <c r="M1107" s="1">
        <v>15000</v>
      </c>
      <c r="N1107" s="1">
        <v>50973.62</v>
      </c>
      <c r="O1107">
        <v>-973.62</v>
      </c>
      <c r="P1107" s="1">
        <v>50973.62</v>
      </c>
      <c r="Q1107">
        <v>0</v>
      </c>
      <c r="R1107" s="1">
        <v>50973.62</v>
      </c>
      <c r="S1107">
        <v>0</v>
      </c>
    </row>
    <row r="1108" spans="1:19" x14ac:dyDescent="0.25">
      <c r="A1108" s="2">
        <v>1001</v>
      </c>
      <c r="B1108" t="s">
        <v>21</v>
      </c>
      <c r="C1108" s="2" t="str">
        <f t="shared" si="58"/>
        <v>11</v>
      </c>
      <c r="D1108" t="s">
        <v>334</v>
      </c>
      <c r="E1108" s="2" t="str">
        <f t="shared" si="59"/>
        <v>110110000</v>
      </c>
      <c r="F1108" t="s">
        <v>352</v>
      </c>
      <c r="G1108" t="s">
        <v>353</v>
      </c>
      <c r="H1108" t="s">
        <v>354</v>
      </c>
      <c r="I1108">
        <v>22107</v>
      </c>
      <c r="J1108" t="s">
        <v>106</v>
      </c>
      <c r="K1108" s="1">
        <v>146597</v>
      </c>
      <c r="L1108" s="1">
        <v>146597</v>
      </c>
      <c r="M1108">
        <v>0</v>
      </c>
      <c r="N1108" s="1">
        <v>138292.15</v>
      </c>
      <c r="O1108" s="1">
        <v>8304.85</v>
      </c>
      <c r="P1108" s="1">
        <v>138292.15</v>
      </c>
      <c r="Q1108">
        <v>0</v>
      </c>
      <c r="R1108" s="1">
        <v>127299.13</v>
      </c>
      <c r="S1108" s="1">
        <v>10993.02</v>
      </c>
    </row>
    <row r="1109" spans="1:19" x14ac:dyDescent="0.25">
      <c r="A1109" s="2">
        <v>1001</v>
      </c>
      <c r="B1109" t="s">
        <v>21</v>
      </c>
      <c r="C1109" s="2" t="str">
        <f t="shared" si="58"/>
        <v>11</v>
      </c>
      <c r="D1109" t="s">
        <v>334</v>
      </c>
      <c r="E1109" s="2" t="str">
        <f t="shared" si="59"/>
        <v>110110000</v>
      </c>
      <c r="F1109" t="s">
        <v>352</v>
      </c>
      <c r="G1109" t="s">
        <v>353</v>
      </c>
      <c r="H1109" t="s">
        <v>354</v>
      </c>
      <c r="I1109">
        <v>22109</v>
      </c>
      <c r="J1109" t="s">
        <v>78</v>
      </c>
      <c r="K1109" s="1">
        <v>272983</v>
      </c>
      <c r="L1109" s="1">
        <v>564682</v>
      </c>
      <c r="M1109" s="1">
        <v>291699</v>
      </c>
      <c r="N1109" s="1">
        <v>439727.19</v>
      </c>
      <c r="O1109" s="1">
        <v>124954.81</v>
      </c>
      <c r="P1109" s="1">
        <v>439727.19</v>
      </c>
      <c r="Q1109">
        <v>0</v>
      </c>
      <c r="R1109" s="1">
        <v>439727.17</v>
      </c>
      <c r="S1109">
        <v>0.02</v>
      </c>
    </row>
    <row r="1110" spans="1:19" x14ac:dyDescent="0.25">
      <c r="A1110" s="2">
        <v>1001</v>
      </c>
      <c r="B1110" t="s">
        <v>21</v>
      </c>
      <c r="C1110" s="2" t="str">
        <f t="shared" si="58"/>
        <v>11</v>
      </c>
      <c r="D1110" t="s">
        <v>334</v>
      </c>
      <c r="E1110" s="2" t="str">
        <f t="shared" si="59"/>
        <v>110110000</v>
      </c>
      <c r="F1110" t="s">
        <v>352</v>
      </c>
      <c r="G1110" t="s">
        <v>353</v>
      </c>
      <c r="H1110" t="s">
        <v>354</v>
      </c>
      <c r="I1110">
        <v>22201</v>
      </c>
      <c r="J1110" t="s">
        <v>42</v>
      </c>
      <c r="K1110" s="1">
        <v>5000</v>
      </c>
      <c r="L1110" s="1">
        <v>10000</v>
      </c>
      <c r="M1110" s="1">
        <v>5000</v>
      </c>
      <c r="N1110">
        <v>373.49</v>
      </c>
      <c r="O1110" s="1">
        <v>9626.51</v>
      </c>
      <c r="P1110">
        <v>373.49</v>
      </c>
      <c r="Q1110">
        <v>0</v>
      </c>
      <c r="R1110">
        <v>373.49</v>
      </c>
      <c r="S1110">
        <v>0</v>
      </c>
    </row>
    <row r="1111" spans="1:19" x14ac:dyDescent="0.25">
      <c r="A1111" s="2">
        <v>1001</v>
      </c>
      <c r="B1111" t="s">
        <v>21</v>
      </c>
      <c r="C1111" s="2" t="str">
        <f t="shared" si="58"/>
        <v>11</v>
      </c>
      <c r="D1111" t="s">
        <v>334</v>
      </c>
      <c r="E1111" s="2" t="str">
        <f t="shared" si="59"/>
        <v>110110000</v>
      </c>
      <c r="F1111" t="s">
        <v>352</v>
      </c>
      <c r="G1111" t="s">
        <v>353</v>
      </c>
      <c r="H1111" t="s">
        <v>354</v>
      </c>
      <c r="I1111">
        <v>22209</v>
      </c>
      <c r="J1111" t="s">
        <v>43</v>
      </c>
      <c r="K1111" s="1">
        <v>10000</v>
      </c>
      <c r="L1111" s="1">
        <v>16000</v>
      </c>
      <c r="M1111" s="1">
        <v>6000</v>
      </c>
      <c r="N1111">
        <v>412.26</v>
      </c>
      <c r="O1111" s="1">
        <v>15587.74</v>
      </c>
      <c r="P1111">
        <v>412.26</v>
      </c>
      <c r="Q1111">
        <v>0</v>
      </c>
      <c r="R1111">
        <v>412.26</v>
      </c>
      <c r="S1111">
        <v>0</v>
      </c>
    </row>
    <row r="1112" spans="1:19" x14ac:dyDescent="0.25">
      <c r="A1112" s="2">
        <v>1001</v>
      </c>
      <c r="B1112" t="s">
        <v>21</v>
      </c>
      <c r="C1112" s="2" t="str">
        <f t="shared" si="58"/>
        <v>11</v>
      </c>
      <c r="D1112" t="s">
        <v>334</v>
      </c>
      <c r="E1112" s="2" t="str">
        <f t="shared" si="59"/>
        <v>110110000</v>
      </c>
      <c r="F1112" t="s">
        <v>352</v>
      </c>
      <c r="G1112" t="s">
        <v>353</v>
      </c>
      <c r="H1112" t="s">
        <v>354</v>
      </c>
      <c r="I1112">
        <v>22300</v>
      </c>
      <c r="J1112" t="s">
        <v>79</v>
      </c>
      <c r="K1112" s="1">
        <v>5673225</v>
      </c>
      <c r="L1112" s="1">
        <v>5673225</v>
      </c>
      <c r="M1112">
        <v>0</v>
      </c>
      <c r="N1112" s="1">
        <v>5155707.5</v>
      </c>
      <c r="O1112" s="1">
        <v>517517.5</v>
      </c>
      <c r="P1112" s="1">
        <v>5155707.5</v>
      </c>
      <c r="Q1112">
        <v>0</v>
      </c>
      <c r="R1112" s="1">
        <v>5149286.9400000004</v>
      </c>
      <c r="S1112" s="1">
        <v>6420.56</v>
      </c>
    </row>
    <row r="1113" spans="1:19" x14ac:dyDescent="0.25">
      <c r="A1113" s="2">
        <v>1001</v>
      </c>
      <c r="B1113" t="s">
        <v>21</v>
      </c>
      <c r="C1113" s="2" t="str">
        <f t="shared" si="58"/>
        <v>11</v>
      </c>
      <c r="D1113" t="s">
        <v>334</v>
      </c>
      <c r="E1113" s="2" t="str">
        <f t="shared" si="59"/>
        <v>110110000</v>
      </c>
      <c r="F1113" t="s">
        <v>352</v>
      </c>
      <c r="G1113" t="s">
        <v>353</v>
      </c>
      <c r="H1113" t="s">
        <v>354</v>
      </c>
      <c r="I1113">
        <v>22401</v>
      </c>
      <c r="J1113" t="s">
        <v>175</v>
      </c>
      <c r="K1113" s="1">
        <v>195000</v>
      </c>
      <c r="L1113" s="1">
        <v>198000</v>
      </c>
      <c r="M1113" s="1">
        <v>3000</v>
      </c>
      <c r="N1113" s="1">
        <v>150630.84</v>
      </c>
      <c r="O1113" s="1">
        <v>47369.16</v>
      </c>
      <c r="P1113" s="1">
        <v>150630.84</v>
      </c>
      <c r="Q1113">
        <v>0</v>
      </c>
      <c r="R1113" s="1">
        <v>150630.84</v>
      </c>
      <c r="S1113">
        <v>0</v>
      </c>
    </row>
    <row r="1114" spans="1:19" x14ac:dyDescent="0.25">
      <c r="A1114" s="2">
        <v>1001</v>
      </c>
      <c r="B1114" t="s">
        <v>21</v>
      </c>
      <c r="C1114" s="2" t="str">
        <f t="shared" si="58"/>
        <v>11</v>
      </c>
      <c r="D1114" t="s">
        <v>334</v>
      </c>
      <c r="E1114" s="2" t="str">
        <f t="shared" si="59"/>
        <v>110110000</v>
      </c>
      <c r="F1114" t="s">
        <v>352</v>
      </c>
      <c r="G1114" t="s">
        <v>353</v>
      </c>
      <c r="H1114" t="s">
        <v>354</v>
      </c>
      <c r="I1114">
        <v>22409</v>
      </c>
      <c r="J1114" t="s">
        <v>80</v>
      </c>
      <c r="K1114" s="1">
        <v>331288</v>
      </c>
      <c r="L1114" s="1">
        <v>3270587</v>
      </c>
      <c r="M1114" s="1">
        <v>2939299</v>
      </c>
      <c r="N1114" s="1">
        <v>2464285.17</v>
      </c>
      <c r="O1114" s="1">
        <v>806301.83</v>
      </c>
      <c r="P1114" s="1">
        <v>2464285.17</v>
      </c>
      <c r="Q1114">
        <v>0</v>
      </c>
      <c r="R1114" s="1">
        <v>2392597.89</v>
      </c>
      <c r="S1114" s="1">
        <v>71687.28</v>
      </c>
    </row>
    <row r="1115" spans="1:19" x14ac:dyDescent="0.25">
      <c r="A1115" s="2">
        <v>1001</v>
      </c>
      <c r="B1115" t="s">
        <v>21</v>
      </c>
      <c r="C1115" s="2" t="str">
        <f t="shared" si="58"/>
        <v>11</v>
      </c>
      <c r="D1115" t="s">
        <v>334</v>
      </c>
      <c r="E1115" s="2" t="str">
        <f t="shared" si="59"/>
        <v>110110000</v>
      </c>
      <c r="F1115" t="s">
        <v>352</v>
      </c>
      <c r="G1115" t="s">
        <v>353</v>
      </c>
      <c r="H1115" t="s">
        <v>354</v>
      </c>
      <c r="I1115">
        <v>22500</v>
      </c>
      <c r="J1115" t="s">
        <v>81</v>
      </c>
      <c r="K1115" s="1">
        <v>5000</v>
      </c>
      <c r="L1115" s="1">
        <v>6000</v>
      </c>
      <c r="M1115" s="1">
        <v>1000</v>
      </c>
      <c r="N1115" s="1">
        <v>2975.33</v>
      </c>
      <c r="O1115" s="1">
        <v>3024.67</v>
      </c>
      <c r="P1115" s="1">
        <v>2975.33</v>
      </c>
      <c r="Q1115">
        <v>0</v>
      </c>
      <c r="R1115" s="1">
        <v>2975.33</v>
      </c>
      <c r="S1115">
        <v>0</v>
      </c>
    </row>
    <row r="1116" spans="1:19" x14ac:dyDescent="0.25">
      <c r="A1116" s="2">
        <v>1001</v>
      </c>
      <c r="B1116" t="s">
        <v>21</v>
      </c>
      <c r="C1116" s="2" t="str">
        <f t="shared" si="58"/>
        <v>11</v>
      </c>
      <c r="D1116" t="s">
        <v>334</v>
      </c>
      <c r="E1116" s="2" t="str">
        <f t="shared" si="59"/>
        <v>110110000</v>
      </c>
      <c r="F1116" t="s">
        <v>352</v>
      </c>
      <c r="G1116" t="s">
        <v>353</v>
      </c>
      <c r="H1116" t="s">
        <v>354</v>
      </c>
      <c r="I1116">
        <v>22502</v>
      </c>
      <c r="J1116" t="s">
        <v>330</v>
      </c>
      <c r="K1116" s="1">
        <v>3000</v>
      </c>
      <c r="L1116" s="1">
        <v>6000</v>
      </c>
      <c r="M1116" s="1">
        <v>3000</v>
      </c>
      <c r="N1116" s="1">
        <v>4749.0200000000004</v>
      </c>
      <c r="O1116" s="1">
        <v>1250.98</v>
      </c>
      <c r="P1116" s="1">
        <v>4749.0200000000004</v>
      </c>
      <c r="Q1116">
        <v>0</v>
      </c>
      <c r="R1116" s="1">
        <v>4749.0200000000004</v>
      </c>
      <c r="S1116">
        <v>0</v>
      </c>
    </row>
    <row r="1117" spans="1:19" x14ac:dyDescent="0.25">
      <c r="A1117" s="2">
        <v>1001</v>
      </c>
      <c r="B1117" t="s">
        <v>21</v>
      </c>
      <c r="C1117" s="2" t="str">
        <f t="shared" si="58"/>
        <v>11</v>
      </c>
      <c r="D1117" t="s">
        <v>334</v>
      </c>
      <c r="E1117" s="2" t="str">
        <f t="shared" si="59"/>
        <v>110110000</v>
      </c>
      <c r="F1117" t="s">
        <v>352</v>
      </c>
      <c r="G1117" t="s">
        <v>353</v>
      </c>
      <c r="H1117" t="s">
        <v>354</v>
      </c>
      <c r="I1117">
        <v>22602</v>
      </c>
      <c r="J1117" t="s">
        <v>108</v>
      </c>
      <c r="K1117" s="1">
        <v>79400</v>
      </c>
      <c r="L1117">
        <v>0</v>
      </c>
      <c r="M1117" s="1">
        <v>-79400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</row>
    <row r="1118" spans="1:19" x14ac:dyDescent="0.25">
      <c r="A1118" s="2">
        <v>1001</v>
      </c>
      <c r="B1118" t="s">
        <v>21</v>
      </c>
      <c r="C1118" s="2" t="str">
        <f t="shared" si="58"/>
        <v>11</v>
      </c>
      <c r="D1118" t="s">
        <v>334</v>
      </c>
      <c r="E1118" s="2" t="str">
        <f t="shared" si="59"/>
        <v>110110000</v>
      </c>
      <c r="F1118" t="s">
        <v>352</v>
      </c>
      <c r="G1118" t="s">
        <v>353</v>
      </c>
      <c r="H1118" t="s">
        <v>354</v>
      </c>
      <c r="I1118">
        <v>22603</v>
      </c>
      <c r="J1118" t="s">
        <v>82</v>
      </c>
      <c r="K1118">
        <v>900</v>
      </c>
      <c r="L1118">
        <v>900</v>
      </c>
      <c r="M1118">
        <v>0</v>
      </c>
      <c r="N1118" s="1">
        <v>5772.7</v>
      </c>
      <c r="O1118" s="1">
        <v>-4872.7</v>
      </c>
      <c r="P1118" s="1">
        <v>5772.7</v>
      </c>
      <c r="Q1118">
        <v>0</v>
      </c>
      <c r="R1118" s="1">
        <v>5772.7</v>
      </c>
      <c r="S1118">
        <v>0</v>
      </c>
    </row>
    <row r="1119" spans="1:19" x14ac:dyDescent="0.25">
      <c r="A1119" s="2">
        <v>1001</v>
      </c>
      <c r="B1119" t="s">
        <v>21</v>
      </c>
      <c r="C1119" s="2" t="str">
        <f t="shared" si="58"/>
        <v>11</v>
      </c>
      <c r="D1119" t="s">
        <v>334</v>
      </c>
      <c r="E1119" s="2" t="str">
        <f t="shared" si="59"/>
        <v>110110000</v>
      </c>
      <c r="F1119" t="s">
        <v>352</v>
      </c>
      <c r="G1119" t="s">
        <v>353</v>
      </c>
      <c r="H1119" t="s">
        <v>354</v>
      </c>
      <c r="I1119">
        <v>22606</v>
      </c>
      <c r="J1119" t="s">
        <v>83</v>
      </c>
      <c r="K1119" s="1">
        <v>1000</v>
      </c>
      <c r="L1119" s="1">
        <v>2000</v>
      </c>
      <c r="M1119" s="1">
        <v>1000</v>
      </c>
      <c r="N1119" s="1">
        <v>1015.26</v>
      </c>
      <c r="O1119">
        <v>984.74</v>
      </c>
      <c r="P1119" s="1">
        <v>1015.26</v>
      </c>
      <c r="Q1119">
        <v>0</v>
      </c>
      <c r="R1119" s="1">
        <v>1015.26</v>
      </c>
      <c r="S1119">
        <v>0</v>
      </c>
    </row>
    <row r="1120" spans="1:19" x14ac:dyDescent="0.25">
      <c r="A1120" s="2">
        <v>1001</v>
      </c>
      <c r="B1120" t="s">
        <v>21</v>
      </c>
      <c r="C1120" s="2" t="str">
        <f t="shared" si="58"/>
        <v>11</v>
      </c>
      <c r="D1120" t="s">
        <v>334</v>
      </c>
      <c r="E1120" s="2" t="str">
        <f t="shared" si="59"/>
        <v>110110000</v>
      </c>
      <c r="F1120" t="s">
        <v>352</v>
      </c>
      <c r="G1120" t="s">
        <v>353</v>
      </c>
      <c r="H1120" t="s">
        <v>354</v>
      </c>
      <c r="I1120">
        <v>22609</v>
      </c>
      <c r="J1120" t="s">
        <v>44</v>
      </c>
      <c r="K1120" s="1">
        <v>176750</v>
      </c>
      <c r="L1120" s="1">
        <v>276750</v>
      </c>
      <c r="M1120" s="1">
        <v>100000</v>
      </c>
      <c r="N1120" s="1">
        <v>61239.73</v>
      </c>
      <c r="O1120" s="1">
        <v>215510.27</v>
      </c>
      <c r="P1120" s="1">
        <v>61239.73</v>
      </c>
      <c r="Q1120">
        <v>0</v>
      </c>
      <c r="R1120" s="1">
        <v>61239.73</v>
      </c>
      <c r="S1120">
        <v>0</v>
      </c>
    </row>
    <row r="1121" spans="1:19" x14ac:dyDescent="0.25">
      <c r="A1121" s="2">
        <v>1001</v>
      </c>
      <c r="B1121" t="s">
        <v>21</v>
      </c>
      <c r="C1121" s="2" t="str">
        <f t="shared" si="58"/>
        <v>11</v>
      </c>
      <c r="D1121" t="s">
        <v>334</v>
      </c>
      <c r="E1121" s="2" t="str">
        <f t="shared" si="59"/>
        <v>110110000</v>
      </c>
      <c r="F1121" t="s">
        <v>352</v>
      </c>
      <c r="G1121" t="s">
        <v>353</v>
      </c>
      <c r="H1121" t="s">
        <v>354</v>
      </c>
      <c r="I1121">
        <v>22700</v>
      </c>
      <c r="J1121" t="s">
        <v>84</v>
      </c>
      <c r="K1121" s="1">
        <v>2014605</v>
      </c>
      <c r="L1121" s="1">
        <v>2027605</v>
      </c>
      <c r="M1121" s="1">
        <v>13000</v>
      </c>
      <c r="N1121" s="1">
        <v>1294614.6000000001</v>
      </c>
      <c r="O1121" s="1">
        <v>732990.4</v>
      </c>
      <c r="P1121" s="1">
        <v>1294614.6000000001</v>
      </c>
      <c r="Q1121">
        <v>0</v>
      </c>
      <c r="R1121" s="1">
        <v>1289984.96</v>
      </c>
      <c r="S1121" s="1">
        <v>4629.6400000000003</v>
      </c>
    </row>
    <row r="1122" spans="1:19" x14ac:dyDescent="0.25">
      <c r="A1122" s="2">
        <v>1001</v>
      </c>
      <c r="B1122" t="s">
        <v>21</v>
      </c>
      <c r="C1122" s="2" t="str">
        <f t="shared" si="58"/>
        <v>11</v>
      </c>
      <c r="D1122" t="s">
        <v>334</v>
      </c>
      <c r="E1122" s="2" t="str">
        <f t="shared" si="59"/>
        <v>110110000</v>
      </c>
      <c r="F1122" t="s">
        <v>352</v>
      </c>
      <c r="G1122" t="s">
        <v>353</v>
      </c>
      <c r="H1122" t="s">
        <v>354</v>
      </c>
      <c r="I1122">
        <v>22701</v>
      </c>
      <c r="J1122" t="s">
        <v>85</v>
      </c>
      <c r="K1122" s="1">
        <v>176300</v>
      </c>
      <c r="L1122" s="1">
        <v>176800</v>
      </c>
      <c r="M1122">
        <v>500</v>
      </c>
      <c r="N1122" s="1">
        <v>174480.79</v>
      </c>
      <c r="O1122" s="1">
        <v>2319.21</v>
      </c>
      <c r="P1122" s="1">
        <v>174480.79</v>
      </c>
      <c r="Q1122">
        <v>0</v>
      </c>
      <c r="R1122" s="1">
        <v>174480.78</v>
      </c>
      <c r="S1122">
        <v>0.01</v>
      </c>
    </row>
    <row r="1123" spans="1:19" x14ac:dyDescent="0.25">
      <c r="A1123" s="2">
        <v>1001</v>
      </c>
      <c r="B1123" t="s">
        <v>21</v>
      </c>
      <c r="C1123" s="2" t="str">
        <f t="shared" si="58"/>
        <v>11</v>
      </c>
      <c r="D1123" t="s">
        <v>334</v>
      </c>
      <c r="E1123" s="2" t="str">
        <f t="shared" si="59"/>
        <v>110110000</v>
      </c>
      <c r="F1123" t="s">
        <v>352</v>
      </c>
      <c r="G1123" t="s">
        <v>353</v>
      </c>
      <c r="H1123" t="s">
        <v>354</v>
      </c>
      <c r="I1123">
        <v>22705</v>
      </c>
      <c r="J1123" t="s">
        <v>223</v>
      </c>
      <c r="K1123" s="1">
        <v>45000</v>
      </c>
      <c r="L1123" s="1">
        <v>47000</v>
      </c>
      <c r="M1123" s="1">
        <v>2000</v>
      </c>
      <c r="N1123" s="1">
        <v>23715</v>
      </c>
      <c r="O1123" s="1">
        <v>23285</v>
      </c>
      <c r="P1123" s="1">
        <v>23715</v>
      </c>
      <c r="Q1123">
        <v>0</v>
      </c>
      <c r="R1123" s="1">
        <v>20751.04</v>
      </c>
      <c r="S1123" s="1">
        <v>2963.96</v>
      </c>
    </row>
    <row r="1124" spans="1:19" x14ac:dyDescent="0.25">
      <c r="A1124" s="2">
        <v>1001</v>
      </c>
      <c r="B1124" t="s">
        <v>21</v>
      </c>
      <c r="C1124" s="2" t="str">
        <f t="shared" si="58"/>
        <v>11</v>
      </c>
      <c r="D1124" t="s">
        <v>334</v>
      </c>
      <c r="E1124" s="2" t="str">
        <f t="shared" si="59"/>
        <v>110110000</v>
      </c>
      <c r="F1124" t="s">
        <v>352</v>
      </c>
      <c r="G1124" t="s">
        <v>353</v>
      </c>
      <c r="H1124" t="s">
        <v>354</v>
      </c>
      <c r="I1124">
        <v>22706</v>
      </c>
      <c r="J1124" t="s">
        <v>86</v>
      </c>
      <c r="K1124" s="1">
        <v>24932110</v>
      </c>
      <c r="L1124" s="1">
        <v>25728354</v>
      </c>
      <c r="M1124" s="1">
        <v>796244</v>
      </c>
      <c r="N1124" s="1">
        <v>26847158.760000002</v>
      </c>
      <c r="O1124" s="1">
        <v>-1118804.76</v>
      </c>
      <c r="P1124" s="1">
        <v>26847158.760000002</v>
      </c>
      <c r="Q1124">
        <v>0</v>
      </c>
      <c r="R1124" s="1">
        <v>26679543.539999999</v>
      </c>
      <c r="S1124" s="1">
        <v>167615.22</v>
      </c>
    </row>
    <row r="1125" spans="1:19" x14ac:dyDescent="0.25">
      <c r="A1125" s="2">
        <v>1001</v>
      </c>
      <c r="B1125" t="s">
        <v>21</v>
      </c>
      <c r="C1125" s="2" t="str">
        <f t="shared" si="58"/>
        <v>11</v>
      </c>
      <c r="D1125" t="s">
        <v>334</v>
      </c>
      <c r="E1125" s="2" t="str">
        <f t="shared" si="59"/>
        <v>110110000</v>
      </c>
      <c r="F1125" t="s">
        <v>352</v>
      </c>
      <c r="G1125" t="s">
        <v>353</v>
      </c>
      <c r="H1125" t="s">
        <v>354</v>
      </c>
      <c r="I1125">
        <v>22709</v>
      </c>
      <c r="J1125" t="s">
        <v>87</v>
      </c>
      <c r="K1125" s="1">
        <v>564200</v>
      </c>
      <c r="L1125" s="1">
        <v>564200</v>
      </c>
      <c r="M1125">
        <v>0</v>
      </c>
      <c r="N1125" s="1">
        <v>645151.75</v>
      </c>
      <c r="O1125" s="1">
        <v>-80951.75</v>
      </c>
      <c r="P1125" s="1">
        <v>645151.75</v>
      </c>
      <c r="Q1125">
        <v>0</v>
      </c>
      <c r="R1125" s="1">
        <v>626879.03</v>
      </c>
      <c r="S1125" s="1">
        <v>18272.72</v>
      </c>
    </row>
    <row r="1126" spans="1:19" x14ac:dyDescent="0.25">
      <c r="A1126" s="2">
        <v>1001</v>
      </c>
      <c r="B1126" t="s">
        <v>21</v>
      </c>
      <c r="C1126" s="2" t="str">
        <f t="shared" si="58"/>
        <v>11</v>
      </c>
      <c r="D1126" t="s">
        <v>334</v>
      </c>
      <c r="E1126" s="2" t="str">
        <f t="shared" si="59"/>
        <v>110110000</v>
      </c>
      <c r="F1126" t="s">
        <v>352</v>
      </c>
      <c r="G1126" t="s">
        <v>353</v>
      </c>
      <c r="H1126" t="s">
        <v>354</v>
      </c>
      <c r="I1126">
        <v>22802</v>
      </c>
      <c r="J1126" t="s">
        <v>204</v>
      </c>
      <c r="K1126" s="1">
        <v>142043</v>
      </c>
      <c r="L1126" s="1">
        <v>142043</v>
      </c>
      <c r="M1126">
        <v>0</v>
      </c>
      <c r="N1126" s="1">
        <v>189635.88</v>
      </c>
      <c r="O1126" s="1">
        <v>-47592.88</v>
      </c>
      <c r="P1126" s="1">
        <v>189635.88</v>
      </c>
      <c r="Q1126">
        <v>0</v>
      </c>
      <c r="R1126" s="1">
        <v>176911.88</v>
      </c>
      <c r="S1126" s="1">
        <v>12724</v>
      </c>
    </row>
    <row r="1127" spans="1:19" x14ac:dyDescent="0.25">
      <c r="A1127" s="2">
        <v>1001</v>
      </c>
      <c r="B1127" t="s">
        <v>21</v>
      </c>
      <c r="C1127" s="2" t="str">
        <f t="shared" si="58"/>
        <v>11</v>
      </c>
      <c r="D1127" t="s">
        <v>334</v>
      </c>
      <c r="E1127" s="2" t="str">
        <f t="shared" si="59"/>
        <v>110110000</v>
      </c>
      <c r="F1127" t="s">
        <v>352</v>
      </c>
      <c r="G1127" t="s">
        <v>353</v>
      </c>
      <c r="H1127" t="s">
        <v>354</v>
      </c>
      <c r="I1127">
        <v>22809</v>
      </c>
      <c r="J1127" t="s">
        <v>308</v>
      </c>
      <c r="K1127">
        <v>0</v>
      </c>
      <c r="L1127" s="1">
        <v>250000</v>
      </c>
      <c r="M1127" s="1">
        <v>250000</v>
      </c>
      <c r="N1127" s="1">
        <v>250000</v>
      </c>
      <c r="O1127">
        <v>0</v>
      </c>
      <c r="P1127" s="1">
        <v>250000</v>
      </c>
      <c r="Q1127">
        <v>0</v>
      </c>
      <c r="R1127" s="1">
        <v>250000</v>
      </c>
      <c r="S1127">
        <v>0</v>
      </c>
    </row>
    <row r="1128" spans="1:19" x14ac:dyDescent="0.25">
      <c r="A1128" s="2">
        <v>1001</v>
      </c>
      <c r="B1128" t="s">
        <v>21</v>
      </c>
      <c r="C1128" s="2" t="str">
        <f t="shared" si="58"/>
        <v>11</v>
      </c>
      <c r="D1128" t="s">
        <v>334</v>
      </c>
      <c r="E1128" s="2" t="str">
        <f t="shared" si="59"/>
        <v>110110000</v>
      </c>
      <c r="F1128" t="s">
        <v>352</v>
      </c>
      <c r="G1128" t="s">
        <v>353</v>
      </c>
      <c r="H1128" t="s">
        <v>354</v>
      </c>
      <c r="I1128">
        <v>23001</v>
      </c>
      <c r="J1128" t="s">
        <v>88</v>
      </c>
      <c r="K1128" s="1">
        <v>50000</v>
      </c>
      <c r="L1128" s="1">
        <v>50000</v>
      </c>
      <c r="M1128">
        <v>0</v>
      </c>
      <c r="N1128" s="1">
        <v>89779</v>
      </c>
      <c r="O1128" s="1">
        <v>-39779</v>
      </c>
      <c r="P1128" s="1">
        <v>89779</v>
      </c>
      <c r="Q1128">
        <v>0</v>
      </c>
      <c r="R1128" s="1">
        <v>89779</v>
      </c>
      <c r="S1128">
        <v>0</v>
      </c>
    </row>
    <row r="1129" spans="1:19" x14ac:dyDescent="0.25">
      <c r="A1129" s="2">
        <v>1001</v>
      </c>
      <c r="B1129" t="s">
        <v>21</v>
      </c>
      <c r="C1129" s="2" t="str">
        <f t="shared" si="58"/>
        <v>11</v>
      </c>
      <c r="D1129" t="s">
        <v>334</v>
      </c>
      <c r="E1129" s="2" t="str">
        <f t="shared" si="59"/>
        <v>110110000</v>
      </c>
      <c r="F1129" t="s">
        <v>352</v>
      </c>
      <c r="G1129" t="s">
        <v>353</v>
      </c>
      <c r="H1129" t="s">
        <v>354</v>
      </c>
      <c r="I1129">
        <v>23100</v>
      </c>
      <c r="J1129" t="s">
        <v>89</v>
      </c>
      <c r="K1129" s="1">
        <v>52500</v>
      </c>
      <c r="L1129" s="1">
        <v>52500</v>
      </c>
      <c r="M1129">
        <v>0</v>
      </c>
      <c r="N1129" s="1">
        <v>12605.49</v>
      </c>
      <c r="O1129" s="1">
        <v>39894.51</v>
      </c>
      <c r="P1129" s="1">
        <v>12605.49</v>
      </c>
      <c r="Q1129">
        <v>0</v>
      </c>
      <c r="R1129" s="1">
        <v>12605.49</v>
      </c>
      <c r="S1129">
        <v>0</v>
      </c>
    </row>
    <row r="1130" spans="1:19" x14ac:dyDescent="0.25">
      <c r="A1130" s="2">
        <v>1001</v>
      </c>
      <c r="B1130" t="s">
        <v>21</v>
      </c>
      <c r="C1130" s="2" t="str">
        <f t="shared" si="58"/>
        <v>11</v>
      </c>
      <c r="D1130" t="s">
        <v>334</v>
      </c>
      <c r="E1130" s="2" t="str">
        <f t="shared" si="59"/>
        <v>110110000</v>
      </c>
      <c r="F1130" t="s">
        <v>352</v>
      </c>
      <c r="G1130" t="s">
        <v>353</v>
      </c>
      <c r="H1130" t="s">
        <v>354</v>
      </c>
      <c r="I1130">
        <v>27100</v>
      </c>
      <c r="J1130" t="s">
        <v>230</v>
      </c>
      <c r="K1130" s="1">
        <v>40000</v>
      </c>
      <c r="L1130" s="1">
        <v>28599.21</v>
      </c>
      <c r="M1130" s="1">
        <v>-11400.79</v>
      </c>
      <c r="N1130" s="1">
        <v>22288.66</v>
      </c>
      <c r="O1130" s="1">
        <v>6310.55</v>
      </c>
      <c r="P1130" s="1">
        <v>22288.66</v>
      </c>
      <c r="Q1130">
        <v>0</v>
      </c>
      <c r="R1130" s="1">
        <v>22288.66</v>
      </c>
      <c r="S1130">
        <v>0</v>
      </c>
    </row>
    <row r="1131" spans="1:19" x14ac:dyDescent="0.25">
      <c r="A1131" s="2">
        <v>1001</v>
      </c>
      <c r="B1131" t="s">
        <v>21</v>
      </c>
      <c r="C1131" s="2" t="str">
        <f t="shared" si="58"/>
        <v>11</v>
      </c>
      <c r="D1131" t="s">
        <v>334</v>
      </c>
      <c r="E1131" s="2" t="str">
        <f t="shared" si="59"/>
        <v>110110000</v>
      </c>
      <c r="F1131" t="s">
        <v>352</v>
      </c>
      <c r="G1131" t="s">
        <v>353</v>
      </c>
      <c r="H1131" t="s">
        <v>354</v>
      </c>
      <c r="I1131">
        <v>28001</v>
      </c>
      <c r="J1131" t="s">
        <v>45</v>
      </c>
      <c r="K1131" s="1">
        <v>90000</v>
      </c>
      <c r="L1131" s="1">
        <v>80000</v>
      </c>
      <c r="M1131" s="1">
        <v>-10000</v>
      </c>
      <c r="N1131" s="1">
        <v>70729.58</v>
      </c>
      <c r="O1131" s="1">
        <v>9270.42</v>
      </c>
      <c r="P1131" s="1">
        <v>70729.58</v>
      </c>
      <c r="Q1131">
        <v>0</v>
      </c>
      <c r="R1131" s="1">
        <v>70729.58</v>
      </c>
      <c r="S1131">
        <v>0</v>
      </c>
    </row>
    <row r="1132" spans="1:19" x14ac:dyDescent="0.25">
      <c r="A1132" s="2">
        <v>1001</v>
      </c>
      <c r="B1132" t="s">
        <v>21</v>
      </c>
      <c r="C1132" s="2" t="str">
        <f t="shared" si="58"/>
        <v>11</v>
      </c>
      <c r="D1132" t="s">
        <v>334</v>
      </c>
      <c r="E1132" s="2" t="str">
        <f t="shared" si="59"/>
        <v>110110000</v>
      </c>
      <c r="F1132" t="s">
        <v>352</v>
      </c>
      <c r="G1132" t="s">
        <v>353</v>
      </c>
      <c r="H1132" t="s">
        <v>354</v>
      </c>
      <c r="I1132">
        <v>60105</v>
      </c>
      <c r="J1132" t="s">
        <v>358</v>
      </c>
      <c r="K1132" s="1">
        <v>5120587</v>
      </c>
      <c r="L1132" s="1">
        <v>2182824</v>
      </c>
      <c r="M1132" s="1">
        <v>-2937763</v>
      </c>
      <c r="N1132" s="1">
        <v>2171323.85</v>
      </c>
      <c r="O1132" s="1">
        <v>11500.15</v>
      </c>
      <c r="P1132" s="1">
        <v>2171323.85</v>
      </c>
      <c r="Q1132">
        <v>0</v>
      </c>
      <c r="R1132" s="1">
        <v>2131484.2799999998</v>
      </c>
      <c r="S1132" s="1">
        <v>39839.57</v>
      </c>
    </row>
    <row r="1133" spans="1:19" x14ac:dyDescent="0.25">
      <c r="A1133" s="2">
        <v>1001</v>
      </c>
      <c r="B1133" t="s">
        <v>21</v>
      </c>
      <c r="C1133" s="2" t="str">
        <f t="shared" si="58"/>
        <v>11</v>
      </c>
      <c r="D1133" t="s">
        <v>334</v>
      </c>
      <c r="E1133" s="2" t="str">
        <f t="shared" si="59"/>
        <v>110110000</v>
      </c>
      <c r="F1133" t="s">
        <v>352</v>
      </c>
      <c r="G1133" t="s">
        <v>353</v>
      </c>
      <c r="H1133" t="s">
        <v>354</v>
      </c>
      <c r="I1133">
        <v>62100</v>
      </c>
      <c r="J1133" t="s">
        <v>359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</row>
    <row r="1134" spans="1:19" x14ac:dyDescent="0.25">
      <c r="A1134" s="2">
        <v>1001</v>
      </c>
      <c r="B1134" t="s">
        <v>21</v>
      </c>
      <c r="C1134" s="2" t="str">
        <f t="shared" si="58"/>
        <v>11</v>
      </c>
      <c r="D1134" t="s">
        <v>334</v>
      </c>
      <c r="E1134" s="2" t="str">
        <f t="shared" si="59"/>
        <v>110110000</v>
      </c>
      <c r="F1134" t="s">
        <v>352</v>
      </c>
      <c r="G1134" t="s">
        <v>353</v>
      </c>
      <c r="H1134" t="s">
        <v>354</v>
      </c>
      <c r="I1134">
        <v>62101</v>
      </c>
      <c r="J1134" t="s">
        <v>214</v>
      </c>
      <c r="K1134" s="1">
        <v>1011649</v>
      </c>
      <c r="L1134" s="1">
        <v>5948</v>
      </c>
      <c r="M1134" s="1">
        <v>-1005701</v>
      </c>
      <c r="N1134" s="1">
        <v>3947.03</v>
      </c>
      <c r="O1134" s="1">
        <v>2000.97</v>
      </c>
      <c r="P1134" s="1">
        <v>3947.03</v>
      </c>
      <c r="Q1134">
        <v>0</v>
      </c>
      <c r="R1134">
        <v>0</v>
      </c>
      <c r="S1134" s="1">
        <v>3947.03</v>
      </c>
    </row>
    <row r="1135" spans="1:19" x14ac:dyDescent="0.25">
      <c r="A1135" s="2">
        <v>1001</v>
      </c>
      <c r="B1135" t="s">
        <v>21</v>
      </c>
      <c r="C1135" s="2" t="str">
        <f t="shared" si="58"/>
        <v>11</v>
      </c>
      <c r="D1135" t="s">
        <v>334</v>
      </c>
      <c r="E1135" s="2" t="str">
        <f t="shared" ref="E1135:E1157" si="60">"110110000"</f>
        <v>110110000</v>
      </c>
      <c r="F1135" t="s">
        <v>352</v>
      </c>
      <c r="G1135" t="s">
        <v>353</v>
      </c>
      <c r="H1135" t="s">
        <v>354</v>
      </c>
      <c r="I1135">
        <v>62300</v>
      </c>
      <c r="J1135" t="s">
        <v>90</v>
      </c>
      <c r="K1135" s="1">
        <v>120000</v>
      </c>
      <c r="L1135" s="1">
        <v>113472.21</v>
      </c>
      <c r="M1135" s="1">
        <v>-6527.79</v>
      </c>
      <c r="N1135" s="1">
        <v>26559.5</v>
      </c>
      <c r="O1135" s="1">
        <v>86912.71</v>
      </c>
      <c r="P1135" s="1">
        <v>26559.5</v>
      </c>
      <c r="Q1135">
        <v>0</v>
      </c>
      <c r="R1135" s="1">
        <v>26559.5</v>
      </c>
      <c r="S1135">
        <v>0</v>
      </c>
    </row>
    <row r="1136" spans="1:19" x14ac:dyDescent="0.25">
      <c r="A1136" s="2">
        <v>1001</v>
      </c>
      <c r="B1136" t="s">
        <v>21</v>
      </c>
      <c r="C1136" s="2" t="str">
        <f t="shared" si="58"/>
        <v>11</v>
      </c>
      <c r="D1136" t="s">
        <v>334</v>
      </c>
      <c r="E1136" s="2" t="str">
        <f t="shared" si="60"/>
        <v>110110000</v>
      </c>
      <c r="F1136" t="s">
        <v>352</v>
      </c>
      <c r="G1136" t="s">
        <v>353</v>
      </c>
      <c r="H1136" t="s">
        <v>354</v>
      </c>
      <c r="I1136">
        <v>62301</v>
      </c>
      <c r="J1136" t="s">
        <v>157</v>
      </c>
      <c r="K1136" s="1">
        <v>5950</v>
      </c>
      <c r="L1136" s="1">
        <v>5950</v>
      </c>
      <c r="M1136">
        <v>0</v>
      </c>
      <c r="N1136" s="1">
        <v>37203.870000000003</v>
      </c>
      <c r="O1136" s="1">
        <v>-31253.87</v>
      </c>
      <c r="P1136" s="1">
        <v>37203.870000000003</v>
      </c>
      <c r="Q1136">
        <v>0</v>
      </c>
      <c r="R1136" s="1">
        <v>37203.870000000003</v>
      </c>
      <c r="S1136">
        <v>0</v>
      </c>
    </row>
    <row r="1137" spans="1:19" x14ac:dyDescent="0.25">
      <c r="A1137" s="2">
        <v>1001</v>
      </c>
      <c r="B1137" t="s">
        <v>21</v>
      </c>
      <c r="C1137" s="2" t="str">
        <f t="shared" si="58"/>
        <v>11</v>
      </c>
      <c r="D1137" t="s">
        <v>334</v>
      </c>
      <c r="E1137" s="2" t="str">
        <f t="shared" si="60"/>
        <v>110110000</v>
      </c>
      <c r="F1137" t="s">
        <v>352</v>
      </c>
      <c r="G1137" t="s">
        <v>353</v>
      </c>
      <c r="H1137" t="s">
        <v>354</v>
      </c>
      <c r="I1137">
        <v>62304</v>
      </c>
      <c r="J1137" t="s">
        <v>360</v>
      </c>
      <c r="K1137" s="1">
        <v>40000</v>
      </c>
      <c r="L1137" s="1">
        <v>40000</v>
      </c>
      <c r="M1137">
        <v>0</v>
      </c>
      <c r="N1137" s="1">
        <v>36735.599999999999</v>
      </c>
      <c r="O1137" s="1">
        <v>3264.4</v>
      </c>
      <c r="P1137" s="1">
        <v>36735.599999999999</v>
      </c>
      <c r="Q1137">
        <v>0</v>
      </c>
      <c r="R1137" s="1">
        <v>36735.599999999999</v>
      </c>
      <c r="S1137">
        <v>0</v>
      </c>
    </row>
    <row r="1138" spans="1:19" x14ac:dyDescent="0.25">
      <c r="A1138" s="2">
        <v>1001</v>
      </c>
      <c r="B1138" t="s">
        <v>21</v>
      </c>
      <c r="C1138" s="2" t="str">
        <f t="shared" si="58"/>
        <v>11</v>
      </c>
      <c r="D1138" t="s">
        <v>334</v>
      </c>
      <c r="E1138" s="2" t="str">
        <f t="shared" si="60"/>
        <v>110110000</v>
      </c>
      <c r="F1138" t="s">
        <v>352</v>
      </c>
      <c r="G1138" t="s">
        <v>353</v>
      </c>
      <c r="H1138" t="s">
        <v>354</v>
      </c>
      <c r="I1138">
        <v>62307</v>
      </c>
      <c r="J1138" t="s">
        <v>169</v>
      </c>
      <c r="K1138">
        <v>0</v>
      </c>
      <c r="L1138" s="1">
        <v>10491</v>
      </c>
      <c r="M1138" s="1">
        <v>10491</v>
      </c>
      <c r="N1138" s="1">
        <v>10490.99</v>
      </c>
      <c r="O1138">
        <v>0.01</v>
      </c>
      <c r="P1138" s="1">
        <v>10490.99</v>
      </c>
      <c r="Q1138">
        <v>0</v>
      </c>
      <c r="R1138" s="1">
        <v>10490.99</v>
      </c>
      <c r="S1138">
        <v>0</v>
      </c>
    </row>
    <row r="1139" spans="1:19" x14ac:dyDescent="0.25">
      <c r="A1139" s="2">
        <v>1001</v>
      </c>
      <c r="B1139" t="s">
        <v>21</v>
      </c>
      <c r="C1139" s="2" t="str">
        <f t="shared" si="58"/>
        <v>11</v>
      </c>
      <c r="D1139" t="s">
        <v>334</v>
      </c>
      <c r="E1139" s="2" t="str">
        <f t="shared" si="60"/>
        <v>110110000</v>
      </c>
      <c r="F1139" t="s">
        <v>352</v>
      </c>
      <c r="G1139" t="s">
        <v>353</v>
      </c>
      <c r="H1139" t="s">
        <v>354</v>
      </c>
      <c r="I1139">
        <v>62308</v>
      </c>
      <c r="J1139" t="s">
        <v>341</v>
      </c>
      <c r="K1139">
        <v>0</v>
      </c>
      <c r="L1139" s="1">
        <v>6527.79</v>
      </c>
      <c r="M1139" s="1">
        <v>6527.79</v>
      </c>
      <c r="N1139" s="1">
        <v>54646.52</v>
      </c>
      <c r="O1139" s="1">
        <v>-48118.73</v>
      </c>
      <c r="P1139" s="1">
        <v>54646.52</v>
      </c>
      <c r="Q1139">
        <v>0</v>
      </c>
      <c r="R1139" s="1">
        <v>54646.52</v>
      </c>
      <c r="S1139">
        <v>0</v>
      </c>
    </row>
    <row r="1140" spans="1:19" x14ac:dyDescent="0.25">
      <c r="A1140" s="2">
        <v>1001</v>
      </c>
      <c r="B1140" t="s">
        <v>21</v>
      </c>
      <c r="C1140" s="2" t="str">
        <f t="shared" si="58"/>
        <v>11</v>
      </c>
      <c r="D1140" t="s">
        <v>334</v>
      </c>
      <c r="E1140" s="2" t="str">
        <f t="shared" si="60"/>
        <v>110110000</v>
      </c>
      <c r="F1140" t="s">
        <v>352</v>
      </c>
      <c r="G1140" t="s">
        <v>353</v>
      </c>
      <c r="H1140" t="s">
        <v>354</v>
      </c>
      <c r="I1140">
        <v>62399</v>
      </c>
      <c r="J1140" t="s">
        <v>92</v>
      </c>
      <c r="K1140" s="1">
        <v>566771</v>
      </c>
      <c r="L1140" s="1">
        <v>774518</v>
      </c>
      <c r="M1140" s="1">
        <v>207747</v>
      </c>
      <c r="N1140" s="1">
        <v>824077.03</v>
      </c>
      <c r="O1140" s="1">
        <v>-49559.03</v>
      </c>
      <c r="P1140" s="1">
        <v>824077.03</v>
      </c>
      <c r="Q1140">
        <v>0</v>
      </c>
      <c r="R1140" s="1">
        <v>824077.03</v>
      </c>
      <c r="S1140">
        <v>0</v>
      </c>
    </row>
    <row r="1141" spans="1:19" x14ac:dyDescent="0.25">
      <c r="A1141" s="2">
        <v>1001</v>
      </c>
      <c r="B1141" t="s">
        <v>21</v>
      </c>
      <c r="C1141" s="2" t="str">
        <f t="shared" si="58"/>
        <v>11</v>
      </c>
      <c r="D1141" t="s">
        <v>334</v>
      </c>
      <c r="E1141" s="2" t="str">
        <f t="shared" si="60"/>
        <v>110110000</v>
      </c>
      <c r="F1141" t="s">
        <v>352</v>
      </c>
      <c r="G1141" t="s">
        <v>353</v>
      </c>
      <c r="H1141" t="s">
        <v>354</v>
      </c>
      <c r="I1141">
        <v>62401</v>
      </c>
      <c r="J1141" t="s">
        <v>183</v>
      </c>
      <c r="K1141" s="1">
        <v>1255718</v>
      </c>
      <c r="L1141" s="1">
        <v>3965460.2</v>
      </c>
      <c r="M1141" s="1">
        <v>2709742.2</v>
      </c>
      <c r="N1141" s="1">
        <v>3965460.4</v>
      </c>
      <c r="O1141">
        <v>-0.2</v>
      </c>
      <c r="P1141" s="1">
        <v>3965460.4</v>
      </c>
      <c r="Q1141">
        <v>0</v>
      </c>
      <c r="R1141" s="1">
        <v>3965460.4</v>
      </c>
      <c r="S1141">
        <v>0</v>
      </c>
    </row>
    <row r="1142" spans="1:19" x14ac:dyDescent="0.25">
      <c r="A1142" s="2">
        <v>1001</v>
      </c>
      <c r="B1142" t="s">
        <v>21</v>
      </c>
      <c r="C1142" s="2" t="str">
        <f t="shared" si="58"/>
        <v>11</v>
      </c>
      <c r="D1142" t="s">
        <v>334</v>
      </c>
      <c r="E1142" s="2" t="str">
        <f t="shared" si="60"/>
        <v>110110000</v>
      </c>
      <c r="F1142" t="s">
        <v>352</v>
      </c>
      <c r="G1142" t="s">
        <v>353</v>
      </c>
      <c r="H1142" t="s">
        <v>354</v>
      </c>
      <c r="I1142">
        <v>62499</v>
      </c>
      <c r="J1142" t="s">
        <v>215</v>
      </c>
      <c r="K1142" s="1">
        <v>18000</v>
      </c>
      <c r="L1142" s="1">
        <v>18000</v>
      </c>
      <c r="M1142">
        <v>0</v>
      </c>
      <c r="N1142">
        <v>0</v>
      </c>
      <c r="O1142" s="1">
        <v>18000</v>
      </c>
      <c r="P1142">
        <v>0</v>
      </c>
      <c r="Q1142">
        <v>0</v>
      </c>
      <c r="R1142">
        <v>0</v>
      </c>
      <c r="S1142">
        <v>0</v>
      </c>
    </row>
    <row r="1143" spans="1:19" x14ac:dyDescent="0.25">
      <c r="A1143" s="2">
        <v>1001</v>
      </c>
      <c r="B1143" t="s">
        <v>21</v>
      </c>
      <c r="C1143" s="2" t="str">
        <f t="shared" si="58"/>
        <v>11</v>
      </c>
      <c r="D1143" t="s">
        <v>334</v>
      </c>
      <c r="E1143" s="2" t="str">
        <f t="shared" si="60"/>
        <v>110110000</v>
      </c>
      <c r="F1143" t="s">
        <v>352</v>
      </c>
      <c r="G1143" t="s">
        <v>353</v>
      </c>
      <c r="H1143" t="s">
        <v>354</v>
      </c>
      <c r="I1143">
        <v>62500</v>
      </c>
      <c r="J1143" t="s">
        <v>93</v>
      </c>
      <c r="K1143" s="1">
        <v>54400</v>
      </c>
      <c r="L1143" s="1">
        <v>54400</v>
      </c>
      <c r="M1143">
        <v>0</v>
      </c>
      <c r="N1143" s="1">
        <v>25234.400000000001</v>
      </c>
      <c r="O1143" s="1">
        <v>29165.599999999999</v>
      </c>
      <c r="P1143" s="1">
        <v>25234.400000000001</v>
      </c>
      <c r="Q1143">
        <v>0</v>
      </c>
      <c r="R1143" s="1">
        <v>25234.400000000001</v>
      </c>
      <c r="S1143">
        <v>0</v>
      </c>
    </row>
    <row r="1144" spans="1:19" x14ac:dyDescent="0.25">
      <c r="A1144" s="2">
        <v>1001</v>
      </c>
      <c r="B1144" t="s">
        <v>21</v>
      </c>
      <c r="C1144" s="2" t="str">
        <f t="shared" si="58"/>
        <v>11</v>
      </c>
      <c r="D1144" t="s">
        <v>334</v>
      </c>
      <c r="E1144" s="2" t="str">
        <f t="shared" si="60"/>
        <v>110110000</v>
      </c>
      <c r="F1144" t="s">
        <v>352</v>
      </c>
      <c r="G1144" t="s">
        <v>353</v>
      </c>
      <c r="H1144" t="s">
        <v>354</v>
      </c>
      <c r="I1144">
        <v>62501</v>
      </c>
      <c r="J1144" t="s">
        <v>126</v>
      </c>
      <c r="K1144" s="1">
        <v>3000</v>
      </c>
      <c r="L1144" s="1">
        <v>3000</v>
      </c>
      <c r="M1144">
        <v>0</v>
      </c>
      <c r="N1144">
        <v>0</v>
      </c>
      <c r="O1144" s="1">
        <v>3000</v>
      </c>
      <c r="P1144">
        <v>0</v>
      </c>
      <c r="Q1144">
        <v>0</v>
      </c>
      <c r="R1144">
        <v>0</v>
      </c>
      <c r="S1144">
        <v>0</v>
      </c>
    </row>
    <row r="1145" spans="1:19" x14ac:dyDescent="0.25">
      <c r="A1145" s="2">
        <v>1001</v>
      </c>
      <c r="B1145" t="s">
        <v>21</v>
      </c>
      <c r="C1145" s="2" t="str">
        <f t="shared" si="58"/>
        <v>11</v>
      </c>
      <c r="D1145" t="s">
        <v>334</v>
      </c>
      <c r="E1145" s="2" t="str">
        <f t="shared" si="60"/>
        <v>110110000</v>
      </c>
      <c r="F1145" t="s">
        <v>352</v>
      </c>
      <c r="G1145" t="s">
        <v>353</v>
      </c>
      <c r="H1145" t="s">
        <v>354</v>
      </c>
      <c r="I1145">
        <v>62502</v>
      </c>
      <c r="J1145" t="s">
        <v>94</v>
      </c>
      <c r="K1145" s="1">
        <v>30000</v>
      </c>
      <c r="L1145">
        <v>0</v>
      </c>
      <c r="M1145" s="1">
        <v>-30000</v>
      </c>
      <c r="N1145" s="1">
        <v>11114.46</v>
      </c>
      <c r="O1145" s="1">
        <v>-11114.46</v>
      </c>
      <c r="P1145" s="1">
        <v>11114.46</v>
      </c>
      <c r="Q1145">
        <v>0</v>
      </c>
      <c r="R1145" s="1">
        <v>11114.46</v>
      </c>
      <c r="S1145">
        <v>0</v>
      </c>
    </row>
    <row r="1146" spans="1:19" x14ac:dyDescent="0.25">
      <c r="A1146" s="2">
        <v>1001</v>
      </c>
      <c r="B1146" t="s">
        <v>21</v>
      </c>
      <c r="C1146" s="2" t="str">
        <f t="shared" si="58"/>
        <v>11</v>
      </c>
      <c r="D1146" t="s">
        <v>334</v>
      </c>
      <c r="E1146" s="2" t="str">
        <f t="shared" si="60"/>
        <v>110110000</v>
      </c>
      <c r="F1146" t="s">
        <v>352</v>
      </c>
      <c r="G1146" t="s">
        <v>353</v>
      </c>
      <c r="H1146" t="s">
        <v>354</v>
      </c>
      <c r="I1146">
        <v>62509</v>
      </c>
      <c r="J1146" t="s">
        <v>127</v>
      </c>
      <c r="K1146" s="1">
        <v>28000</v>
      </c>
      <c r="L1146" s="1">
        <v>28000</v>
      </c>
      <c r="M1146">
        <v>0</v>
      </c>
      <c r="N1146" s="1">
        <v>17083.14</v>
      </c>
      <c r="O1146" s="1">
        <v>10916.86</v>
      </c>
      <c r="P1146" s="1">
        <v>17083.14</v>
      </c>
      <c r="Q1146">
        <v>0</v>
      </c>
      <c r="R1146" s="1">
        <v>17083.14</v>
      </c>
      <c r="S1146">
        <v>0</v>
      </c>
    </row>
    <row r="1147" spans="1:19" x14ac:dyDescent="0.25">
      <c r="A1147" s="2">
        <v>1001</v>
      </c>
      <c r="B1147" t="s">
        <v>21</v>
      </c>
      <c r="C1147" s="2" t="str">
        <f t="shared" ref="C1147:C1210" si="61">"11"</f>
        <v>11</v>
      </c>
      <c r="D1147" t="s">
        <v>334</v>
      </c>
      <c r="E1147" s="2" t="str">
        <f t="shared" si="60"/>
        <v>110110000</v>
      </c>
      <c r="F1147" t="s">
        <v>352</v>
      </c>
      <c r="G1147" t="s">
        <v>353</v>
      </c>
      <c r="H1147" t="s">
        <v>354</v>
      </c>
      <c r="I1147">
        <v>62600</v>
      </c>
      <c r="J1147" t="s">
        <v>170</v>
      </c>
      <c r="K1147" s="1">
        <v>221323</v>
      </c>
      <c r="L1147" s="1">
        <v>35832</v>
      </c>
      <c r="M1147" s="1">
        <v>-185491</v>
      </c>
      <c r="N1147" s="1">
        <v>27785.02</v>
      </c>
      <c r="O1147" s="1">
        <v>8046.98</v>
      </c>
      <c r="P1147" s="1">
        <v>27785.02</v>
      </c>
      <c r="Q1147">
        <v>0</v>
      </c>
      <c r="R1147" s="1">
        <v>27785.02</v>
      </c>
      <c r="S1147">
        <v>0</v>
      </c>
    </row>
    <row r="1148" spans="1:19" x14ac:dyDescent="0.25">
      <c r="A1148" s="2">
        <v>1001</v>
      </c>
      <c r="B1148" t="s">
        <v>21</v>
      </c>
      <c r="C1148" s="2" t="str">
        <f t="shared" si="61"/>
        <v>11</v>
      </c>
      <c r="D1148" t="s">
        <v>334</v>
      </c>
      <c r="E1148" s="2" t="str">
        <f t="shared" si="60"/>
        <v>110110000</v>
      </c>
      <c r="F1148" t="s">
        <v>352</v>
      </c>
      <c r="G1148" t="s">
        <v>353</v>
      </c>
      <c r="H1148" t="s">
        <v>354</v>
      </c>
      <c r="I1148">
        <v>62802</v>
      </c>
      <c r="J1148" t="s">
        <v>95</v>
      </c>
      <c r="K1148" s="1">
        <v>1310</v>
      </c>
      <c r="L1148" s="1">
        <v>1310</v>
      </c>
      <c r="M1148">
        <v>0</v>
      </c>
      <c r="N1148" s="1">
        <v>16534.650000000001</v>
      </c>
      <c r="O1148" s="1">
        <v>-15224.65</v>
      </c>
      <c r="P1148" s="1">
        <v>16534.650000000001</v>
      </c>
      <c r="Q1148">
        <v>0</v>
      </c>
      <c r="R1148" s="1">
        <v>16534.650000000001</v>
      </c>
      <c r="S1148">
        <v>0</v>
      </c>
    </row>
    <row r="1149" spans="1:19" x14ac:dyDescent="0.25">
      <c r="A1149" s="2">
        <v>1001</v>
      </c>
      <c r="B1149" t="s">
        <v>21</v>
      </c>
      <c r="C1149" s="2" t="str">
        <f t="shared" si="61"/>
        <v>11</v>
      </c>
      <c r="D1149" t="s">
        <v>334</v>
      </c>
      <c r="E1149" s="2" t="str">
        <f t="shared" si="60"/>
        <v>110110000</v>
      </c>
      <c r="F1149" t="s">
        <v>352</v>
      </c>
      <c r="G1149" t="s">
        <v>353</v>
      </c>
      <c r="H1149" t="s">
        <v>354</v>
      </c>
      <c r="I1149">
        <v>62806</v>
      </c>
      <c r="J1149" t="s">
        <v>361</v>
      </c>
      <c r="K1149" s="1">
        <v>20000</v>
      </c>
      <c r="L1149" s="1">
        <v>20000</v>
      </c>
      <c r="M1149">
        <v>0</v>
      </c>
      <c r="N1149" s="1">
        <v>22612.05</v>
      </c>
      <c r="O1149" s="1">
        <v>-2612.0500000000002</v>
      </c>
      <c r="P1149" s="1">
        <v>22612.05</v>
      </c>
      <c r="Q1149">
        <v>0</v>
      </c>
      <c r="R1149" s="1">
        <v>22612.05</v>
      </c>
      <c r="S1149">
        <v>0</v>
      </c>
    </row>
    <row r="1150" spans="1:19" x14ac:dyDescent="0.25">
      <c r="A1150" s="2">
        <v>1001</v>
      </c>
      <c r="B1150" t="s">
        <v>21</v>
      </c>
      <c r="C1150" s="2" t="str">
        <f t="shared" si="61"/>
        <v>11</v>
      </c>
      <c r="D1150" t="s">
        <v>334</v>
      </c>
      <c r="E1150" s="2" t="str">
        <f t="shared" si="60"/>
        <v>110110000</v>
      </c>
      <c r="F1150" t="s">
        <v>352</v>
      </c>
      <c r="G1150" t="s">
        <v>353</v>
      </c>
      <c r="H1150" t="s">
        <v>354</v>
      </c>
      <c r="I1150">
        <v>63000</v>
      </c>
      <c r="J1150" t="s">
        <v>362</v>
      </c>
      <c r="K1150">
        <v>0</v>
      </c>
      <c r="L1150" s="1">
        <v>30000</v>
      </c>
      <c r="M1150" s="1">
        <v>30000</v>
      </c>
      <c r="N1150">
        <v>0</v>
      </c>
      <c r="O1150" s="1">
        <v>30000</v>
      </c>
      <c r="P1150">
        <v>0</v>
      </c>
      <c r="Q1150">
        <v>0</v>
      </c>
      <c r="R1150">
        <v>0</v>
      </c>
      <c r="S1150">
        <v>0</v>
      </c>
    </row>
    <row r="1151" spans="1:19" x14ac:dyDescent="0.25">
      <c r="A1151" s="2">
        <v>1001</v>
      </c>
      <c r="B1151" t="s">
        <v>21</v>
      </c>
      <c r="C1151" s="2" t="str">
        <f t="shared" si="61"/>
        <v>11</v>
      </c>
      <c r="D1151" t="s">
        <v>334</v>
      </c>
      <c r="E1151" s="2" t="str">
        <f t="shared" si="60"/>
        <v>110110000</v>
      </c>
      <c r="F1151" t="s">
        <v>352</v>
      </c>
      <c r="G1151" t="s">
        <v>353</v>
      </c>
      <c r="H1151" t="s">
        <v>354</v>
      </c>
      <c r="I1151">
        <v>63100</v>
      </c>
      <c r="J1151" t="s">
        <v>97</v>
      </c>
      <c r="K1151" s="1">
        <v>1295137</v>
      </c>
      <c r="L1151" s="1">
        <v>2882365</v>
      </c>
      <c r="M1151" s="1">
        <v>1587228</v>
      </c>
      <c r="N1151" s="1">
        <v>2644475.1</v>
      </c>
      <c r="O1151" s="1">
        <v>237889.9</v>
      </c>
      <c r="P1151" s="1">
        <v>2644475.1</v>
      </c>
      <c r="Q1151">
        <v>0</v>
      </c>
      <c r="R1151" s="1">
        <v>1926806.01</v>
      </c>
      <c r="S1151" s="1">
        <v>717669.09</v>
      </c>
    </row>
    <row r="1152" spans="1:19" x14ac:dyDescent="0.25">
      <c r="A1152" s="2">
        <v>1001</v>
      </c>
      <c r="B1152" t="s">
        <v>21</v>
      </c>
      <c r="C1152" s="2" t="str">
        <f t="shared" si="61"/>
        <v>11</v>
      </c>
      <c r="D1152" t="s">
        <v>334</v>
      </c>
      <c r="E1152" s="2" t="str">
        <f t="shared" si="60"/>
        <v>110110000</v>
      </c>
      <c r="F1152" t="s">
        <v>352</v>
      </c>
      <c r="G1152" t="s">
        <v>353</v>
      </c>
      <c r="H1152" t="s">
        <v>354</v>
      </c>
      <c r="I1152">
        <v>63301</v>
      </c>
      <c r="J1152" t="s">
        <v>129</v>
      </c>
      <c r="K1152">
        <v>0</v>
      </c>
      <c r="L1152" s="1">
        <v>47135.17</v>
      </c>
      <c r="M1152" s="1">
        <v>47135.17</v>
      </c>
      <c r="N1152" s="1">
        <v>47135.17</v>
      </c>
      <c r="O1152">
        <v>0</v>
      </c>
      <c r="P1152" s="1">
        <v>47135.17</v>
      </c>
      <c r="Q1152">
        <v>0</v>
      </c>
      <c r="R1152" s="1">
        <v>47135.17</v>
      </c>
      <c r="S1152">
        <v>0</v>
      </c>
    </row>
    <row r="1153" spans="1:19" x14ac:dyDescent="0.25">
      <c r="A1153" s="2">
        <v>1001</v>
      </c>
      <c r="B1153" t="s">
        <v>21</v>
      </c>
      <c r="C1153" s="2" t="str">
        <f t="shared" si="61"/>
        <v>11</v>
      </c>
      <c r="D1153" t="s">
        <v>334</v>
      </c>
      <c r="E1153" s="2" t="str">
        <f t="shared" si="60"/>
        <v>110110000</v>
      </c>
      <c r="F1153" t="s">
        <v>352</v>
      </c>
      <c r="G1153" t="s">
        <v>353</v>
      </c>
      <c r="H1153" t="s">
        <v>354</v>
      </c>
      <c r="I1153">
        <v>63302</v>
      </c>
      <c r="J1153" t="s">
        <v>130</v>
      </c>
      <c r="K1153" s="1">
        <v>2000</v>
      </c>
      <c r="L1153" s="1">
        <v>50500</v>
      </c>
      <c r="M1153" s="1">
        <v>48500</v>
      </c>
      <c r="N1153" s="1">
        <v>85611.95</v>
      </c>
      <c r="O1153" s="1">
        <v>-35111.949999999997</v>
      </c>
      <c r="P1153" s="1">
        <v>85611.95</v>
      </c>
      <c r="Q1153">
        <v>0</v>
      </c>
      <c r="R1153" s="1">
        <v>85611.95</v>
      </c>
      <c r="S1153">
        <v>0</v>
      </c>
    </row>
    <row r="1154" spans="1:19" x14ac:dyDescent="0.25">
      <c r="A1154" s="2">
        <v>1001</v>
      </c>
      <c r="B1154" t="s">
        <v>21</v>
      </c>
      <c r="C1154" s="2" t="str">
        <f t="shared" si="61"/>
        <v>11</v>
      </c>
      <c r="D1154" t="s">
        <v>334</v>
      </c>
      <c r="E1154" s="2" t="str">
        <f t="shared" si="60"/>
        <v>110110000</v>
      </c>
      <c r="F1154" t="s">
        <v>352</v>
      </c>
      <c r="G1154" t="s">
        <v>353</v>
      </c>
      <c r="H1154" t="s">
        <v>354</v>
      </c>
      <c r="I1154">
        <v>63308</v>
      </c>
      <c r="J1154" t="s">
        <v>171</v>
      </c>
      <c r="K1154" s="1">
        <v>20000</v>
      </c>
      <c r="L1154" s="1">
        <v>113204</v>
      </c>
      <c r="M1154" s="1">
        <v>93204</v>
      </c>
      <c r="N1154" s="1">
        <v>216774.55</v>
      </c>
      <c r="O1154" s="1">
        <v>-103570.55</v>
      </c>
      <c r="P1154" s="1">
        <v>216774.55</v>
      </c>
      <c r="Q1154">
        <v>0</v>
      </c>
      <c r="R1154" s="1">
        <v>216774.55</v>
      </c>
      <c r="S1154">
        <v>0</v>
      </c>
    </row>
    <row r="1155" spans="1:19" x14ac:dyDescent="0.25">
      <c r="A1155" s="2">
        <v>1001</v>
      </c>
      <c r="B1155" t="s">
        <v>21</v>
      </c>
      <c r="C1155" s="2" t="str">
        <f t="shared" si="61"/>
        <v>11</v>
      </c>
      <c r="D1155" t="s">
        <v>334</v>
      </c>
      <c r="E1155" s="2" t="str">
        <f t="shared" si="60"/>
        <v>110110000</v>
      </c>
      <c r="F1155" t="s">
        <v>352</v>
      </c>
      <c r="G1155" t="s">
        <v>353</v>
      </c>
      <c r="H1155" t="s">
        <v>354</v>
      </c>
      <c r="I1155">
        <v>63309</v>
      </c>
      <c r="J1155" t="s">
        <v>159</v>
      </c>
      <c r="K1155">
        <v>0</v>
      </c>
      <c r="L1155">
        <v>677.6</v>
      </c>
      <c r="M1155">
        <v>677.6</v>
      </c>
      <c r="N1155" s="1">
        <v>90256.75</v>
      </c>
      <c r="O1155" s="1">
        <v>-89579.15</v>
      </c>
      <c r="P1155" s="1">
        <v>90256.75</v>
      </c>
      <c r="Q1155">
        <v>0</v>
      </c>
      <c r="R1155" s="1">
        <v>90256.75</v>
      </c>
      <c r="S1155">
        <v>0</v>
      </c>
    </row>
    <row r="1156" spans="1:19" x14ac:dyDescent="0.25">
      <c r="A1156" s="2">
        <v>1001</v>
      </c>
      <c r="B1156" t="s">
        <v>21</v>
      </c>
      <c r="C1156" s="2" t="str">
        <f t="shared" si="61"/>
        <v>11</v>
      </c>
      <c r="D1156" t="s">
        <v>334</v>
      </c>
      <c r="E1156" s="2" t="str">
        <f t="shared" si="60"/>
        <v>110110000</v>
      </c>
      <c r="F1156" t="s">
        <v>352</v>
      </c>
      <c r="G1156" t="s">
        <v>353</v>
      </c>
      <c r="H1156" t="s">
        <v>354</v>
      </c>
      <c r="I1156">
        <v>63401</v>
      </c>
      <c r="J1156" t="s">
        <v>184</v>
      </c>
      <c r="K1156" s="1">
        <v>802144</v>
      </c>
      <c r="L1156" s="1">
        <v>522831.23</v>
      </c>
      <c r="M1156" s="1">
        <v>-279312.77</v>
      </c>
      <c r="N1156" s="1">
        <v>428756.68</v>
      </c>
      <c r="O1156" s="1">
        <v>94074.55</v>
      </c>
      <c r="P1156" s="1">
        <v>428756.68</v>
      </c>
      <c r="Q1156">
        <v>0</v>
      </c>
      <c r="R1156" s="1">
        <v>401526.64</v>
      </c>
      <c r="S1156" s="1">
        <v>27230.04</v>
      </c>
    </row>
    <row r="1157" spans="1:19" x14ac:dyDescent="0.25">
      <c r="A1157" s="2">
        <v>1001</v>
      </c>
      <c r="B1157" t="s">
        <v>21</v>
      </c>
      <c r="C1157" s="2" t="str">
        <f t="shared" si="61"/>
        <v>11</v>
      </c>
      <c r="D1157" t="s">
        <v>334</v>
      </c>
      <c r="E1157" s="2" t="str">
        <f t="shared" si="60"/>
        <v>110110000</v>
      </c>
      <c r="F1157" t="s">
        <v>352</v>
      </c>
      <c r="G1157" t="s">
        <v>353</v>
      </c>
      <c r="H1157" t="s">
        <v>354</v>
      </c>
      <c r="I1157">
        <v>63500</v>
      </c>
      <c r="J1157" t="s">
        <v>185</v>
      </c>
      <c r="K1157" s="1">
        <v>67600</v>
      </c>
      <c r="L1157" s="1">
        <v>150500</v>
      </c>
      <c r="M1157" s="1">
        <v>82900</v>
      </c>
      <c r="N1157" s="1">
        <v>139527.06</v>
      </c>
      <c r="O1157" s="1">
        <v>10972.94</v>
      </c>
      <c r="P1157" s="1">
        <v>139527.06</v>
      </c>
      <c r="Q1157">
        <v>0</v>
      </c>
      <c r="R1157" s="1">
        <v>139527.06</v>
      </c>
      <c r="S1157">
        <v>0</v>
      </c>
    </row>
    <row r="1158" spans="1:19" x14ac:dyDescent="0.25">
      <c r="A1158" s="2">
        <v>1001</v>
      </c>
      <c r="B1158" t="s">
        <v>21</v>
      </c>
      <c r="C1158" s="2" t="str">
        <f t="shared" si="61"/>
        <v>11</v>
      </c>
      <c r="D1158" t="s">
        <v>334</v>
      </c>
      <c r="E1158" s="2" t="str">
        <f t="shared" ref="E1158:E1183" si="62">"110140000"</f>
        <v>110140000</v>
      </c>
      <c r="F1158" t="s">
        <v>363</v>
      </c>
      <c r="G1158" t="s">
        <v>364</v>
      </c>
      <c r="H1158" t="s">
        <v>365</v>
      </c>
      <c r="I1158">
        <v>10000</v>
      </c>
      <c r="J1158" t="s">
        <v>25</v>
      </c>
      <c r="K1158" s="1">
        <v>84589</v>
      </c>
      <c r="L1158" s="1">
        <v>84589.08</v>
      </c>
      <c r="M1158">
        <v>0.08</v>
      </c>
      <c r="N1158" s="1">
        <v>84589.08</v>
      </c>
      <c r="O1158">
        <v>0</v>
      </c>
      <c r="P1158" s="1">
        <v>84589.08</v>
      </c>
      <c r="Q1158">
        <v>0</v>
      </c>
      <c r="R1158" s="1">
        <v>84589.08</v>
      </c>
      <c r="S1158">
        <v>0</v>
      </c>
    </row>
    <row r="1159" spans="1:19" x14ac:dyDescent="0.25">
      <c r="A1159" s="2">
        <v>1001</v>
      </c>
      <c r="B1159" t="s">
        <v>21</v>
      </c>
      <c r="C1159" s="2" t="str">
        <f t="shared" si="61"/>
        <v>11</v>
      </c>
      <c r="D1159" t="s">
        <v>334</v>
      </c>
      <c r="E1159" s="2" t="str">
        <f t="shared" si="62"/>
        <v>110140000</v>
      </c>
      <c r="F1159" t="s">
        <v>363</v>
      </c>
      <c r="G1159" t="s">
        <v>364</v>
      </c>
      <c r="H1159" t="s">
        <v>365</v>
      </c>
      <c r="I1159">
        <v>12000</v>
      </c>
      <c r="J1159" t="s">
        <v>28</v>
      </c>
      <c r="K1159" s="1">
        <v>1568583</v>
      </c>
      <c r="L1159" s="1">
        <v>1263068.83</v>
      </c>
      <c r="M1159" s="1">
        <v>-305514.17</v>
      </c>
      <c r="N1159" s="1">
        <v>1247960.1499999999</v>
      </c>
      <c r="O1159" s="1">
        <v>15108.68</v>
      </c>
      <c r="P1159" s="1">
        <v>1247960.1499999999</v>
      </c>
      <c r="Q1159">
        <v>0</v>
      </c>
      <c r="R1159" s="1">
        <v>1247960.1499999999</v>
      </c>
      <c r="S1159">
        <v>0</v>
      </c>
    </row>
    <row r="1160" spans="1:19" x14ac:dyDescent="0.25">
      <c r="A1160" s="2">
        <v>1001</v>
      </c>
      <c r="B1160" t="s">
        <v>21</v>
      </c>
      <c r="C1160" s="2" t="str">
        <f t="shared" si="61"/>
        <v>11</v>
      </c>
      <c r="D1160" t="s">
        <v>334</v>
      </c>
      <c r="E1160" s="2" t="str">
        <f t="shared" si="62"/>
        <v>110140000</v>
      </c>
      <c r="F1160" t="s">
        <v>363</v>
      </c>
      <c r="G1160" t="s">
        <v>364</v>
      </c>
      <c r="H1160" t="s">
        <v>365</v>
      </c>
      <c r="I1160">
        <v>12001</v>
      </c>
      <c r="J1160" t="s">
        <v>51</v>
      </c>
      <c r="K1160" s="1">
        <v>104949</v>
      </c>
      <c r="L1160" s="1">
        <v>79222</v>
      </c>
      <c r="M1160" s="1">
        <v>-25727</v>
      </c>
      <c r="N1160" s="1">
        <v>76612.759999999995</v>
      </c>
      <c r="O1160" s="1">
        <v>2609.2399999999998</v>
      </c>
      <c r="P1160" s="1">
        <v>76612.759999999995</v>
      </c>
      <c r="Q1160">
        <v>0</v>
      </c>
      <c r="R1160" s="1">
        <v>76612.759999999995</v>
      </c>
      <c r="S1160">
        <v>0</v>
      </c>
    </row>
    <row r="1161" spans="1:19" x14ac:dyDescent="0.25">
      <c r="A1161" s="2">
        <v>1001</v>
      </c>
      <c r="B1161" t="s">
        <v>21</v>
      </c>
      <c r="C1161" s="2" t="str">
        <f t="shared" si="61"/>
        <v>11</v>
      </c>
      <c r="D1161" t="s">
        <v>334</v>
      </c>
      <c r="E1161" s="2" t="str">
        <f t="shared" si="62"/>
        <v>110140000</v>
      </c>
      <c r="F1161" t="s">
        <v>363</v>
      </c>
      <c r="G1161" t="s">
        <v>364</v>
      </c>
      <c r="H1161" t="s">
        <v>365</v>
      </c>
      <c r="I1161">
        <v>12002</v>
      </c>
      <c r="J1161" t="s">
        <v>29</v>
      </c>
      <c r="K1161" s="1">
        <v>103345</v>
      </c>
      <c r="L1161" s="1">
        <v>41211.14</v>
      </c>
      <c r="M1161" s="1">
        <v>-62133.86</v>
      </c>
      <c r="N1161" s="1">
        <v>39133.879999999997</v>
      </c>
      <c r="O1161" s="1">
        <v>2077.2600000000002</v>
      </c>
      <c r="P1161" s="1">
        <v>39133.879999999997</v>
      </c>
      <c r="Q1161">
        <v>0</v>
      </c>
      <c r="R1161" s="1">
        <v>39133.879999999997</v>
      </c>
      <c r="S1161">
        <v>0</v>
      </c>
    </row>
    <row r="1162" spans="1:19" x14ac:dyDescent="0.25">
      <c r="A1162" s="2">
        <v>1001</v>
      </c>
      <c r="B1162" t="s">
        <v>21</v>
      </c>
      <c r="C1162" s="2" t="str">
        <f t="shared" si="61"/>
        <v>11</v>
      </c>
      <c r="D1162" t="s">
        <v>334</v>
      </c>
      <c r="E1162" s="2" t="str">
        <f t="shared" si="62"/>
        <v>110140000</v>
      </c>
      <c r="F1162" t="s">
        <v>363</v>
      </c>
      <c r="G1162" t="s">
        <v>364</v>
      </c>
      <c r="H1162" t="s">
        <v>365</v>
      </c>
      <c r="I1162">
        <v>12003</v>
      </c>
      <c r="J1162" t="s">
        <v>30</v>
      </c>
      <c r="K1162" s="1">
        <v>68131</v>
      </c>
      <c r="L1162" s="1">
        <v>70916.34</v>
      </c>
      <c r="M1162" s="1">
        <v>2785.34</v>
      </c>
      <c r="N1162" s="1">
        <v>68366.350000000006</v>
      </c>
      <c r="O1162" s="1">
        <v>2549.9899999999998</v>
      </c>
      <c r="P1162" s="1">
        <v>68366.350000000006</v>
      </c>
      <c r="Q1162">
        <v>0</v>
      </c>
      <c r="R1162" s="1">
        <v>68366.350000000006</v>
      </c>
      <c r="S1162">
        <v>0</v>
      </c>
    </row>
    <row r="1163" spans="1:19" x14ac:dyDescent="0.25">
      <c r="A1163" s="2">
        <v>1001</v>
      </c>
      <c r="B1163" t="s">
        <v>21</v>
      </c>
      <c r="C1163" s="2" t="str">
        <f t="shared" si="61"/>
        <v>11</v>
      </c>
      <c r="D1163" t="s">
        <v>334</v>
      </c>
      <c r="E1163" s="2" t="str">
        <f t="shared" si="62"/>
        <v>110140000</v>
      </c>
      <c r="F1163" t="s">
        <v>363</v>
      </c>
      <c r="G1163" t="s">
        <v>364</v>
      </c>
      <c r="H1163" t="s">
        <v>365</v>
      </c>
      <c r="I1163">
        <v>12005</v>
      </c>
      <c r="J1163" t="s">
        <v>31</v>
      </c>
      <c r="K1163" s="1">
        <v>268741</v>
      </c>
      <c r="L1163" s="1">
        <v>308741</v>
      </c>
      <c r="M1163" s="1">
        <v>40000</v>
      </c>
      <c r="N1163" s="1">
        <v>300102.36</v>
      </c>
      <c r="O1163" s="1">
        <v>8638.64</v>
      </c>
      <c r="P1163" s="1">
        <v>300102.36</v>
      </c>
      <c r="Q1163">
        <v>0</v>
      </c>
      <c r="R1163" s="1">
        <v>300102.36</v>
      </c>
      <c r="S1163">
        <v>0</v>
      </c>
    </row>
    <row r="1164" spans="1:19" x14ac:dyDescent="0.25">
      <c r="A1164" s="2">
        <v>1001</v>
      </c>
      <c r="B1164" t="s">
        <v>21</v>
      </c>
      <c r="C1164" s="2" t="str">
        <f t="shared" si="61"/>
        <v>11</v>
      </c>
      <c r="D1164" t="s">
        <v>334</v>
      </c>
      <c r="E1164" s="2" t="str">
        <f t="shared" si="62"/>
        <v>110140000</v>
      </c>
      <c r="F1164" t="s">
        <v>363</v>
      </c>
      <c r="G1164" t="s">
        <v>364</v>
      </c>
      <c r="H1164" t="s">
        <v>365</v>
      </c>
      <c r="I1164">
        <v>12100</v>
      </c>
      <c r="J1164" t="s">
        <v>32</v>
      </c>
      <c r="K1164" s="1">
        <v>1444147</v>
      </c>
      <c r="L1164" s="1">
        <v>1197511.3899999999</v>
      </c>
      <c r="M1164" s="1">
        <v>-246635.61</v>
      </c>
      <c r="N1164" s="1">
        <v>1173279.74</v>
      </c>
      <c r="O1164" s="1">
        <v>24231.65</v>
      </c>
      <c r="P1164" s="1">
        <v>1173279.74</v>
      </c>
      <c r="Q1164">
        <v>0</v>
      </c>
      <c r="R1164" s="1">
        <v>1173279.74</v>
      </c>
      <c r="S1164">
        <v>0</v>
      </c>
    </row>
    <row r="1165" spans="1:19" x14ac:dyDescent="0.25">
      <c r="A1165" s="2">
        <v>1001</v>
      </c>
      <c r="B1165" t="s">
        <v>21</v>
      </c>
      <c r="C1165" s="2" t="str">
        <f t="shared" si="61"/>
        <v>11</v>
      </c>
      <c r="D1165" t="s">
        <v>334</v>
      </c>
      <c r="E1165" s="2" t="str">
        <f t="shared" si="62"/>
        <v>110140000</v>
      </c>
      <c r="F1165" t="s">
        <v>363</v>
      </c>
      <c r="G1165" t="s">
        <v>364</v>
      </c>
      <c r="H1165" t="s">
        <v>365</v>
      </c>
      <c r="I1165">
        <v>12101</v>
      </c>
      <c r="J1165" t="s">
        <v>33</v>
      </c>
      <c r="K1165" s="1">
        <v>4156465</v>
      </c>
      <c r="L1165" s="1">
        <v>3356431.14</v>
      </c>
      <c r="M1165" s="1">
        <v>-800033.86</v>
      </c>
      <c r="N1165" s="1">
        <v>3412462.21</v>
      </c>
      <c r="O1165" s="1">
        <v>-56031.07</v>
      </c>
      <c r="P1165" s="1">
        <v>3412462.21</v>
      </c>
      <c r="Q1165">
        <v>0</v>
      </c>
      <c r="R1165" s="1">
        <v>3412462.21</v>
      </c>
      <c r="S1165">
        <v>0</v>
      </c>
    </row>
    <row r="1166" spans="1:19" x14ac:dyDescent="0.25">
      <c r="A1166" s="2">
        <v>1001</v>
      </c>
      <c r="B1166" t="s">
        <v>21</v>
      </c>
      <c r="C1166" s="2" t="str">
        <f t="shared" si="61"/>
        <v>11</v>
      </c>
      <c r="D1166" t="s">
        <v>334</v>
      </c>
      <c r="E1166" s="2" t="str">
        <f t="shared" si="62"/>
        <v>110140000</v>
      </c>
      <c r="F1166" t="s">
        <v>363</v>
      </c>
      <c r="G1166" t="s">
        <v>364</v>
      </c>
      <c r="H1166" t="s">
        <v>365</v>
      </c>
      <c r="I1166">
        <v>12103</v>
      </c>
      <c r="J1166" t="s">
        <v>52</v>
      </c>
      <c r="K1166">
        <v>0</v>
      </c>
      <c r="L1166" s="1">
        <v>1328</v>
      </c>
      <c r="M1166" s="1">
        <v>1328</v>
      </c>
      <c r="N1166">
        <v>512.39</v>
      </c>
      <c r="O1166">
        <v>815.61</v>
      </c>
      <c r="P1166">
        <v>512.39</v>
      </c>
      <c r="Q1166">
        <v>0</v>
      </c>
      <c r="R1166">
        <v>512.39</v>
      </c>
      <c r="S1166">
        <v>0</v>
      </c>
    </row>
    <row r="1167" spans="1:19" x14ac:dyDescent="0.25">
      <c r="A1167" s="2">
        <v>1001</v>
      </c>
      <c r="B1167" t="s">
        <v>21</v>
      </c>
      <c r="C1167" s="2" t="str">
        <f t="shared" si="61"/>
        <v>11</v>
      </c>
      <c r="D1167" t="s">
        <v>334</v>
      </c>
      <c r="E1167" s="2" t="str">
        <f t="shared" si="62"/>
        <v>110140000</v>
      </c>
      <c r="F1167" t="s">
        <v>363</v>
      </c>
      <c r="G1167" t="s">
        <v>364</v>
      </c>
      <c r="H1167" t="s">
        <v>365</v>
      </c>
      <c r="I1167">
        <v>12401</v>
      </c>
      <c r="J1167" t="s">
        <v>133</v>
      </c>
      <c r="K1167">
        <v>0</v>
      </c>
      <c r="L1167" s="1">
        <v>70850</v>
      </c>
      <c r="M1167" s="1">
        <v>70850</v>
      </c>
      <c r="N1167" s="1">
        <v>70849.53</v>
      </c>
      <c r="O1167">
        <v>0.47</v>
      </c>
      <c r="P1167" s="1">
        <v>70849.53</v>
      </c>
      <c r="Q1167">
        <v>0</v>
      </c>
      <c r="R1167" s="1">
        <v>66203.55</v>
      </c>
      <c r="S1167" s="1">
        <v>4645.9799999999996</v>
      </c>
    </row>
    <row r="1168" spans="1:19" x14ac:dyDescent="0.25">
      <c r="A1168" s="2">
        <v>1001</v>
      </c>
      <c r="B1168" t="s">
        <v>21</v>
      </c>
      <c r="C1168" s="2" t="str">
        <f t="shared" si="61"/>
        <v>11</v>
      </c>
      <c r="D1168" t="s">
        <v>334</v>
      </c>
      <c r="E1168" s="2" t="str">
        <f t="shared" si="62"/>
        <v>110140000</v>
      </c>
      <c r="F1168" t="s">
        <v>363</v>
      </c>
      <c r="G1168" t="s">
        <v>364</v>
      </c>
      <c r="H1168" t="s">
        <v>365</v>
      </c>
      <c r="I1168">
        <v>13000</v>
      </c>
      <c r="J1168" t="s">
        <v>53</v>
      </c>
      <c r="K1168" s="1">
        <v>66960</v>
      </c>
      <c r="L1168" s="1">
        <v>67039.3</v>
      </c>
      <c r="M1168">
        <v>79.3</v>
      </c>
      <c r="N1168" s="1">
        <v>67388.259999999995</v>
      </c>
      <c r="O1168">
        <v>-348.96</v>
      </c>
      <c r="P1168" s="1">
        <v>67388.259999999995</v>
      </c>
      <c r="Q1168">
        <v>0</v>
      </c>
      <c r="R1168" s="1">
        <v>67388.259999999995</v>
      </c>
      <c r="S1168">
        <v>0</v>
      </c>
    </row>
    <row r="1169" spans="1:19" x14ac:dyDescent="0.25">
      <c r="A1169" s="2">
        <v>1001</v>
      </c>
      <c r="B1169" t="s">
        <v>21</v>
      </c>
      <c r="C1169" s="2" t="str">
        <f t="shared" si="61"/>
        <v>11</v>
      </c>
      <c r="D1169" t="s">
        <v>334</v>
      </c>
      <c r="E1169" s="2" t="str">
        <f t="shared" si="62"/>
        <v>110140000</v>
      </c>
      <c r="F1169" t="s">
        <v>363</v>
      </c>
      <c r="G1169" t="s">
        <v>364</v>
      </c>
      <c r="H1169" t="s">
        <v>365</v>
      </c>
      <c r="I1169">
        <v>13005</v>
      </c>
      <c r="J1169" t="s">
        <v>56</v>
      </c>
      <c r="K1169" s="1">
        <v>12566</v>
      </c>
      <c r="L1169" s="1">
        <v>16196</v>
      </c>
      <c r="M1169" s="1">
        <v>3630</v>
      </c>
      <c r="N1169" s="1">
        <v>15847.04</v>
      </c>
      <c r="O1169">
        <v>348.96</v>
      </c>
      <c r="P1169" s="1">
        <v>15847.04</v>
      </c>
      <c r="Q1169">
        <v>0</v>
      </c>
      <c r="R1169" s="1">
        <v>15847.04</v>
      </c>
      <c r="S1169">
        <v>0</v>
      </c>
    </row>
    <row r="1170" spans="1:19" x14ac:dyDescent="0.25">
      <c r="A1170" s="2">
        <v>1001</v>
      </c>
      <c r="B1170" t="s">
        <v>21</v>
      </c>
      <c r="C1170" s="2" t="str">
        <f t="shared" si="61"/>
        <v>11</v>
      </c>
      <c r="D1170" t="s">
        <v>334</v>
      </c>
      <c r="E1170" s="2" t="str">
        <f t="shared" si="62"/>
        <v>110140000</v>
      </c>
      <c r="F1170" t="s">
        <v>363</v>
      </c>
      <c r="G1170" t="s">
        <v>364</v>
      </c>
      <c r="H1170" t="s">
        <v>365</v>
      </c>
      <c r="I1170">
        <v>15000</v>
      </c>
      <c r="J1170" t="s">
        <v>135</v>
      </c>
      <c r="K1170">
        <v>0</v>
      </c>
      <c r="L1170" s="1">
        <v>542668.21</v>
      </c>
      <c r="M1170" s="1">
        <v>542668.21</v>
      </c>
      <c r="N1170" s="1">
        <v>542668.21</v>
      </c>
      <c r="O1170">
        <v>0</v>
      </c>
      <c r="P1170" s="1">
        <v>542668.21</v>
      </c>
      <c r="Q1170">
        <v>0</v>
      </c>
      <c r="R1170" s="1">
        <v>542668.21</v>
      </c>
      <c r="S1170">
        <v>0</v>
      </c>
    </row>
    <row r="1171" spans="1:19" x14ac:dyDescent="0.25">
      <c r="A1171" s="2">
        <v>1001</v>
      </c>
      <c r="B1171" t="s">
        <v>21</v>
      </c>
      <c r="C1171" s="2" t="str">
        <f t="shared" si="61"/>
        <v>11</v>
      </c>
      <c r="D1171" t="s">
        <v>334</v>
      </c>
      <c r="E1171" s="2" t="str">
        <f t="shared" si="62"/>
        <v>110140000</v>
      </c>
      <c r="F1171" t="s">
        <v>363</v>
      </c>
      <c r="G1171" t="s">
        <v>364</v>
      </c>
      <c r="H1171" t="s">
        <v>365</v>
      </c>
      <c r="I1171">
        <v>16000</v>
      </c>
      <c r="J1171" t="s">
        <v>35</v>
      </c>
      <c r="K1171" s="1">
        <v>1022985</v>
      </c>
      <c r="L1171" s="1">
        <v>1144035.8400000001</v>
      </c>
      <c r="M1171" s="1">
        <v>121050.84</v>
      </c>
      <c r="N1171" s="1">
        <v>1144035.42</v>
      </c>
      <c r="O1171">
        <v>0.42</v>
      </c>
      <c r="P1171" s="1">
        <v>1144035.42</v>
      </c>
      <c r="Q1171">
        <v>0</v>
      </c>
      <c r="R1171" s="1">
        <v>1143243.07</v>
      </c>
      <c r="S1171">
        <v>792.35</v>
      </c>
    </row>
    <row r="1172" spans="1:19" x14ac:dyDescent="0.25">
      <c r="A1172" s="2">
        <v>1001</v>
      </c>
      <c r="B1172" t="s">
        <v>21</v>
      </c>
      <c r="C1172" s="2" t="str">
        <f t="shared" si="61"/>
        <v>11</v>
      </c>
      <c r="D1172" t="s">
        <v>334</v>
      </c>
      <c r="E1172" s="2" t="str">
        <f t="shared" si="62"/>
        <v>110140000</v>
      </c>
      <c r="F1172" t="s">
        <v>363</v>
      </c>
      <c r="G1172" t="s">
        <v>364</v>
      </c>
      <c r="H1172" t="s">
        <v>365</v>
      </c>
      <c r="I1172">
        <v>22000</v>
      </c>
      <c r="J1172" t="s">
        <v>39</v>
      </c>
      <c r="K1172" s="1">
        <v>5448</v>
      </c>
      <c r="L1172" s="1">
        <v>10948</v>
      </c>
      <c r="M1172" s="1">
        <v>5500</v>
      </c>
      <c r="N1172" s="1">
        <v>10758.96</v>
      </c>
      <c r="O1172">
        <v>189.04</v>
      </c>
      <c r="P1172" s="1">
        <v>10758.96</v>
      </c>
      <c r="Q1172">
        <v>0</v>
      </c>
      <c r="R1172" s="1">
        <v>10758.96</v>
      </c>
      <c r="S1172">
        <v>0</v>
      </c>
    </row>
    <row r="1173" spans="1:19" x14ac:dyDescent="0.25">
      <c r="A1173" s="2">
        <v>1001</v>
      </c>
      <c r="B1173" t="s">
        <v>21</v>
      </c>
      <c r="C1173" s="2" t="str">
        <f t="shared" si="61"/>
        <v>11</v>
      </c>
      <c r="D1173" t="s">
        <v>334</v>
      </c>
      <c r="E1173" s="2" t="str">
        <f t="shared" si="62"/>
        <v>110140000</v>
      </c>
      <c r="F1173" t="s">
        <v>363</v>
      </c>
      <c r="G1173" t="s">
        <v>364</v>
      </c>
      <c r="H1173" t="s">
        <v>365</v>
      </c>
      <c r="I1173">
        <v>22003</v>
      </c>
      <c r="J1173" t="s">
        <v>41</v>
      </c>
      <c r="K1173" s="1">
        <v>92765</v>
      </c>
      <c r="L1173" s="1">
        <v>10000</v>
      </c>
      <c r="M1173" s="1">
        <v>-82765</v>
      </c>
      <c r="N1173">
        <v>0</v>
      </c>
      <c r="O1173" s="1">
        <v>10000</v>
      </c>
      <c r="P1173">
        <v>0</v>
      </c>
      <c r="Q1173">
        <v>0</v>
      </c>
      <c r="R1173">
        <v>0</v>
      </c>
      <c r="S1173">
        <v>0</v>
      </c>
    </row>
    <row r="1174" spans="1:19" x14ac:dyDescent="0.25">
      <c r="A1174" s="2">
        <v>1001</v>
      </c>
      <c r="B1174" t="s">
        <v>21</v>
      </c>
      <c r="C1174" s="2" t="str">
        <f t="shared" si="61"/>
        <v>11</v>
      </c>
      <c r="D1174" t="s">
        <v>334</v>
      </c>
      <c r="E1174" s="2" t="str">
        <f t="shared" si="62"/>
        <v>110140000</v>
      </c>
      <c r="F1174" t="s">
        <v>363</v>
      </c>
      <c r="G1174" t="s">
        <v>364</v>
      </c>
      <c r="H1174" t="s">
        <v>365</v>
      </c>
      <c r="I1174">
        <v>22004</v>
      </c>
      <c r="J1174" t="s">
        <v>72</v>
      </c>
      <c r="K1174" s="1">
        <v>2450</v>
      </c>
      <c r="L1174" s="1">
        <v>4450</v>
      </c>
      <c r="M1174" s="1">
        <v>2000</v>
      </c>
      <c r="N1174" s="1">
        <v>2335.83</v>
      </c>
      <c r="O1174" s="1">
        <v>2114.17</v>
      </c>
      <c r="P1174" s="1">
        <v>2335.83</v>
      </c>
      <c r="Q1174">
        <v>0</v>
      </c>
      <c r="R1174" s="1">
        <v>2335.83</v>
      </c>
      <c r="S1174">
        <v>0</v>
      </c>
    </row>
    <row r="1175" spans="1:19" x14ac:dyDescent="0.25">
      <c r="A1175" s="2">
        <v>1001</v>
      </c>
      <c r="B1175" t="s">
        <v>21</v>
      </c>
      <c r="C1175" s="2" t="str">
        <f t="shared" si="61"/>
        <v>11</v>
      </c>
      <c r="D1175" t="s">
        <v>334</v>
      </c>
      <c r="E1175" s="2" t="str">
        <f t="shared" si="62"/>
        <v>110140000</v>
      </c>
      <c r="F1175" t="s">
        <v>363</v>
      </c>
      <c r="G1175" t="s">
        <v>364</v>
      </c>
      <c r="H1175" t="s">
        <v>365</v>
      </c>
      <c r="I1175">
        <v>22104</v>
      </c>
      <c r="J1175" t="s">
        <v>77</v>
      </c>
      <c r="K1175" s="1">
        <v>1745</v>
      </c>
      <c r="L1175" s="1">
        <v>1745</v>
      </c>
      <c r="M1175">
        <v>0</v>
      </c>
      <c r="N1175" s="1">
        <v>1100</v>
      </c>
      <c r="O1175">
        <v>645</v>
      </c>
      <c r="P1175" s="1">
        <v>1100</v>
      </c>
      <c r="Q1175">
        <v>0</v>
      </c>
      <c r="R1175" s="1">
        <v>1100</v>
      </c>
      <c r="S1175">
        <v>0</v>
      </c>
    </row>
    <row r="1176" spans="1:19" x14ac:dyDescent="0.25">
      <c r="A1176" s="2">
        <v>1001</v>
      </c>
      <c r="B1176" t="s">
        <v>21</v>
      </c>
      <c r="C1176" s="2" t="str">
        <f t="shared" si="61"/>
        <v>11</v>
      </c>
      <c r="D1176" t="s">
        <v>334</v>
      </c>
      <c r="E1176" s="2" t="str">
        <f t="shared" si="62"/>
        <v>110140000</v>
      </c>
      <c r="F1176" t="s">
        <v>363</v>
      </c>
      <c r="G1176" t="s">
        <v>364</v>
      </c>
      <c r="H1176" t="s">
        <v>365</v>
      </c>
      <c r="I1176">
        <v>22209</v>
      </c>
      <c r="J1176" t="s">
        <v>43</v>
      </c>
      <c r="K1176" s="1">
        <v>26037</v>
      </c>
      <c r="L1176" s="1">
        <v>24652.29</v>
      </c>
      <c r="M1176" s="1">
        <v>-1384.71</v>
      </c>
      <c r="N1176" s="1">
        <v>21758.92</v>
      </c>
      <c r="O1176" s="1">
        <v>2893.37</v>
      </c>
      <c r="P1176" s="1">
        <v>11540.16</v>
      </c>
      <c r="Q1176" s="1">
        <v>10218.76</v>
      </c>
      <c r="R1176" s="1">
        <v>11309.3</v>
      </c>
      <c r="S1176">
        <v>230.86</v>
      </c>
    </row>
    <row r="1177" spans="1:19" x14ac:dyDescent="0.25">
      <c r="A1177" s="2">
        <v>1001</v>
      </c>
      <c r="B1177" t="s">
        <v>21</v>
      </c>
      <c r="C1177" s="2" t="str">
        <f t="shared" si="61"/>
        <v>11</v>
      </c>
      <c r="D1177" t="s">
        <v>334</v>
      </c>
      <c r="E1177" s="2" t="str">
        <f t="shared" si="62"/>
        <v>110140000</v>
      </c>
      <c r="F1177" t="s">
        <v>363</v>
      </c>
      <c r="G1177" t="s">
        <v>364</v>
      </c>
      <c r="H1177" t="s">
        <v>365</v>
      </c>
      <c r="I1177">
        <v>22502</v>
      </c>
      <c r="J1177" t="s">
        <v>330</v>
      </c>
      <c r="K1177">
        <v>0</v>
      </c>
      <c r="L1177">
        <v>142.62</v>
      </c>
      <c r="M1177">
        <v>142.62</v>
      </c>
      <c r="N1177">
        <v>142.62</v>
      </c>
      <c r="O1177">
        <v>0</v>
      </c>
      <c r="P1177">
        <v>142.62</v>
      </c>
      <c r="Q1177">
        <v>0</v>
      </c>
      <c r="R1177">
        <v>142.62</v>
      </c>
      <c r="S1177">
        <v>0</v>
      </c>
    </row>
    <row r="1178" spans="1:19" x14ac:dyDescent="0.25">
      <c r="A1178" s="2">
        <v>1001</v>
      </c>
      <c r="B1178" t="s">
        <v>21</v>
      </c>
      <c r="C1178" s="2" t="str">
        <f t="shared" si="61"/>
        <v>11</v>
      </c>
      <c r="D1178" t="s">
        <v>334</v>
      </c>
      <c r="E1178" s="2" t="str">
        <f t="shared" si="62"/>
        <v>110140000</v>
      </c>
      <c r="F1178" t="s">
        <v>363</v>
      </c>
      <c r="G1178" t="s">
        <v>364</v>
      </c>
      <c r="H1178" t="s">
        <v>365</v>
      </c>
      <c r="I1178">
        <v>22602</v>
      </c>
      <c r="J1178" t="s">
        <v>108</v>
      </c>
      <c r="K1178" s="1">
        <v>10662</v>
      </c>
      <c r="L1178" s="1">
        <v>10662</v>
      </c>
      <c r="M1178">
        <v>0</v>
      </c>
      <c r="N1178" s="1">
        <v>5470.7</v>
      </c>
      <c r="O1178" s="1">
        <v>5191.3</v>
      </c>
      <c r="P1178" s="1">
        <v>5470.7</v>
      </c>
      <c r="Q1178">
        <v>0</v>
      </c>
      <c r="R1178" s="1">
        <v>5470.7</v>
      </c>
      <c r="S1178">
        <v>0</v>
      </c>
    </row>
    <row r="1179" spans="1:19" x14ac:dyDescent="0.25">
      <c r="A1179" s="2">
        <v>1001</v>
      </c>
      <c r="B1179" t="s">
        <v>21</v>
      </c>
      <c r="C1179" s="2" t="str">
        <f t="shared" si="61"/>
        <v>11</v>
      </c>
      <c r="D1179" t="s">
        <v>334</v>
      </c>
      <c r="E1179" s="2" t="str">
        <f t="shared" si="62"/>
        <v>110140000</v>
      </c>
      <c r="F1179" t="s">
        <v>363</v>
      </c>
      <c r="G1179" t="s">
        <v>364</v>
      </c>
      <c r="H1179" t="s">
        <v>365</v>
      </c>
      <c r="I1179">
        <v>22603</v>
      </c>
      <c r="J1179" t="s">
        <v>82</v>
      </c>
      <c r="K1179" s="1">
        <v>27316</v>
      </c>
      <c r="L1179" s="1">
        <v>2316</v>
      </c>
      <c r="M1179" s="1">
        <v>-25000</v>
      </c>
      <c r="N1179">
        <v>0</v>
      </c>
      <c r="O1179" s="1">
        <v>2316</v>
      </c>
      <c r="P1179">
        <v>0</v>
      </c>
      <c r="Q1179">
        <v>0</v>
      </c>
      <c r="R1179">
        <v>0</v>
      </c>
      <c r="S1179">
        <v>0</v>
      </c>
    </row>
    <row r="1180" spans="1:19" x14ac:dyDescent="0.25">
      <c r="A1180" s="2">
        <v>1001</v>
      </c>
      <c r="B1180" t="s">
        <v>21</v>
      </c>
      <c r="C1180" s="2" t="str">
        <f t="shared" si="61"/>
        <v>11</v>
      </c>
      <c r="D1180" t="s">
        <v>334</v>
      </c>
      <c r="E1180" s="2" t="str">
        <f t="shared" si="62"/>
        <v>110140000</v>
      </c>
      <c r="F1180" t="s">
        <v>363</v>
      </c>
      <c r="G1180" t="s">
        <v>364</v>
      </c>
      <c r="H1180" t="s">
        <v>365</v>
      </c>
      <c r="I1180">
        <v>22609</v>
      </c>
      <c r="J1180" t="s">
        <v>44</v>
      </c>
      <c r="K1180" s="1">
        <v>7560</v>
      </c>
      <c r="L1180" s="1">
        <v>7560</v>
      </c>
      <c r="M1180">
        <v>0</v>
      </c>
      <c r="N1180">
        <v>23.98</v>
      </c>
      <c r="O1180" s="1">
        <v>7536.02</v>
      </c>
      <c r="P1180">
        <v>23.98</v>
      </c>
      <c r="Q1180">
        <v>0</v>
      </c>
      <c r="R1180">
        <v>23.98</v>
      </c>
      <c r="S1180">
        <v>0</v>
      </c>
    </row>
    <row r="1181" spans="1:19" x14ac:dyDescent="0.25">
      <c r="A1181" s="2">
        <v>1001</v>
      </c>
      <c r="B1181" t="s">
        <v>21</v>
      </c>
      <c r="C1181" s="2" t="str">
        <f t="shared" si="61"/>
        <v>11</v>
      </c>
      <c r="D1181" t="s">
        <v>334</v>
      </c>
      <c r="E1181" s="2" t="str">
        <f t="shared" si="62"/>
        <v>110140000</v>
      </c>
      <c r="F1181" t="s">
        <v>363</v>
      </c>
      <c r="G1181" t="s">
        <v>364</v>
      </c>
      <c r="H1181" t="s">
        <v>365</v>
      </c>
      <c r="I1181">
        <v>22709</v>
      </c>
      <c r="J1181" t="s">
        <v>87</v>
      </c>
      <c r="K1181">
        <v>0</v>
      </c>
      <c r="L1181">
        <v>250</v>
      </c>
      <c r="M1181">
        <v>250</v>
      </c>
      <c r="N1181">
        <v>214</v>
      </c>
      <c r="O1181">
        <v>36</v>
      </c>
      <c r="P1181">
        <v>214</v>
      </c>
      <c r="Q1181">
        <v>0</v>
      </c>
      <c r="R1181">
        <v>214</v>
      </c>
      <c r="S1181">
        <v>0</v>
      </c>
    </row>
    <row r="1182" spans="1:19" x14ac:dyDescent="0.25">
      <c r="A1182" s="2">
        <v>1001</v>
      </c>
      <c r="B1182" t="s">
        <v>21</v>
      </c>
      <c r="C1182" s="2" t="str">
        <f t="shared" si="61"/>
        <v>11</v>
      </c>
      <c r="D1182" t="s">
        <v>334</v>
      </c>
      <c r="E1182" s="2" t="str">
        <f t="shared" si="62"/>
        <v>110140000</v>
      </c>
      <c r="F1182" t="s">
        <v>363</v>
      </c>
      <c r="G1182" t="s">
        <v>364</v>
      </c>
      <c r="H1182" t="s">
        <v>365</v>
      </c>
      <c r="I1182">
        <v>28001</v>
      </c>
      <c r="J1182" t="s">
        <v>45</v>
      </c>
      <c r="K1182" s="1">
        <v>27405</v>
      </c>
      <c r="L1182" s="1">
        <v>27405</v>
      </c>
      <c r="M1182">
        <v>0</v>
      </c>
      <c r="N1182" s="1">
        <v>1088.53</v>
      </c>
      <c r="O1182" s="1">
        <v>26316.47</v>
      </c>
      <c r="P1182" s="1">
        <v>1088.53</v>
      </c>
      <c r="Q1182">
        <v>0</v>
      </c>
      <c r="R1182" s="1">
        <v>1088.53</v>
      </c>
      <c r="S1182">
        <v>0</v>
      </c>
    </row>
    <row r="1183" spans="1:19" x14ac:dyDescent="0.25">
      <c r="A1183" s="2">
        <v>1001</v>
      </c>
      <c r="B1183" t="s">
        <v>21</v>
      </c>
      <c r="C1183" s="2" t="str">
        <f t="shared" si="61"/>
        <v>11</v>
      </c>
      <c r="D1183" t="s">
        <v>334</v>
      </c>
      <c r="E1183" s="2" t="str">
        <f t="shared" si="62"/>
        <v>110140000</v>
      </c>
      <c r="F1183" t="s">
        <v>363</v>
      </c>
      <c r="G1183" t="s">
        <v>364</v>
      </c>
      <c r="H1183" t="s">
        <v>365</v>
      </c>
      <c r="I1183">
        <v>62501</v>
      </c>
      <c r="J1183" t="s">
        <v>126</v>
      </c>
      <c r="K1183">
        <v>0</v>
      </c>
      <c r="L1183">
        <v>700</v>
      </c>
      <c r="M1183">
        <v>700</v>
      </c>
      <c r="N1183">
        <v>634.08000000000004</v>
      </c>
      <c r="O1183">
        <v>65.92</v>
      </c>
      <c r="P1183">
        <v>634.08000000000004</v>
      </c>
      <c r="Q1183">
        <v>0</v>
      </c>
      <c r="R1183">
        <v>634.08000000000004</v>
      </c>
      <c r="S1183">
        <v>0</v>
      </c>
    </row>
    <row r="1184" spans="1:19" x14ac:dyDescent="0.25">
      <c r="A1184" s="2">
        <v>1001</v>
      </c>
      <c r="B1184" t="s">
        <v>21</v>
      </c>
      <c r="C1184" s="2" t="str">
        <f t="shared" si="61"/>
        <v>11</v>
      </c>
      <c r="D1184" t="s">
        <v>334</v>
      </c>
      <c r="E1184" s="2" t="str">
        <f t="shared" ref="E1184:E1209" si="63">"110150000"</f>
        <v>110150000</v>
      </c>
      <c r="F1184" t="s">
        <v>366</v>
      </c>
      <c r="G1184" t="s">
        <v>367</v>
      </c>
      <c r="H1184" t="s">
        <v>368</v>
      </c>
      <c r="I1184">
        <v>10000</v>
      </c>
      <c r="J1184" t="s">
        <v>25</v>
      </c>
      <c r="K1184" s="1">
        <v>82492</v>
      </c>
      <c r="L1184" s="1">
        <v>71183</v>
      </c>
      <c r="M1184" s="1">
        <v>-11309</v>
      </c>
      <c r="N1184" s="1">
        <v>71182.48</v>
      </c>
      <c r="O1184">
        <v>0.52</v>
      </c>
      <c r="P1184" s="1">
        <v>71182.48</v>
      </c>
      <c r="Q1184">
        <v>0</v>
      </c>
      <c r="R1184" s="1">
        <v>71182.48</v>
      </c>
      <c r="S1184">
        <v>0</v>
      </c>
    </row>
    <row r="1185" spans="1:19" x14ac:dyDescent="0.25">
      <c r="A1185" s="2">
        <v>1001</v>
      </c>
      <c r="B1185" t="s">
        <v>21</v>
      </c>
      <c r="C1185" s="2" t="str">
        <f t="shared" si="61"/>
        <v>11</v>
      </c>
      <c r="D1185" t="s">
        <v>334</v>
      </c>
      <c r="E1185" s="2" t="str">
        <f t="shared" si="63"/>
        <v>110150000</v>
      </c>
      <c r="F1185" t="s">
        <v>366</v>
      </c>
      <c r="G1185" t="s">
        <v>367</v>
      </c>
      <c r="H1185" t="s">
        <v>368</v>
      </c>
      <c r="I1185">
        <v>12000</v>
      </c>
      <c r="J1185" t="s">
        <v>28</v>
      </c>
      <c r="K1185" s="1">
        <v>596744</v>
      </c>
      <c r="L1185" s="1">
        <v>495399.42</v>
      </c>
      <c r="M1185" s="1">
        <v>-101344.58</v>
      </c>
      <c r="N1185" s="1">
        <v>485919.58</v>
      </c>
      <c r="O1185" s="1">
        <v>9479.84</v>
      </c>
      <c r="P1185" s="1">
        <v>485919.58</v>
      </c>
      <c r="Q1185">
        <v>0</v>
      </c>
      <c r="R1185" s="1">
        <v>485919.58</v>
      </c>
      <c r="S1185">
        <v>0</v>
      </c>
    </row>
    <row r="1186" spans="1:19" x14ac:dyDescent="0.25">
      <c r="A1186" s="2">
        <v>1001</v>
      </c>
      <c r="B1186" t="s">
        <v>21</v>
      </c>
      <c r="C1186" s="2" t="str">
        <f t="shared" si="61"/>
        <v>11</v>
      </c>
      <c r="D1186" t="s">
        <v>334</v>
      </c>
      <c r="E1186" s="2" t="str">
        <f t="shared" si="63"/>
        <v>110150000</v>
      </c>
      <c r="F1186" t="s">
        <v>366</v>
      </c>
      <c r="G1186" t="s">
        <v>367</v>
      </c>
      <c r="H1186" t="s">
        <v>368</v>
      </c>
      <c r="I1186">
        <v>12001</v>
      </c>
      <c r="J1186" t="s">
        <v>51</v>
      </c>
      <c r="K1186" s="1">
        <v>164919</v>
      </c>
      <c r="L1186" s="1">
        <v>121838.18</v>
      </c>
      <c r="M1186" s="1">
        <v>-43080.82</v>
      </c>
      <c r="N1186" s="1">
        <v>108843.03</v>
      </c>
      <c r="O1186" s="1">
        <v>12995.15</v>
      </c>
      <c r="P1186" s="1">
        <v>108843.03</v>
      </c>
      <c r="Q1186">
        <v>0</v>
      </c>
      <c r="R1186" s="1">
        <v>108843.03</v>
      </c>
      <c r="S1186">
        <v>0</v>
      </c>
    </row>
    <row r="1187" spans="1:19" x14ac:dyDescent="0.25">
      <c r="A1187" s="2">
        <v>1001</v>
      </c>
      <c r="B1187" t="s">
        <v>21</v>
      </c>
      <c r="C1187" s="2" t="str">
        <f t="shared" si="61"/>
        <v>11</v>
      </c>
      <c r="D1187" t="s">
        <v>334</v>
      </c>
      <c r="E1187" s="2" t="str">
        <f t="shared" si="63"/>
        <v>110150000</v>
      </c>
      <c r="F1187" t="s">
        <v>366</v>
      </c>
      <c r="G1187" t="s">
        <v>367</v>
      </c>
      <c r="H1187" t="s">
        <v>368</v>
      </c>
      <c r="I1187">
        <v>12002</v>
      </c>
      <c r="J1187" t="s">
        <v>29</v>
      </c>
      <c r="K1187" s="1">
        <v>126311</v>
      </c>
      <c r="L1187" s="1">
        <v>96519.54</v>
      </c>
      <c r="M1187" s="1">
        <v>-29791.46</v>
      </c>
      <c r="N1187" s="1">
        <v>91439.64</v>
      </c>
      <c r="O1187" s="1">
        <v>5079.8999999999996</v>
      </c>
      <c r="P1187" s="1">
        <v>91439.64</v>
      </c>
      <c r="Q1187">
        <v>0</v>
      </c>
      <c r="R1187" s="1">
        <v>91439.64</v>
      </c>
      <c r="S1187">
        <v>0</v>
      </c>
    </row>
    <row r="1188" spans="1:19" x14ac:dyDescent="0.25">
      <c r="A1188" s="2">
        <v>1001</v>
      </c>
      <c r="B1188" t="s">
        <v>21</v>
      </c>
      <c r="C1188" s="2" t="str">
        <f t="shared" si="61"/>
        <v>11</v>
      </c>
      <c r="D1188" t="s">
        <v>334</v>
      </c>
      <c r="E1188" s="2" t="str">
        <f t="shared" si="63"/>
        <v>110150000</v>
      </c>
      <c r="F1188" t="s">
        <v>366</v>
      </c>
      <c r="G1188" t="s">
        <v>367</v>
      </c>
      <c r="H1188" t="s">
        <v>368</v>
      </c>
      <c r="I1188">
        <v>12003</v>
      </c>
      <c r="J1188" t="s">
        <v>30</v>
      </c>
      <c r="K1188" s="1">
        <v>175194</v>
      </c>
      <c r="L1188" s="1">
        <v>160194</v>
      </c>
      <c r="M1188" s="1">
        <v>-15000</v>
      </c>
      <c r="N1188" s="1">
        <v>153687.91</v>
      </c>
      <c r="O1188" s="1">
        <v>6506.09</v>
      </c>
      <c r="P1188" s="1">
        <v>153687.91</v>
      </c>
      <c r="Q1188">
        <v>0</v>
      </c>
      <c r="R1188" s="1">
        <v>153687.91</v>
      </c>
      <c r="S1188">
        <v>0</v>
      </c>
    </row>
    <row r="1189" spans="1:19" x14ac:dyDescent="0.25">
      <c r="A1189" s="2">
        <v>1001</v>
      </c>
      <c r="B1189" t="s">
        <v>21</v>
      </c>
      <c r="C1189" s="2" t="str">
        <f t="shared" si="61"/>
        <v>11</v>
      </c>
      <c r="D1189" t="s">
        <v>334</v>
      </c>
      <c r="E1189" s="2" t="str">
        <f t="shared" si="63"/>
        <v>110150000</v>
      </c>
      <c r="F1189" t="s">
        <v>366</v>
      </c>
      <c r="G1189" t="s">
        <v>367</v>
      </c>
      <c r="H1189" t="s">
        <v>368</v>
      </c>
      <c r="I1189">
        <v>12005</v>
      </c>
      <c r="J1189" t="s">
        <v>31</v>
      </c>
      <c r="K1189" s="1">
        <v>175742</v>
      </c>
      <c r="L1189" s="1">
        <v>197611</v>
      </c>
      <c r="M1189" s="1">
        <v>21869</v>
      </c>
      <c r="N1189" s="1">
        <v>187993.98</v>
      </c>
      <c r="O1189" s="1">
        <v>9617.02</v>
      </c>
      <c r="P1189" s="1">
        <v>187993.98</v>
      </c>
      <c r="Q1189">
        <v>0</v>
      </c>
      <c r="R1189" s="1">
        <v>187993.98</v>
      </c>
      <c r="S1189">
        <v>0</v>
      </c>
    </row>
    <row r="1190" spans="1:19" x14ac:dyDescent="0.25">
      <c r="A1190" s="2">
        <v>1001</v>
      </c>
      <c r="B1190" t="s">
        <v>21</v>
      </c>
      <c r="C1190" s="2" t="str">
        <f t="shared" si="61"/>
        <v>11</v>
      </c>
      <c r="D1190" t="s">
        <v>334</v>
      </c>
      <c r="E1190" s="2" t="str">
        <f t="shared" si="63"/>
        <v>110150000</v>
      </c>
      <c r="F1190" t="s">
        <v>366</v>
      </c>
      <c r="G1190" t="s">
        <v>367</v>
      </c>
      <c r="H1190" t="s">
        <v>368</v>
      </c>
      <c r="I1190">
        <v>12100</v>
      </c>
      <c r="J1190" t="s">
        <v>32</v>
      </c>
      <c r="K1190" s="1">
        <v>692526</v>
      </c>
      <c r="L1190" s="1">
        <v>586669.85</v>
      </c>
      <c r="M1190" s="1">
        <v>-105856.15</v>
      </c>
      <c r="N1190" s="1">
        <v>589615.01</v>
      </c>
      <c r="O1190" s="1">
        <v>-2945.16</v>
      </c>
      <c r="P1190" s="1">
        <v>589615.01</v>
      </c>
      <c r="Q1190">
        <v>0</v>
      </c>
      <c r="R1190" s="1">
        <v>589615.01</v>
      </c>
      <c r="S1190">
        <v>0</v>
      </c>
    </row>
    <row r="1191" spans="1:19" x14ac:dyDescent="0.25">
      <c r="A1191" s="2">
        <v>1001</v>
      </c>
      <c r="B1191" t="s">
        <v>21</v>
      </c>
      <c r="C1191" s="2" t="str">
        <f t="shared" si="61"/>
        <v>11</v>
      </c>
      <c r="D1191" t="s">
        <v>334</v>
      </c>
      <c r="E1191" s="2" t="str">
        <f t="shared" si="63"/>
        <v>110150000</v>
      </c>
      <c r="F1191" t="s">
        <v>366</v>
      </c>
      <c r="G1191" t="s">
        <v>367</v>
      </c>
      <c r="H1191" t="s">
        <v>368</v>
      </c>
      <c r="I1191">
        <v>12101</v>
      </c>
      <c r="J1191" t="s">
        <v>33</v>
      </c>
      <c r="K1191" s="1">
        <v>1408449</v>
      </c>
      <c r="L1191" s="1">
        <v>1188564.3</v>
      </c>
      <c r="M1191" s="1">
        <v>-219884.7</v>
      </c>
      <c r="N1191" s="1">
        <v>1232786.4099999999</v>
      </c>
      <c r="O1191" s="1">
        <v>-44222.11</v>
      </c>
      <c r="P1191" s="1">
        <v>1232786.4099999999</v>
      </c>
      <c r="Q1191">
        <v>0</v>
      </c>
      <c r="R1191" s="1">
        <v>1232786.4099999999</v>
      </c>
      <c r="S1191">
        <v>0</v>
      </c>
    </row>
    <row r="1192" spans="1:19" x14ac:dyDescent="0.25">
      <c r="A1192" s="2">
        <v>1001</v>
      </c>
      <c r="B1192" t="s">
        <v>21</v>
      </c>
      <c r="C1192" s="2" t="str">
        <f t="shared" si="61"/>
        <v>11</v>
      </c>
      <c r="D1192" t="s">
        <v>334</v>
      </c>
      <c r="E1192" s="2" t="str">
        <f t="shared" si="63"/>
        <v>110150000</v>
      </c>
      <c r="F1192" t="s">
        <v>366</v>
      </c>
      <c r="G1192" t="s">
        <v>367</v>
      </c>
      <c r="H1192" t="s">
        <v>368</v>
      </c>
      <c r="I1192">
        <v>12103</v>
      </c>
      <c r="J1192" t="s">
        <v>52</v>
      </c>
      <c r="K1192" s="1">
        <v>36605</v>
      </c>
      <c r="L1192" s="1">
        <v>36605</v>
      </c>
      <c r="M1192">
        <v>0</v>
      </c>
      <c r="N1192" s="1">
        <v>33115.599999999999</v>
      </c>
      <c r="O1192" s="1">
        <v>3489.4</v>
      </c>
      <c r="P1192" s="1">
        <v>33115.599999999999</v>
      </c>
      <c r="Q1192">
        <v>0</v>
      </c>
      <c r="R1192" s="1">
        <v>33115.599999999999</v>
      </c>
      <c r="S1192">
        <v>0</v>
      </c>
    </row>
    <row r="1193" spans="1:19" x14ac:dyDescent="0.25">
      <c r="A1193" s="2">
        <v>1001</v>
      </c>
      <c r="B1193" t="s">
        <v>21</v>
      </c>
      <c r="C1193" s="2" t="str">
        <f t="shared" si="61"/>
        <v>11</v>
      </c>
      <c r="D1193" t="s">
        <v>334</v>
      </c>
      <c r="E1193" s="2" t="str">
        <f t="shared" si="63"/>
        <v>110150000</v>
      </c>
      <c r="F1193" t="s">
        <v>366</v>
      </c>
      <c r="G1193" t="s">
        <v>367</v>
      </c>
      <c r="H1193" t="s">
        <v>368</v>
      </c>
      <c r="I1193">
        <v>13000</v>
      </c>
      <c r="J1193" t="s">
        <v>53</v>
      </c>
      <c r="K1193" s="1">
        <v>95267</v>
      </c>
      <c r="L1193" s="1">
        <v>76645</v>
      </c>
      <c r="M1193" s="1">
        <v>-18622</v>
      </c>
      <c r="N1193" s="1">
        <v>76644.72</v>
      </c>
      <c r="O1193">
        <v>0.28000000000000003</v>
      </c>
      <c r="P1193" s="1">
        <v>76644.72</v>
      </c>
      <c r="Q1193">
        <v>0</v>
      </c>
      <c r="R1193" s="1">
        <v>76644.72</v>
      </c>
      <c r="S1193">
        <v>0</v>
      </c>
    </row>
    <row r="1194" spans="1:19" x14ac:dyDescent="0.25">
      <c r="A1194" s="2">
        <v>1001</v>
      </c>
      <c r="B1194" t="s">
        <v>21</v>
      </c>
      <c r="C1194" s="2" t="str">
        <f t="shared" si="61"/>
        <v>11</v>
      </c>
      <c r="D1194" t="s">
        <v>334</v>
      </c>
      <c r="E1194" s="2" t="str">
        <f t="shared" si="63"/>
        <v>110150000</v>
      </c>
      <c r="F1194" t="s">
        <v>366</v>
      </c>
      <c r="G1194" t="s">
        <v>367</v>
      </c>
      <c r="H1194" t="s">
        <v>368</v>
      </c>
      <c r="I1194">
        <v>13001</v>
      </c>
      <c r="J1194" t="s">
        <v>54</v>
      </c>
      <c r="K1194">
        <v>241</v>
      </c>
      <c r="L1194">
        <v>52</v>
      </c>
      <c r="M1194">
        <v>-189</v>
      </c>
      <c r="N1194">
        <v>51.84</v>
      </c>
      <c r="O1194">
        <v>0.16</v>
      </c>
      <c r="P1194">
        <v>51.84</v>
      </c>
      <c r="Q1194">
        <v>0</v>
      </c>
      <c r="R1194">
        <v>51.84</v>
      </c>
      <c r="S1194">
        <v>0</v>
      </c>
    </row>
    <row r="1195" spans="1:19" x14ac:dyDescent="0.25">
      <c r="A1195" s="2">
        <v>1001</v>
      </c>
      <c r="B1195" t="s">
        <v>21</v>
      </c>
      <c r="C1195" s="2" t="str">
        <f t="shared" si="61"/>
        <v>11</v>
      </c>
      <c r="D1195" t="s">
        <v>334</v>
      </c>
      <c r="E1195" s="2" t="str">
        <f t="shared" si="63"/>
        <v>110150000</v>
      </c>
      <c r="F1195" t="s">
        <v>366</v>
      </c>
      <c r="G1195" t="s">
        <v>367</v>
      </c>
      <c r="H1195" t="s">
        <v>368</v>
      </c>
      <c r="I1195">
        <v>13005</v>
      </c>
      <c r="J1195" t="s">
        <v>56</v>
      </c>
      <c r="K1195" s="1">
        <v>17534</v>
      </c>
      <c r="L1195" s="1">
        <v>13803</v>
      </c>
      <c r="M1195" s="1">
        <v>-3731</v>
      </c>
      <c r="N1195" s="1">
        <v>13802.95</v>
      </c>
      <c r="O1195">
        <v>0.05</v>
      </c>
      <c r="P1195" s="1">
        <v>13802.95</v>
      </c>
      <c r="Q1195">
        <v>0</v>
      </c>
      <c r="R1195" s="1">
        <v>13802.95</v>
      </c>
      <c r="S1195">
        <v>0</v>
      </c>
    </row>
    <row r="1196" spans="1:19" x14ac:dyDescent="0.25">
      <c r="A1196" s="2">
        <v>1001</v>
      </c>
      <c r="B1196" t="s">
        <v>21</v>
      </c>
      <c r="C1196" s="2" t="str">
        <f t="shared" si="61"/>
        <v>11</v>
      </c>
      <c r="D1196" t="s">
        <v>334</v>
      </c>
      <c r="E1196" s="2" t="str">
        <f t="shared" si="63"/>
        <v>110150000</v>
      </c>
      <c r="F1196" t="s">
        <v>366</v>
      </c>
      <c r="G1196" t="s">
        <v>367</v>
      </c>
      <c r="H1196" t="s">
        <v>368</v>
      </c>
      <c r="I1196">
        <v>15000</v>
      </c>
      <c r="J1196" t="s">
        <v>135</v>
      </c>
      <c r="K1196">
        <v>0</v>
      </c>
      <c r="L1196" s="1">
        <v>46306.83</v>
      </c>
      <c r="M1196" s="1">
        <v>46306.83</v>
      </c>
      <c r="N1196" s="1">
        <v>46306.83</v>
      </c>
      <c r="O1196">
        <v>0</v>
      </c>
      <c r="P1196" s="1">
        <v>46306.83</v>
      </c>
      <c r="Q1196">
        <v>0</v>
      </c>
      <c r="R1196" s="1">
        <v>46306.83</v>
      </c>
      <c r="S1196">
        <v>0</v>
      </c>
    </row>
    <row r="1197" spans="1:19" x14ac:dyDescent="0.25">
      <c r="A1197" s="2">
        <v>1001</v>
      </c>
      <c r="B1197" t="s">
        <v>21</v>
      </c>
      <c r="C1197" s="2" t="str">
        <f t="shared" si="61"/>
        <v>11</v>
      </c>
      <c r="D1197" t="s">
        <v>334</v>
      </c>
      <c r="E1197" s="2" t="str">
        <f t="shared" si="63"/>
        <v>110150000</v>
      </c>
      <c r="F1197" t="s">
        <v>366</v>
      </c>
      <c r="G1197" t="s">
        <v>367</v>
      </c>
      <c r="H1197" t="s">
        <v>368</v>
      </c>
      <c r="I1197">
        <v>16000</v>
      </c>
      <c r="J1197" t="s">
        <v>35</v>
      </c>
      <c r="K1197" s="1">
        <v>673146</v>
      </c>
      <c r="L1197" s="1">
        <v>698661.53</v>
      </c>
      <c r="M1197" s="1">
        <v>25515.53</v>
      </c>
      <c r="N1197" s="1">
        <v>698660.96</v>
      </c>
      <c r="O1197">
        <v>0.56999999999999995</v>
      </c>
      <c r="P1197" s="1">
        <v>698660.96</v>
      </c>
      <c r="Q1197">
        <v>0</v>
      </c>
      <c r="R1197" s="1">
        <v>698660.96</v>
      </c>
      <c r="S1197">
        <v>0</v>
      </c>
    </row>
    <row r="1198" spans="1:19" x14ac:dyDescent="0.25">
      <c r="A1198" s="2">
        <v>1001</v>
      </c>
      <c r="B1198" t="s">
        <v>21</v>
      </c>
      <c r="C1198" s="2" t="str">
        <f t="shared" si="61"/>
        <v>11</v>
      </c>
      <c r="D1198" t="s">
        <v>334</v>
      </c>
      <c r="E1198" s="2" t="str">
        <f t="shared" si="63"/>
        <v>110150000</v>
      </c>
      <c r="F1198" t="s">
        <v>366</v>
      </c>
      <c r="G1198" t="s">
        <v>367</v>
      </c>
      <c r="H1198" t="s">
        <v>368</v>
      </c>
      <c r="I1198">
        <v>20400</v>
      </c>
      <c r="J1198" t="s">
        <v>66</v>
      </c>
      <c r="K1198" s="1">
        <v>85000</v>
      </c>
      <c r="L1198">
        <v>0</v>
      </c>
      <c r="M1198" s="1">
        <v>-85000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</row>
    <row r="1199" spans="1:19" x14ac:dyDescent="0.25">
      <c r="A1199" s="2">
        <v>1001</v>
      </c>
      <c r="B1199" t="s">
        <v>21</v>
      </c>
      <c r="C1199" s="2" t="str">
        <f t="shared" si="61"/>
        <v>11</v>
      </c>
      <c r="D1199" t="s">
        <v>334</v>
      </c>
      <c r="E1199" s="2" t="str">
        <f t="shared" si="63"/>
        <v>110150000</v>
      </c>
      <c r="F1199" t="s">
        <v>366</v>
      </c>
      <c r="G1199" t="s">
        <v>367</v>
      </c>
      <c r="H1199" t="s">
        <v>368</v>
      </c>
      <c r="I1199">
        <v>22109</v>
      </c>
      <c r="J1199" t="s">
        <v>78</v>
      </c>
      <c r="K1199">
        <v>0</v>
      </c>
      <c r="L1199">
        <v>99.95</v>
      </c>
      <c r="M1199">
        <v>99.95</v>
      </c>
      <c r="N1199">
        <v>99.95</v>
      </c>
      <c r="O1199">
        <v>0</v>
      </c>
      <c r="P1199">
        <v>99.95</v>
      </c>
      <c r="Q1199">
        <v>0</v>
      </c>
      <c r="R1199">
        <v>99.95</v>
      </c>
      <c r="S1199">
        <v>0</v>
      </c>
    </row>
    <row r="1200" spans="1:19" x14ac:dyDescent="0.25">
      <c r="A1200" s="2">
        <v>1001</v>
      </c>
      <c r="B1200" t="s">
        <v>21</v>
      </c>
      <c r="C1200" s="2" t="str">
        <f t="shared" si="61"/>
        <v>11</v>
      </c>
      <c r="D1200" t="s">
        <v>334</v>
      </c>
      <c r="E1200" s="2" t="str">
        <f t="shared" si="63"/>
        <v>110150000</v>
      </c>
      <c r="F1200" t="s">
        <v>366</v>
      </c>
      <c r="G1200" t="s">
        <v>367</v>
      </c>
      <c r="H1200" t="s">
        <v>368</v>
      </c>
      <c r="I1200">
        <v>22201</v>
      </c>
      <c r="J1200" t="s">
        <v>42</v>
      </c>
      <c r="K1200" s="1">
        <v>75000</v>
      </c>
      <c r="L1200" s="1">
        <v>17375.759999999998</v>
      </c>
      <c r="M1200" s="1">
        <v>-57624.24</v>
      </c>
      <c r="N1200" s="1">
        <v>17375.759999999998</v>
      </c>
      <c r="O1200">
        <v>0</v>
      </c>
      <c r="P1200" s="1">
        <v>17375.759999999998</v>
      </c>
      <c r="Q1200">
        <v>0</v>
      </c>
      <c r="R1200" s="1">
        <v>17375.759999999998</v>
      </c>
      <c r="S1200">
        <v>0</v>
      </c>
    </row>
    <row r="1201" spans="1:19" x14ac:dyDescent="0.25">
      <c r="A1201" s="2">
        <v>1001</v>
      </c>
      <c r="B1201" t="s">
        <v>21</v>
      </c>
      <c r="C1201" s="2" t="str">
        <f t="shared" si="61"/>
        <v>11</v>
      </c>
      <c r="D1201" t="s">
        <v>334</v>
      </c>
      <c r="E1201" s="2" t="str">
        <f t="shared" si="63"/>
        <v>110150000</v>
      </c>
      <c r="F1201" t="s">
        <v>366</v>
      </c>
      <c r="G1201" t="s">
        <v>367</v>
      </c>
      <c r="H1201" t="s">
        <v>368</v>
      </c>
      <c r="I1201">
        <v>22602</v>
      </c>
      <c r="J1201" t="s">
        <v>108</v>
      </c>
      <c r="K1201" s="1">
        <v>5000</v>
      </c>
      <c r="L1201" s="1">
        <v>3000</v>
      </c>
      <c r="M1201" s="1">
        <v>-2000</v>
      </c>
      <c r="N1201" s="1">
        <v>1890.23</v>
      </c>
      <c r="O1201" s="1">
        <v>1109.77</v>
      </c>
      <c r="P1201" s="1">
        <v>1890.23</v>
      </c>
      <c r="Q1201">
        <v>0</v>
      </c>
      <c r="R1201" s="1">
        <v>1890.23</v>
      </c>
      <c r="S1201">
        <v>0</v>
      </c>
    </row>
    <row r="1202" spans="1:19" x14ac:dyDescent="0.25">
      <c r="A1202" s="2">
        <v>1001</v>
      </c>
      <c r="B1202" t="s">
        <v>21</v>
      </c>
      <c r="C1202" s="2" t="str">
        <f t="shared" si="61"/>
        <v>11</v>
      </c>
      <c r="D1202" t="s">
        <v>334</v>
      </c>
      <c r="E1202" s="2" t="str">
        <f t="shared" si="63"/>
        <v>110150000</v>
      </c>
      <c r="F1202" t="s">
        <v>366</v>
      </c>
      <c r="G1202" t="s">
        <v>367</v>
      </c>
      <c r="H1202" t="s">
        <v>368</v>
      </c>
      <c r="I1202">
        <v>22609</v>
      </c>
      <c r="J1202" t="s">
        <v>44</v>
      </c>
      <c r="K1202" s="1">
        <v>5000</v>
      </c>
      <c r="L1202" s="1">
        <v>2000</v>
      </c>
      <c r="M1202" s="1">
        <v>-3000</v>
      </c>
      <c r="N1202">
        <v>737.2</v>
      </c>
      <c r="O1202" s="1">
        <v>1262.8</v>
      </c>
      <c r="P1202">
        <v>737.2</v>
      </c>
      <c r="Q1202">
        <v>0</v>
      </c>
      <c r="R1202">
        <v>737.2</v>
      </c>
      <c r="S1202">
        <v>0</v>
      </c>
    </row>
    <row r="1203" spans="1:19" x14ac:dyDescent="0.25">
      <c r="A1203" s="2">
        <v>1001</v>
      </c>
      <c r="B1203" t="s">
        <v>21</v>
      </c>
      <c r="C1203" s="2" t="str">
        <f t="shared" si="61"/>
        <v>11</v>
      </c>
      <c r="D1203" t="s">
        <v>334</v>
      </c>
      <c r="E1203" s="2" t="str">
        <f t="shared" si="63"/>
        <v>110150000</v>
      </c>
      <c r="F1203" t="s">
        <v>366</v>
      </c>
      <c r="G1203" t="s">
        <v>367</v>
      </c>
      <c r="H1203" t="s">
        <v>368</v>
      </c>
      <c r="I1203">
        <v>22709</v>
      </c>
      <c r="J1203" t="s">
        <v>87</v>
      </c>
      <c r="K1203" s="1">
        <v>3892911</v>
      </c>
      <c r="L1203" s="1">
        <v>5385213.6600000001</v>
      </c>
      <c r="M1203" s="1">
        <v>1492302.66</v>
      </c>
      <c r="N1203" s="1">
        <v>5384520.8399999999</v>
      </c>
      <c r="O1203">
        <v>692.82</v>
      </c>
      <c r="P1203" s="1">
        <v>5384520.8399999999</v>
      </c>
      <c r="Q1203">
        <v>0</v>
      </c>
      <c r="R1203" s="1">
        <v>5227100.22</v>
      </c>
      <c r="S1203" s="1">
        <v>157420.62</v>
      </c>
    </row>
    <row r="1204" spans="1:19" x14ac:dyDescent="0.25">
      <c r="A1204" s="2">
        <v>1001</v>
      </c>
      <c r="B1204" t="s">
        <v>21</v>
      </c>
      <c r="C1204" s="2" t="str">
        <f t="shared" si="61"/>
        <v>11</v>
      </c>
      <c r="D1204" t="s">
        <v>334</v>
      </c>
      <c r="E1204" s="2" t="str">
        <f t="shared" si="63"/>
        <v>110150000</v>
      </c>
      <c r="F1204" t="s">
        <v>366</v>
      </c>
      <c r="G1204" t="s">
        <v>367</v>
      </c>
      <c r="H1204" t="s">
        <v>368</v>
      </c>
      <c r="I1204">
        <v>22809</v>
      </c>
      <c r="J1204" t="s">
        <v>308</v>
      </c>
      <c r="K1204">
        <v>0</v>
      </c>
      <c r="L1204" s="1">
        <v>331555.89</v>
      </c>
      <c r="M1204" s="1">
        <v>331555.89</v>
      </c>
      <c r="N1204" s="1">
        <v>299555.89</v>
      </c>
      <c r="O1204" s="1">
        <v>32000</v>
      </c>
      <c r="P1204" s="1">
        <v>299555.89</v>
      </c>
      <c r="Q1204">
        <v>0</v>
      </c>
      <c r="R1204" s="1">
        <v>299555.89</v>
      </c>
      <c r="S1204">
        <v>0</v>
      </c>
    </row>
    <row r="1205" spans="1:19" x14ac:dyDescent="0.25">
      <c r="A1205" s="2">
        <v>1001</v>
      </c>
      <c r="B1205" t="s">
        <v>21</v>
      </c>
      <c r="C1205" s="2" t="str">
        <f t="shared" si="61"/>
        <v>11</v>
      </c>
      <c r="D1205" t="s">
        <v>334</v>
      </c>
      <c r="E1205" s="2" t="str">
        <f t="shared" si="63"/>
        <v>110150000</v>
      </c>
      <c r="F1205" t="s">
        <v>366</v>
      </c>
      <c r="G1205" t="s">
        <v>367</v>
      </c>
      <c r="H1205" t="s">
        <v>368</v>
      </c>
      <c r="I1205">
        <v>28001</v>
      </c>
      <c r="J1205" t="s">
        <v>45</v>
      </c>
      <c r="K1205" s="1">
        <v>55000</v>
      </c>
      <c r="L1205" s="1">
        <v>500626.42</v>
      </c>
      <c r="M1205" s="1">
        <v>445626.42</v>
      </c>
      <c r="N1205" s="1">
        <v>500511.36</v>
      </c>
      <c r="O1205">
        <v>115.06</v>
      </c>
      <c r="P1205" s="1">
        <v>500511.36</v>
      </c>
      <c r="Q1205">
        <v>0</v>
      </c>
      <c r="R1205" s="1">
        <v>497571.16</v>
      </c>
      <c r="S1205" s="1">
        <v>2940.2</v>
      </c>
    </row>
    <row r="1206" spans="1:19" x14ac:dyDescent="0.25">
      <c r="A1206" s="2">
        <v>1001</v>
      </c>
      <c r="B1206" t="s">
        <v>21</v>
      </c>
      <c r="C1206" s="2" t="str">
        <f t="shared" si="61"/>
        <v>11</v>
      </c>
      <c r="D1206" t="s">
        <v>334</v>
      </c>
      <c r="E1206" s="2" t="str">
        <f t="shared" si="63"/>
        <v>110150000</v>
      </c>
      <c r="F1206" t="s">
        <v>366</v>
      </c>
      <c r="G1206" t="s">
        <v>367</v>
      </c>
      <c r="H1206" t="s">
        <v>368</v>
      </c>
      <c r="I1206">
        <v>62500</v>
      </c>
      <c r="J1206" t="s">
        <v>93</v>
      </c>
      <c r="K1206" s="1">
        <v>22547</v>
      </c>
      <c r="L1206">
        <v>0</v>
      </c>
      <c r="M1206" s="1">
        <v>-22547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</row>
    <row r="1207" spans="1:19" x14ac:dyDescent="0.25">
      <c r="A1207" s="2">
        <v>1001</v>
      </c>
      <c r="B1207" t="s">
        <v>21</v>
      </c>
      <c r="C1207" s="2" t="str">
        <f t="shared" si="61"/>
        <v>11</v>
      </c>
      <c r="D1207" t="s">
        <v>334</v>
      </c>
      <c r="E1207" s="2" t="str">
        <f t="shared" si="63"/>
        <v>110150000</v>
      </c>
      <c r="F1207" t="s">
        <v>366</v>
      </c>
      <c r="G1207" t="s">
        <v>367</v>
      </c>
      <c r="H1207" t="s">
        <v>368</v>
      </c>
      <c r="I1207">
        <v>62501</v>
      </c>
      <c r="J1207" t="s">
        <v>126</v>
      </c>
      <c r="K1207" s="1">
        <v>20000</v>
      </c>
      <c r="L1207">
        <v>0</v>
      </c>
      <c r="M1207" s="1">
        <v>-20000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</row>
    <row r="1208" spans="1:19" x14ac:dyDescent="0.25">
      <c r="A1208" s="2">
        <v>1001</v>
      </c>
      <c r="B1208" t="s">
        <v>21</v>
      </c>
      <c r="C1208" s="2" t="str">
        <f t="shared" si="61"/>
        <v>11</v>
      </c>
      <c r="D1208" t="s">
        <v>334</v>
      </c>
      <c r="E1208" s="2" t="str">
        <f t="shared" si="63"/>
        <v>110150000</v>
      </c>
      <c r="F1208" t="s">
        <v>366</v>
      </c>
      <c r="G1208" t="s">
        <v>367</v>
      </c>
      <c r="H1208" t="s">
        <v>368</v>
      </c>
      <c r="I1208">
        <v>62802</v>
      </c>
      <c r="J1208" t="s">
        <v>95</v>
      </c>
      <c r="K1208" s="1">
        <v>10000</v>
      </c>
      <c r="L1208">
        <v>0</v>
      </c>
      <c r="M1208" s="1">
        <v>-10000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</row>
    <row r="1209" spans="1:19" x14ac:dyDescent="0.25">
      <c r="A1209" s="2">
        <v>1001</v>
      </c>
      <c r="B1209" t="s">
        <v>21</v>
      </c>
      <c r="C1209" s="2" t="str">
        <f t="shared" si="61"/>
        <v>11</v>
      </c>
      <c r="D1209" t="s">
        <v>334</v>
      </c>
      <c r="E1209" s="2" t="str">
        <f t="shared" si="63"/>
        <v>110150000</v>
      </c>
      <c r="F1209" t="s">
        <v>366</v>
      </c>
      <c r="G1209" t="s">
        <v>367</v>
      </c>
      <c r="H1209" t="s">
        <v>368</v>
      </c>
      <c r="I1209">
        <v>64001</v>
      </c>
      <c r="J1209" t="s">
        <v>333</v>
      </c>
      <c r="K1209">
        <v>0</v>
      </c>
      <c r="L1209" s="1">
        <v>1298719.1599999999</v>
      </c>
      <c r="M1209" s="1">
        <v>1298719.1599999999</v>
      </c>
      <c r="N1209" s="1">
        <v>1298719.1599999999</v>
      </c>
      <c r="O1209">
        <v>0</v>
      </c>
      <c r="P1209" s="1">
        <v>1298719.1599999999</v>
      </c>
      <c r="Q1209">
        <v>0</v>
      </c>
      <c r="R1209" s="1">
        <v>1298595.2</v>
      </c>
      <c r="S1209">
        <v>123.96</v>
      </c>
    </row>
    <row r="1210" spans="1:19" x14ac:dyDescent="0.25">
      <c r="A1210" s="2">
        <v>1001</v>
      </c>
      <c r="B1210" t="s">
        <v>21</v>
      </c>
      <c r="C1210" s="2" t="str">
        <f t="shared" si="61"/>
        <v>11</v>
      </c>
      <c r="D1210" t="s">
        <v>334</v>
      </c>
      <c r="E1210" s="2" t="str">
        <f t="shared" ref="E1210:E1236" si="64">"110160000"</f>
        <v>110160000</v>
      </c>
      <c r="F1210" t="s">
        <v>369</v>
      </c>
      <c r="G1210" t="s">
        <v>370</v>
      </c>
      <c r="H1210" t="s">
        <v>371</v>
      </c>
      <c r="I1210">
        <v>10000</v>
      </c>
      <c r="J1210" t="s">
        <v>25</v>
      </c>
      <c r="K1210" s="1">
        <v>82492</v>
      </c>
      <c r="L1210" s="1">
        <v>84391</v>
      </c>
      <c r="M1210" s="1">
        <v>1899</v>
      </c>
      <c r="N1210" s="1">
        <v>84390.47</v>
      </c>
      <c r="O1210">
        <v>0.53</v>
      </c>
      <c r="P1210" s="1">
        <v>84390.47</v>
      </c>
      <c r="Q1210">
        <v>0</v>
      </c>
      <c r="R1210" s="1">
        <v>84390.47</v>
      </c>
      <c r="S1210">
        <v>0</v>
      </c>
    </row>
    <row r="1211" spans="1:19" x14ac:dyDescent="0.25">
      <c r="A1211" s="2">
        <v>1001</v>
      </c>
      <c r="B1211" t="s">
        <v>21</v>
      </c>
      <c r="C1211" s="2" t="str">
        <f t="shared" ref="C1211:C1274" si="65">"11"</f>
        <v>11</v>
      </c>
      <c r="D1211" t="s">
        <v>334</v>
      </c>
      <c r="E1211" s="2" t="str">
        <f t="shared" si="64"/>
        <v>110160000</v>
      </c>
      <c r="F1211" t="s">
        <v>369</v>
      </c>
      <c r="G1211" t="s">
        <v>370</v>
      </c>
      <c r="H1211" t="s">
        <v>371</v>
      </c>
      <c r="I1211">
        <v>11000</v>
      </c>
      <c r="J1211" t="s">
        <v>26</v>
      </c>
      <c r="K1211" s="1">
        <v>17050</v>
      </c>
      <c r="L1211" s="1">
        <v>17050</v>
      </c>
      <c r="M1211">
        <v>0</v>
      </c>
      <c r="N1211" s="1">
        <v>17707.54</v>
      </c>
      <c r="O1211">
        <v>-657.54</v>
      </c>
      <c r="P1211" s="1">
        <v>17707.54</v>
      </c>
      <c r="Q1211">
        <v>0</v>
      </c>
      <c r="R1211" s="1">
        <v>17707.54</v>
      </c>
      <c r="S1211">
        <v>0</v>
      </c>
    </row>
    <row r="1212" spans="1:19" x14ac:dyDescent="0.25">
      <c r="A1212" s="2">
        <v>1001</v>
      </c>
      <c r="B1212" t="s">
        <v>21</v>
      </c>
      <c r="C1212" s="2" t="str">
        <f t="shared" si="65"/>
        <v>11</v>
      </c>
      <c r="D1212" t="s">
        <v>334</v>
      </c>
      <c r="E1212" s="2" t="str">
        <f t="shared" si="64"/>
        <v>110160000</v>
      </c>
      <c r="F1212" t="s">
        <v>369</v>
      </c>
      <c r="G1212" t="s">
        <v>370</v>
      </c>
      <c r="H1212" t="s">
        <v>371</v>
      </c>
      <c r="I1212">
        <v>11001</v>
      </c>
      <c r="J1212" t="s">
        <v>27</v>
      </c>
      <c r="K1212" s="1">
        <v>61354</v>
      </c>
      <c r="L1212" s="1">
        <v>61119</v>
      </c>
      <c r="M1212">
        <v>-235</v>
      </c>
      <c r="N1212" s="1">
        <v>60461.04</v>
      </c>
      <c r="O1212">
        <v>657.96</v>
      </c>
      <c r="P1212" s="1">
        <v>60461.04</v>
      </c>
      <c r="Q1212">
        <v>0</v>
      </c>
      <c r="R1212" s="1">
        <v>60461.04</v>
      </c>
      <c r="S1212">
        <v>0</v>
      </c>
    </row>
    <row r="1213" spans="1:19" x14ac:dyDescent="0.25">
      <c r="A1213" s="2">
        <v>1001</v>
      </c>
      <c r="B1213" t="s">
        <v>21</v>
      </c>
      <c r="C1213" s="2" t="str">
        <f t="shared" si="65"/>
        <v>11</v>
      </c>
      <c r="D1213" t="s">
        <v>334</v>
      </c>
      <c r="E1213" s="2" t="str">
        <f t="shared" si="64"/>
        <v>110160000</v>
      </c>
      <c r="F1213" t="s">
        <v>369</v>
      </c>
      <c r="G1213" t="s">
        <v>370</v>
      </c>
      <c r="H1213" t="s">
        <v>371</v>
      </c>
      <c r="I1213">
        <v>12000</v>
      </c>
      <c r="J1213" t="s">
        <v>28</v>
      </c>
      <c r="K1213" s="1">
        <v>699043</v>
      </c>
      <c r="L1213" s="1">
        <v>694741.86</v>
      </c>
      <c r="M1213" s="1">
        <v>-4301.1400000000003</v>
      </c>
      <c r="N1213" s="1">
        <v>694741.36</v>
      </c>
      <c r="O1213">
        <v>0.5</v>
      </c>
      <c r="P1213" s="1">
        <v>694741.36</v>
      </c>
      <c r="Q1213">
        <v>0</v>
      </c>
      <c r="R1213" s="1">
        <v>694741.36</v>
      </c>
      <c r="S1213">
        <v>0</v>
      </c>
    </row>
    <row r="1214" spans="1:19" x14ac:dyDescent="0.25">
      <c r="A1214" s="2">
        <v>1001</v>
      </c>
      <c r="B1214" t="s">
        <v>21</v>
      </c>
      <c r="C1214" s="2" t="str">
        <f t="shared" si="65"/>
        <v>11</v>
      </c>
      <c r="D1214" t="s">
        <v>334</v>
      </c>
      <c r="E1214" s="2" t="str">
        <f t="shared" si="64"/>
        <v>110160000</v>
      </c>
      <c r="F1214" t="s">
        <v>369</v>
      </c>
      <c r="G1214" t="s">
        <v>370</v>
      </c>
      <c r="H1214" t="s">
        <v>371</v>
      </c>
      <c r="I1214">
        <v>12001</v>
      </c>
      <c r="J1214" t="s">
        <v>51</v>
      </c>
      <c r="K1214" s="1">
        <v>89956</v>
      </c>
      <c r="L1214" s="1">
        <v>67418</v>
      </c>
      <c r="M1214" s="1">
        <v>-22538</v>
      </c>
      <c r="N1214" s="1">
        <v>67417.08</v>
      </c>
      <c r="O1214">
        <v>0.92</v>
      </c>
      <c r="P1214" s="1">
        <v>67417.08</v>
      </c>
      <c r="Q1214">
        <v>0</v>
      </c>
      <c r="R1214" s="1">
        <v>67417.08</v>
      </c>
      <c r="S1214">
        <v>0</v>
      </c>
    </row>
    <row r="1215" spans="1:19" x14ac:dyDescent="0.25">
      <c r="A1215" s="2">
        <v>1001</v>
      </c>
      <c r="B1215" t="s">
        <v>21</v>
      </c>
      <c r="C1215" s="2" t="str">
        <f t="shared" si="65"/>
        <v>11</v>
      </c>
      <c r="D1215" t="s">
        <v>334</v>
      </c>
      <c r="E1215" s="2" t="str">
        <f t="shared" si="64"/>
        <v>110160000</v>
      </c>
      <c r="F1215" t="s">
        <v>369</v>
      </c>
      <c r="G1215" t="s">
        <v>370</v>
      </c>
      <c r="H1215" t="s">
        <v>371</v>
      </c>
      <c r="I1215">
        <v>12002</v>
      </c>
      <c r="J1215" t="s">
        <v>29</v>
      </c>
      <c r="K1215" s="1">
        <v>34448</v>
      </c>
      <c r="L1215" s="1">
        <v>20929</v>
      </c>
      <c r="M1215" s="1">
        <v>-13519</v>
      </c>
      <c r="N1215" s="1">
        <v>20928.490000000002</v>
      </c>
      <c r="O1215">
        <v>0.51</v>
      </c>
      <c r="P1215" s="1">
        <v>20928.490000000002</v>
      </c>
      <c r="Q1215">
        <v>0</v>
      </c>
      <c r="R1215" s="1">
        <v>20928.490000000002</v>
      </c>
      <c r="S1215">
        <v>0</v>
      </c>
    </row>
    <row r="1216" spans="1:19" x14ac:dyDescent="0.25">
      <c r="A1216" s="2">
        <v>1001</v>
      </c>
      <c r="B1216" t="s">
        <v>21</v>
      </c>
      <c r="C1216" s="2" t="str">
        <f t="shared" si="65"/>
        <v>11</v>
      </c>
      <c r="D1216" t="s">
        <v>334</v>
      </c>
      <c r="E1216" s="2" t="str">
        <f t="shared" si="64"/>
        <v>110160000</v>
      </c>
      <c r="F1216" t="s">
        <v>369</v>
      </c>
      <c r="G1216" t="s">
        <v>370</v>
      </c>
      <c r="H1216" t="s">
        <v>371</v>
      </c>
      <c r="I1216">
        <v>12003</v>
      </c>
      <c r="J1216" t="s">
        <v>30</v>
      </c>
      <c r="K1216" s="1">
        <v>9733</v>
      </c>
      <c r="L1216" s="1">
        <v>9588</v>
      </c>
      <c r="M1216">
        <v>-145</v>
      </c>
      <c r="N1216" s="1">
        <v>9587.64</v>
      </c>
      <c r="O1216">
        <v>0.36</v>
      </c>
      <c r="P1216" s="1">
        <v>9587.64</v>
      </c>
      <c r="Q1216">
        <v>0</v>
      </c>
      <c r="R1216" s="1">
        <v>9587.64</v>
      </c>
      <c r="S1216">
        <v>0</v>
      </c>
    </row>
    <row r="1217" spans="1:19" x14ac:dyDescent="0.25">
      <c r="A1217" s="2">
        <v>1001</v>
      </c>
      <c r="B1217" t="s">
        <v>21</v>
      </c>
      <c r="C1217" s="2" t="str">
        <f t="shared" si="65"/>
        <v>11</v>
      </c>
      <c r="D1217" t="s">
        <v>334</v>
      </c>
      <c r="E1217" s="2" t="str">
        <f t="shared" si="64"/>
        <v>110160000</v>
      </c>
      <c r="F1217" t="s">
        <v>369</v>
      </c>
      <c r="G1217" t="s">
        <v>370</v>
      </c>
      <c r="H1217" t="s">
        <v>371</v>
      </c>
      <c r="I1217">
        <v>12005</v>
      </c>
      <c r="J1217" t="s">
        <v>31</v>
      </c>
      <c r="K1217" s="1">
        <v>5824</v>
      </c>
      <c r="L1217" s="1">
        <v>12150</v>
      </c>
      <c r="M1217" s="1">
        <v>6326</v>
      </c>
      <c r="N1217" s="1">
        <v>12149.76</v>
      </c>
      <c r="O1217">
        <v>0.24</v>
      </c>
      <c r="P1217" s="1">
        <v>12149.76</v>
      </c>
      <c r="Q1217">
        <v>0</v>
      </c>
      <c r="R1217" s="1">
        <v>12149.76</v>
      </c>
      <c r="S1217">
        <v>0</v>
      </c>
    </row>
    <row r="1218" spans="1:19" x14ac:dyDescent="0.25">
      <c r="A1218" s="2">
        <v>1001</v>
      </c>
      <c r="B1218" t="s">
        <v>21</v>
      </c>
      <c r="C1218" s="2" t="str">
        <f t="shared" si="65"/>
        <v>11</v>
      </c>
      <c r="D1218" t="s">
        <v>334</v>
      </c>
      <c r="E1218" s="2" t="str">
        <f t="shared" si="64"/>
        <v>110160000</v>
      </c>
      <c r="F1218" t="s">
        <v>369</v>
      </c>
      <c r="G1218" t="s">
        <v>370</v>
      </c>
      <c r="H1218" t="s">
        <v>371</v>
      </c>
      <c r="I1218">
        <v>12100</v>
      </c>
      <c r="J1218" t="s">
        <v>32</v>
      </c>
      <c r="K1218" s="1">
        <v>642286</v>
      </c>
      <c r="L1218" s="1">
        <v>617885.35</v>
      </c>
      <c r="M1218" s="1">
        <v>-24400.65</v>
      </c>
      <c r="N1218" s="1">
        <v>617884.98</v>
      </c>
      <c r="O1218">
        <v>0.37</v>
      </c>
      <c r="P1218" s="1">
        <v>617884.98</v>
      </c>
      <c r="Q1218">
        <v>0</v>
      </c>
      <c r="R1218" s="1">
        <v>617884.98</v>
      </c>
      <c r="S1218">
        <v>0</v>
      </c>
    </row>
    <row r="1219" spans="1:19" x14ac:dyDescent="0.25">
      <c r="A1219" s="2">
        <v>1001</v>
      </c>
      <c r="B1219" t="s">
        <v>21</v>
      </c>
      <c r="C1219" s="2" t="str">
        <f t="shared" si="65"/>
        <v>11</v>
      </c>
      <c r="D1219" t="s">
        <v>334</v>
      </c>
      <c r="E1219" s="2" t="str">
        <f t="shared" si="64"/>
        <v>110160000</v>
      </c>
      <c r="F1219" t="s">
        <v>369</v>
      </c>
      <c r="G1219" t="s">
        <v>370</v>
      </c>
      <c r="H1219" t="s">
        <v>371</v>
      </c>
      <c r="I1219">
        <v>12101</v>
      </c>
      <c r="J1219" t="s">
        <v>33</v>
      </c>
      <c r="K1219" s="1">
        <v>1459278</v>
      </c>
      <c r="L1219" s="1">
        <v>1429044.2</v>
      </c>
      <c r="M1219" s="1">
        <v>-30233.8</v>
      </c>
      <c r="N1219" s="1">
        <v>1429043.9</v>
      </c>
      <c r="O1219">
        <v>0.3</v>
      </c>
      <c r="P1219" s="1">
        <v>1429043.9</v>
      </c>
      <c r="Q1219">
        <v>0</v>
      </c>
      <c r="R1219" s="1">
        <v>1429043.9</v>
      </c>
      <c r="S1219">
        <v>0</v>
      </c>
    </row>
    <row r="1220" spans="1:19" x14ac:dyDescent="0.25">
      <c r="A1220" s="2">
        <v>1001</v>
      </c>
      <c r="B1220" t="s">
        <v>21</v>
      </c>
      <c r="C1220" s="2" t="str">
        <f t="shared" si="65"/>
        <v>11</v>
      </c>
      <c r="D1220" t="s">
        <v>334</v>
      </c>
      <c r="E1220" s="2" t="str">
        <f t="shared" si="64"/>
        <v>110160000</v>
      </c>
      <c r="F1220" t="s">
        <v>369</v>
      </c>
      <c r="G1220" t="s">
        <v>370</v>
      </c>
      <c r="H1220" t="s">
        <v>371</v>
      </c>
      <c r="I1220">
        <v>13000</v>
      </c>
      <c r="J1220" t="s">
        <v>53</v>
      </c>
      <c r="K1220" s="1">
        <v>425907</v>
      </c>
      <c r="L1220" s="1">
        <v>265162.86</v>
      </c>
      <c r="M1220" s="1">
        <v>-160744.14000000001</v>
      </c>
      <c r="N1220" s="1">
        <v>272609.62</v>
      </c>
      <c r="O1220" s="1">
        <v>-7446.76</v>
      </c>
      <c r="P1220" s="1">
        <v>272609.62</v>
      </c>
      <c r="Q1220">
        <v>0</v>
      </c>
      <c r="R1220" s="1">
        <v>272609.62</v>
      </c>
      <c r="S1220">
        <v>0</v>
      </c>
    </row>
    <row r="1221" spans="1:19" x14ac:dyDescent="0.25">
      <c r="A1221" s="2">
        <v>1001</v>
      </c>
      <c r="B1221" t="s">
        <v>21</v>
      </c>
      <c r="C1221" s="2" t="str">
        <f t="shared" si="65"/>
        <v>11</v>
      </c>
      <c r="D1221" t="s">
        <v>334</v>
      </c>
      <c r="E1221" s="2" t="str">
        <f t="shared" si="64"/>
        <v>110160000</v>
      </c>
      <c r="F1221" t="s">
        <v>369</v>
      </c>
      <c r="G1221" t="s">
        <v>370</v>
      </c>
      <c r="H1221" t="s">
        <v>371</v>
      </c>
      <c r="I1221">
        <v>13005</v>
      </c>
      <c r="J1221" t="s">
        <v>56</v>
      </c>
      <c r="K1221" s="1">
        <v>44838</v>
      </c>
      <c r="L1221" s="1">
        <v>42939</v>
      </c>
      <c r="M1221" s="1">
        <v>-1899</v>
      </c>
      <c r="N1221" s="1">
        <v>35492.239999999998</v>
      </c>
      <c r="O1221" s="1">
        <v>7446.76</v>
      </c>
      <c r="P1221" s="1">
        <v>35492.239999999998</v>
      </c>
      <c r="Q1221">
        <v>0</v>
      </c>
      <c r="R1221" s="1">
        <v>35492.239999999998</v>
      </c>
      <c r="S1221">
        <v>0</v>
      </c>
    </row>
    <row r="1222" spans="1:19" x14ac:dyDescent="0.25">
      <c r="A1222" s="2">
        <v>1001</v>
      </c>
      <c r="B1222" t="s">
        <v>21</v>
      </c>
      <c r="C1222" s="2" t="str">
        <f t="shared" si="65"/>
        <v>11</v>
      </c>
      <c r="D1222" t="s">
        <v>334</v>
      </c>
      <c r="E1222" s="2" t="str">
        <f t="shared" si="64"/>
        <v>110160000</v>
      </c>
      <c r="F1222" t="s">
        <v>369</v>
      </c>
      <c r="G1222" t="s">
        <v>370</v>
      </c>
      <c r="H1222" t="s">
        <v>371</v>
      </c>
      <c r="I1222">
        <v>16000</v>
      </c>
      <c r="J1222" t="s">
        <v>35</v>
      </c>
      <c r="K1222" s="1">
        <v>469771</v>
      </c>
      <c r="L1222" s="1">
        <v>893849.28</v>
      </c>
      <c r="M1222" s="1">
        <v>424078.28</v>
      </c>
      <c r="N1222" s="1">
        <v>893848.82</v>
      </c>
      <c r="O1222">
        <v>0.46</v>
      </c>
      <c r="P1222" s="1">
        <v>893848.82</v>
      </c>
      <c r="Q1222">
        <v>0</v>
      </c>
      <c r="R1222" s="1">
        <v>893848.82</v>
      </c>
      <c r="S1222">
        <v>0</v>
      </c>
    </row>
    <row r="1223" spans="1:19" x14ac:dyDescent="0.25">
      <c r="A1223" s="2">
        <v>1001</v>
      </c>
      <c r="B1223" t="s">
        <v>21</v>
      </c>
      <c r="C1223" s="2" t="str">
        <f t="shared" si="65"/>
        <v>11</v>
      </c>
      <c r="D1223" t="s">
        <v>334</v>
      </c>
      <c r="E1223" s="2" t="str">
        <f t="shared" si="64"/>
        <v>110160000</v>
      </c>
      <c r="F1223" t="s">
        <v>369</v>
      </c>
      <c r="G1223" t="s">
        <v>370</v>
      </c>
      <c r="H1223" t="s">
        <v>371</v>
      </c>
      <c r="I1223">
        <v>20500</v>
      </c>
      <c r="J1223" t="s">
        <v>67</v>
      </c>
      <c r="K1223" s="1">
        <v>19600</v>
      </c>
      <c r="L1223" s="1">
        <v>13773.74</v>
      </c>
      <c r="M1223" s="1">
        <v>-5826.26</v>
      </c>
      <c r="N1223" s="1">
        <v>11612.49</v>
      </c>
      <c r="O1223" s="1">
        <v>2161.25</v>
      </c>
      <c r="P1223" s="1">
        <v>11612.49</v>
      </c>
      <c r="Q1223">
        <v>0</v>
      </c>
      <c r="R1223" s="1">
        <v>11612.49</v>
      </c>
      <c r="S1223">
        <v>0</v>
      </c>
    </row>
    <row r="1224" spans="1:19" x14ac:dyDescent="0.25">
      <c r="A1224" s="2">
        <v>1001</v>
      </c>
      <c r="B1224" t="s">
        <v>21</v>
      </c>
      <c r="C1224" s="2" t="str">
        <f t="shared" si="65"/>
        <v>11</v>
      </c>
      <c r="D1224" t="s">
        <v>334</v>
      </c>
      <c r="E1224" s="2" t="str">
        <f t="shared" si="64"/>
        <v>110160000</v>
      </c>
      <c r="F1224" t="s">
        <v>369</v>
      </c>
      <c r="G1224" t="s">
        <v>370</v>
      </c>
      <c r="H1224" t="s">
        <v>371</v>
      </c>
      <c r="I1224">
        <v>20600</v>
      </c>
      <c r="J1224" t="s">
        <v>372</v>
      </c>
      <c r="K1224" s="1">
        <v>523219</v>
      </c>
      <c r="L1224" s="1">
        <v>517874.84</v>
      </c>
      <c r="M1224" s="1">
        <v>-5344.16</v>
      </c>
      <c r="N1224" s="1">
        <v>517874.84</v>
      </c>
      <c r="O1224">
        <v>0</v>
      </c>
      <c r="P1224" s="1">
        <v>517874.84</v>
      </c>
      <c r="Q1224">
        <v>0</v>
      </c>
      <c r="R1224" s="1">
        <v>517874.79</v>
      </c>
      <c r="S1224">
        <v>0.05</v>
      </c>
    </row>
    <row r="1225" spans="1:19" x14ac:dyDescent="0.25">
      <c r="A1225" s="2">
        <v>1001</v>
      </c>
      <c r="B1225" t="s">
        <v>21</v>
      </c>
      <c r="C1225" s="2" t="str">
        <f t="shared" si="65"/>
        <v>11</v>
      </c>
      <c r="D1225" t="s">
        <v>334</v>
      </c>
      <c r="E1225" s="2" t="str">
        <f t="shared" si="64"/>
        <v>110160000</v>
      </c>
      <c r="F1225" t="s">
        <v>369</v>
      </c>
      <c r="G1225" t="s">
        <v>370</v>
      </c>
      <c r="H1225" t="s">
        <v>371</v>
      </c>
      <c r="I1225">
        <v>21500</v>
      </c>
      <c r="J1225" t="s">
        <v>71</v>
      </c>
      <c r="K1225" s="1">
        <v>26500</v>
      </c>
      <c r="L1225" s="1">
        <v>8433.0300000000007</v>
      </c>
      <c r="M1225" s="1">
        <v>-18066.97</v>
      </c>
      <c r="N1225" s="1">
        <v>7255.99</v>
      </c>
      <c r="O1225" s="1">
        <v>1177.04</v>
      </c>
      <c r="P1225" s="1">
        <v>7255.99</v>
      </c>
      <c r="Q1225">
        <v>0</v>
      </c>
      <c r="R1225" s="1">
        <v>6659.34</v>
      </c>
      <c r="S1225">
        <v>596.65</v>
      </c>
    </row>
    <row r="1226" spans="1:19" x14ac:dyDescent="0.25">
      <c r="A1226" s="2">
        <v>1001</v>
      </c>
      <c r="B1226" t="s">
        <v>21</v>
      </c>
      <c r="C1226" s="2" t="str">
        <f t="shared" si="65"/>
        <v>11</v>
      </c>
      <c r="D1226" t="s">
        <v>334</v>
      </c>
      <c r="E1226" s="2" t="str">
        <f t="shared" si="64"/>
        <v>110160000</v>
      </c>
      <c r="F1226" t="s">
        <v>369</v>
      </c>
      <c r="G1226" t="s">
        <v>370</v>
      </c>
      <c r="H1226" t="s">
        <v>371</v>
      </c>
      <c r="I1226">
        <v>22000</v>
      </c>
      <c r="J1226" t="s">
        <v>39</v>
      </c>
      <c r="K1226" s="1">
        <v>7500</v>
      </c>
      <c r="L1226" s="1">
        <v>7500</v>
      </c>
      <c r="M1226">
        <v>0</v>
      </c>
      <c r="N1226" s="1">
        <v>2495.38</v>
      </c>
      <c r="O1226" s="1">
        <v>5004.62</v>
      </c>
      <c r="P1226" s="1">
        <v>2495.38</v>
      </c>
      <c r="Q1226">
        <v>0</v>
      </c>
      <c r="R1226" s="1">
        <v>2495.38</v>
      </c>
      <c r="S1226">
        <v>0</v>
      </c>
    </row>
    <row r="1227" spans="1:19" x14ac:dyDescent="0.25">
      <c r="A1227" s="2">
        <v>1001</v>
      </c>
      <c r="B1227" t="s">
        <v>21</v>
      </c>
      <c r="C1227" s="2" t="str">
        <f t="shared" si="65"/>
        <v>11</v>
      </c>
      <c r="D1227" t="s">
        <v>334</v>
      </c>
      <c r="E1227" s="2" t="str">
        <f t="shared" si="64"/>
        <v>110160000</v>
      </c>
      <c r="F1227" t="s">
        <v>369</v>
      </c>
      <c r="G1227" t="s">
        <v>370</v>
      </c>
      <c r="H1227" t="s">
        <v>371</v>
      </c>
      <c r="I1227">
        <v>22002</v>
      </c>
      <c r="J1227" t="s">
        <v>40</v>
      </c>
      <c r="K1227" s="1">
        <v>28000</v>
      </c>
      <c r="L1227" s="1">
        <v>28000</v>
      </c>
      <c r="M1227">
        <v>0</v>
      </c>
      <c r="N1227" s="1">
        <v>19291</v>
      </c>
      <c r="O1227" s="1">
        <v>8709</v>
      </c>
      <c r="P1227" s="1">
        <v>19291</v>
      </c>
      <c r="Q1227">
        <v>0</v>
      </c>
      <c r="R1227" s="1">
        <v>19291</v>
      </c>
      <c r="S1227">
        <v>0</v>
      </c>
    </row>
    <row r="1228" spans="1:19" x14ac:dyDescent="0.25">
      <c r="A1228" s="2">
        <v>1001</v>
      </c>
      <c r="B1228" t="s">
        <v>21</v>
      </c>
      <c r="C1228" s="2" t="str">
        <f t="shared" si="65"/>
        <v>11</v>
      </c>
      <c r="D1228" t="s">
        <v>334</v>
      </c>
      <c r="E1228" s="2" t="str">
        <f t="shared" si="64"/>
        <v>110160000</v>
      </c>
      <c r="F1228" t="s">
        <v>369</v>
      </c>
      <c r="G1228" t="s">
        <v>370</v>
      </c>
      <c r="H1228" t="s">
        <v>371</v>
      </c>
      <c r="I1228">
        <v>22004</v>
      </c>
      <c r="J1228" t="s">
        <v>72</v>
      </c>
      <c r="K1228" s="1">
        <v>3800</v>
      </c>
      <c r="L1228" s="1">
        <v>3800</v>
      </c>
      <c r="M1228">
        <v>0</v>
      </c>
      <c r="N1228">
        <v>785.06</v>
      </c>
      <c r="O1228" s="1">
        <v>3014.94</v>
      </c>
      <c r="P1228">
        <v>785.06</v>
      </c>
      <c r="Q1228">
        <v>0</v>
      </c>
      <c r="R1228">
        <v>785.06</v>
      </c>
      <c r="S1228">
        <v>0</v>
      </c>
    </row>
    <row r="1229" spans="1:19" x14ac:dyDescent="0.25">
      <c r="A1229" s="2">
        <v>1001</v>
      </c>
      <c r="B1229" t="s">
        <v>21</v>
      </c>
      <c r="C1229" s="2" t="str">
        <f t="shared" si="65"/>
        <v>11</v>
      </c>
      <c r="D1229" t="s">
        <v>334</v>
      </c>
      <c r="E1229" s="2" t="str">
        <f t="shared" si="64"/>
        <v>110160000</v>
      </c>
      <c r="F1229" t="s">
        <v>369</v>
      </c>
      <c r="G1229" t="s">
        <v>370</v>
      </c>
      <c r="H1229" t="s">
        <v>371</v>
      </c>
      <c r="I1229">
        <v>22109</v>
      </c>
      <c r="J1229" t="s">
        <v>78</v>
      </c>
      <c r="K1229" s="1">
        <v>7500</v>
      </c>
      <c r="L1229" s="1">
        <v>7500</v>
      </c>
      <c r="M1229">
        <v>0</v>
      </c>
      <c r="N1229" s="1">
        <v>3985.57</v>
      </c>
      <c r="O1229" s="1">
        <v>3514.43</v>
      </c>
      <c r="P1229" s="1">
        <v>3985.57</v>
      </c>
      <c r="Q1229">
        <v>0</v>
      </c>
      <c r="R1229" s="1">
        <v>3985.57</v>
      </c>
      <c r="S1229">
        <v>0</v>
      </c>
    </row>
    <row r="1230" spans="1:19" x14ac:dyDescent="0.25">
      <c r="A1230" s="2">
        <v>1001</v>
      </c>
      <c r="B1230" t="s">
        <v>21</v>
      </c>
      <c r="C1230" s="2" t="str">
        <f t="shared" si="65"/>
        <v>11</v>
      </c>
      <c r="D1230" t="s">
        <v>334</v>
      </c>
      <c r="E1230" s="2" t="str">
        <f t="shared" si="64"/>
        <v>110160000</v>
      </c>
      <c r="F1230" t="s">
        <v>369</v>
      </c>
      <c r="G1230" t="s">
        <v>370</v>
      </c>
      <c r="H1230" t="s">
        <v>371</v>
      </c>
      <c r="I1230">
        <v>22209</v>
      </c>
      <c r="J1230" t="s">
        <v>43</v>
      </c>
      <c r="K1230" s="1">
        <v>5000</v>
      </c>
      <c r="L1230" s="1">
        <v>5000</v>
      </c>
      <c r="M1230">
        <v>0</v>
      </c>
      <c r="N1230" s="1">
        <v>2373.3200000000002</v>
      </c>
      <c r="O1230" s="1">
        <v>2626.68</v>
      </c>
      <c r="P1230" s="1">
        <v>2373.3200000000002</v>
      </c>
      <c r="Q1230">
        <v>0</v>
      </c>
      <c r="R1230" s="1">
        <v>2373.3200000000002</v>
      </c>
      <c r="S1230">
        <v>0</v>
      </c>
    </row>
    <row r="1231" spans="1:19" x14ac:dyDescent="0.25">
      <c r="A1231" s="2">
        <v>1001</v>
      </c>
      <c r="B1231" t="s">
        <v>21</v>
      </c>
      <c r="C1231" s="2" t="str">
        <f t="shared" si="65"/>
        <v>11</v>
      </c>
      <c r="D1231" t="s">
        <v>334</v>
      </c>
      <c r="E1231" s="2" t="str">
        <f t="shared" si="64"/>
        <v>110160000</v>
      </c>
      <c r="F1231" t="s">
        <v>369</v>
      </c>
      <c r="G1231" t="s">
        <v>370</v>
      </c>
      <c r="H1231" t="s">
        <v>371</v>
      </c>
      <c r="I1231">
        <v>22609</v>
      </c>
      <c r="J1231" t="s">
        <v>44</v>
      </c>
      <c r="K1231" s="1">
        <v>3000</v>
      </c>
      <c r="L1231" s="1">
        <v>3000</v>
      </c>
      <c r="M1231">
        <v>0</v>
      </c>
      <c r="N1231" s="1">
        <v>1264.82</v>
      </c>
      <c r="O1231" s="1">
        <v>1735.18</v>
      </c>
      <c r="P1231" s="1">
        <v>1264.82</v>
      </c>
      <c r="Q1231">
        <v>0</v>
      </c>
      <c r="R1231" s="1">
        <v>1264.82</v>
      </c>
      <c r="S1231">
        <v>0</v>
      </c>
    </row>
    <row r="1232" spans="1:19" x14ac:dyDescent="0.25">
      <c r="A1232" s="2">
        <v>1001</v>
      </c>
      <c r="B1232" t="s">
        <v>21</v>
      </c>
      <c r="C1232" s="2" t="str">
        <f t="shared" si="65"/>
        <v>11</v>
      </c>
      <c r="D1232" t="s">
        <v>334</v>
      </c>
      <c r="E1232" s="2" t="str">
        <f t="shared" si="64"/>
        <v>110160000</v>
      </c>
      <c r="F1232" t="s">
        <v>369</v>
      </c>
      <c r="G1232" t="s">
        <v>370</v>
      </c>
      <c r="H1232" t="s">
        <v>371</v>
      </c>
      <c r="I1232">
        <v>22709</v>
      </c>
      <c r="J1232" t="s">
        <v>87</v>
      </c>
      <c r="K1232" s="1">
        <v>70000</v>
      </c>
      <c r="L1232" s="1">
        <v>30863.9</v>
      </c>
      <c r="M1232" s="1">
        <v>-39136.1</v>
      </c>
      <c r="N1232" s="1">
        <v>25346.03</v>
      </c>
      <c r="O1232" s="1">
        <v>5517.87</v>
      </c>
      <c r="P1232" s="1">
        <v>25346.03</v>
      </c>
      <c r="Q1232">
        <v>0</v>
      </c>
      <c r="R1232" s="1">
        <v>25346.03</v>
      </c>
      <c r="S1232">
        <v>0</v>
      </c>
    </row>
    <row r="1233" spans="1:19" x14ac:dyDescent="0.25">
      <c r="A1233" s="2">
        <v>1001</v>
      </c>
      <c r="B1233" t="s">
        <v>21</v>
      </c>
      <c r="C1233" s="2" t="str">
        <f t="shared" si="65"/>
        <v>11</v>
      </c>
      <c r="D1233" t="s">
        <v>334</v>
      </c>
      <c r="E1233" s="2" t="str">
        <f t="shared" si="64"/>
        <v>110160000</v>
      </c>
      <c r="F1233" t="s">
        <v>369</v>
      </c>
      <c r="G1233" t="s">
        <v>370</v>
      </c>
      <c r="H1233" t="s">
        <v>371</v>
      </c>
      <c r="I1233">
        <v>23001</v>
      </c>
      <c r="J1233" t="s">
        <v>88</v>
      </c>
      <c r="K1233" s="1">
        <v>5000</v>
      </c>
      <c r="L1233" s="1">
        <v>7000</v>
      </c>
      <c r="M1233" s="1">
        <v>2000</v>
      </c>
      <c r="N1233" s="1">
        <v>4948.5600000000004</v>
      </c>
      <c r="O1233" s="1">
        <v>2051.44</v>
      </c>
      <c r="P1233" s="1">
        <v>4948.5600000000004</v>
      </c>
      <c r="Q1233">
        <v>0</v>
      </c>
      <c r="R1233" s="1">
        <v>4948.5600000000004</v>
      </c>
      <c r="S1233">
        <v>0</v>
      </c>
    </row>
    <row r="1234" spans="1:19" x14ac:dyDescent="0.25">
      <c r="A1234" s="2">
        <v>1001</v>
      </c>
      <c r="B1234" t="s">
        <v>21</v>
      </c>
      <c r="C1234" s="2" t="str">
        <f t="shared" si="65"/>
        <v>11</v>
      </c>
      <c r="D1234" t="s">
        <v>334</v>
      </c>
      <c r="E1234" s="2" t="str">
        <f t="shared" si="64"/>
        <v>110160000</v>
      </c>
      <c r="F1234" t="s">
        <v>369</v>
      </c>
      <c r="G1234" t="s">
        <v>370</v>
      </c>
      <c r="H1234" t="s">
        <v>371</v>
      </c>
      <c r="I1234">
        <v>23100</v>
      </c>
      <c r="J1234" t="s">
        <v>89</v>
      </c>
      <c r="K1234" s="1">
        <v>6000</v>
      </c>
      <c r="L1234" s="1">
        <v>8000</v>
      </c>
      <c r="M1234" s="1">
        <v>2000</v>
      </c>
      <c r="N1234" s="1">
        <v>7215.01</v>
      </c>
      <c r="O1234">
        <v>784.99</v>
      </c>
      <c r="P1234" s="1">
        <v>7215.01</v>
      </c>
      <c r="Q1234">
        <v>0</v>
      </c>
      <c r="R1234" s="1">
        <v>7215.01</v>
      </c>
      <c r="S1234">
        <v>0</v>
      </c>
    </row>
    <row r="1235" spans="1:19" x14ac:dyDescent="0.25">
      <c r="A1235" s="2">
        <v>1001</v>
      </c>
      <c r="B1235" t="s">
        <v>21</v>
      </c>
      <c r="C1235" s="2" t="str">
        <f t="shared" si="65"/>
        <v>11</v>
      </c>
      <c r="D1235" t="s">
        <v>334</v>
      </c>
      <c r="E1235" s="2" t="str">
        <f t="shared" si="64"/>
        <v>110160000</v>
      </c>
      <c r="F1235" t="s">
        <v>369</v>
      </c>
      <c r="G1235" t="s">
        <v>370</v>
      </c>
      <c r="H1235" t="s">
        <v>371</v>
      </c>
      <c r="I1235">
        <v>28001</v>
      </c>
      <c r="J1235" t="s">
        <v>45</v>
      </c>
      <c r="K1235" s="1">
        <v>60000</v>
      </c>
      <c r="L1235" s="1">
        <v>48803.47</v>
      </c>
      <c r="M1235" s="1">
        <v>-11196.53</v>
      </c>
      <c r="N1235" s="1">
        <v>45770.14</v>
      </c>
      <c r="O1235" s="1">
        <v>3033.33</v>
      </c>
      <c r="P1235" s="1">
        <v>45770.14</v>
      </c>
      <c r="Q1235">
        <v>0</v>
      </c>
      <c r="R1235" s="1">
        <v>45770.14</v>
      </c>
      <c r="S1235">
        <v>0</v>
      </c>
    </row>
    <row r="1236" spans="1:19" x14ac:dyDescent="0.25">
      <c r="A1236" s="2">
        <v>1001</v>
      </c>
      <c r="B1236" t="s">
        <v>21</v>
      </c>
      <c r="C1236" s="2" t="str">
        <f t="shared" si="65"/>
        <v>11</v>
      </c>
      <c r="D1236" t="s">
        <v>334</v>
      </c>
      <c r="E1236" s="2" t="str">
        <f t="shared" si="64"/>
        <v>110160000</v>
      </c>
      <c r="F1236" t="s">
        <v>369</v>
      </c>
      <c r="G1236" t="s">
        <v>370</v>
      </c>
      <c r="H1236" t="s">
        <v>371</v>
      </c>
      <c r="I1236">
        <v>62502</v>
      </c>
      <c r="J1236" t="s">
        <v>94</v>
      </c>
      <c r="K1236" s="1">
        <v>20500</v>
      </c>
      <c r="L1236" s="1">
        <v>17244.810000000001</v>
      </c>
      <c r="M1236" s="1">
        <v>-3255.19</v>
      </c>
      <c r="N1236" s="1">
        <v>17244.810000000001</v>
      </c>
      <c r="O1236">
        <v>0</v>
      </c>
      <c r="P1236" s="1">
        <v>17244.810000000001</v>
      </c>
      <c r="Q1236">
        <v>0</v>
      </c>
      <c r="R1236" s="1">
        <v>17244.810000000001</v>
      </c>
      <c r="S1236">
        <v>0</v>
      </c>
    </row>
    <row r="1237" spans="1:19" x14ac:dyDescent="0.25">
      <c r="A1237" s="2">
        <v>1001</v>
      </c>
      <c r="B1237" t="s">
        <v>21</v>
      </c>
      <c r="C1237" s="2" t="str">
        <f t="shared" si="65"/>
        <v>11</v>
      </c>
      <c r="D1237" t="s">
        <v>334</v>
      </c>
      <c r="E1237" s="2" t="str">
        <f t="shared" ref="E1237:E1268" si="66">"110180000"</f>
        <v>110180000</v>
      </c>
      <c r="F1237" t="s">
        <v>373</v>
      </c>
      <c r="G1237" t="s">
        <v>374</v>
      </c>
      <c r="H1237" t="s">
        <v>375</v>
      </c>
      <c r="I1237">
        <v>10000</v>
      </c>
      <c r="J1237" t="s">
        <v>25</v>
      </c>
      <c r="K1237" s="1">
        <v>82492</v>
      </c>
      <c r="L1237" s="1">
        <v>70252</v>
      </c>
      <c r="M1237" s="1">
        <v>-12240</v>
      </c>
      <c r="N1237" s="1">
        <v>70251.12</v>
      </c>
      <c r="O1237">
        <v>0.88</v>
      </c>
      <c r="P1237" s="1">
        <v>70251.12</v>
      </c>
      <c r="Q1237">
        <v>0</v>
      </c>
      <c r="R1237" s="1">
        <v>70251.12</v>
      </c>
      <c r="S1237">
        <v>0</v>
      </c>
    </row>
    <row r="1238" spans="1:19" x14ac:dyDescent="0.25">
      <c r="A1238" s="2">
        <v>1001</v>
      </c>
      <c r="B1238" t="s">
        <v>21</v>
      </c>
      <c r="C1238" s="2" t="str">
        <f t="shared" si="65"/>
        <v>11</v>
      </c>
      <c r="D1238" t="s">
        <v>334</v>
      </c>
      <c r="E1238" s="2" t="str">
        <f t="shared" si="66"/>
        <v>110180000</v>
      </c>
      <c r="F1238" t="s">
        <v>373</v>
      </c>
      <c r="G1238" t="s">
        <v>374</v>
      </c>
      <c r="H1238" t="s">
        <v>375</v>
      </c>
      <c r="I1238">
        <v>12000</v>
      </c>
      <c r="J1238" t="s">
        <v>28</v>
      </c>
      <c r="K1238" s="1">
        <v>289847</v>
      </c>
      <c r="L1238" s="1">
        <v>244754</v>
      </c>
      <c r="M1238" s="1">
        <v>-45093</v>
      </c>
      <c r="N1238" s="1">
        <v>244753.39</v>
      </c>
      <c r="O1238">
        <v>0.61</v>
      </c>
      <c r="P1238" s="1">
        <v>244753.39</v>
      </c>
      <c r="Q1238">
        <v>0</v>
      </c>
      <c r="R1238" s="1">
        <v>244753.39</v>
      </c>
      <c r="S1238">
        <v>0</v>
      </c>
    </row>
    <row r="1239" spans="1:19" x14ac:dyDescent="0.25">
      <c r="A1239" s="2">
        <v>1001</v>
      </c>
      <c r="B1239" t="s">
        <v>21</v>
      </c>
      <c r="C1239" s="2" t="str">
        <f t="shared" si="65"/>
        <v>11</v>
      </c>
      <c r="D1239" t="s">
        <v>334</v>
      </c>
      <c r="E1239" s="2" t="str">
        <f t="shared" si="66"/>
        <v>110180000</v>
      </c>
      <c r="F1239" t="s">
        <v>373</v>
      </c>
      <c r="G1239" t="s">
        <v>374</v>
      </c>
      <c r="H1239" t="s">
        <v>375</v>
      </c>
      <c r="I1239">
        <v>12001</v>
      </c>
      <c r="J1239" t="s">
        <v>51</v>
      </c>
      <c r="K1239" s="1">
        <v>104949</v>
      </c>
      <c r="L1239" s="1">
        <v>78096</v>
      </c>
      <c r="M1239" s="1">
        <v>-26853</v>
      </c>
      <c r="N1239" s="1">
        <v>78095.77</v>
      </c>
      <c r="O1239">
        <v>0.23</v>
      </c>
      <c r="P1239" s="1">
        <v>78095.77</v>
      </c>
      <c r="Q1239">
        <v>0</v>
      </c>
      <c r="R1239" s="1">
        <v>78095.77</v>
      </c>
      <c r="S1239">
        <v>0</v>
      </c>
    </row>
    <row r="1240" spans="1:19" x14ac:dyDescent="0.25">
      <c r="A1240" s="2">
        <v>1001</v>
      </c>
      <c r="B1240" t="s">
        <v>21</v>
      </c>
      <c r="C1240" s="2" t="str">
        <f t="shared" si="65"/>
        <v>11</v>
      </c>
      <c r="D1240" t="s">
        <v>334</v>
      </c>
      <c r="E1240" s="2" t="str">
        <f t="shared" si="66"/>
        <v>110180000</v>
      </c>
      <c r="F1240" t="s">
        <v>373</v>
      </c>
      <c r="G1240" t="s">
        <v>374</v>
      </c>
      <c r="H1240" t="s">
        <v>375</v>
      </c>
      <c r="I1240">
        <v>12002</v>
      </c>
      <c r="J1240" t="s">
        <v>29</v>
      </c>
      <c r="K1240" s="1">
        <v>57414</v>
      </c>
      <c r="L1240" s="1">
        <v>25519.24</v>
      </c>
      <c r="M1240" s="1">
        <v>-31894.76</v>
      </c>
      <c r="N1240" s="1">
        <v>25518.58</v>
      </c>
      <c r="O1240">
        <v>0.66</v>
      </c>
      <c r="P1240" s="1">
        <v>25518.58</v>
      </c>
      <c r="Q1240">
        <v>0</v>
      </c>
      <c r="R1240" s="1">
        <v>25518.58</v>
      </c>
      <c r="S1240">
        <v>0</v>
      </c>
    </row>
    <row r="1241" spans="1:19" x14ac:dyDescent="0.25">
      <c r="A1241" s="2">
        <v>1001</v>
      </c>
      <c r="B1241" t="s">
        <v>21</v>
      </c>
      <c r="C1241" s="2" t="str">
        <f t="shared" si="65"/>
        <v>11</v>
      </c>
      <c r="D1241" t="s">
        <v>334</v>
      </c>
      <c r="E1241" s="2" t="str">
        <f t="shared" si="66"/>
        <v>110180000</v>
      </c>
      <c r="F1241" t="s">
        <v>373</v>
      </c>
      <c r="G1241" t="s">
        <v>374</v>
      </c>
      <c r="H1241" t="s">
        <v>375</v>
      </c>
      <c r="I1241">
        <v>12003</v>
      </c>
      <c r="J1241" t="s">
        <v>30</v>
      </c>
      <c r="K1241" s="1">
        <v>29199</v>
      </c>
      <c r="L1241" s="1">
        <v>9190</v>
      </c>
      <c r="M1241" s="1">
        <v>-20009</v>
      </c>
      <c r="N1241" s="1">
        <v>9189.16</v>
      </c>
      <c r="O1241">
        <v>0.84</v>
      </c>
      <c r="P1241" s="1">
        <v>9189.16</v>
      </c>
      <c r="Q1241">
        <v>0</v>
      </c>
      <c r="R1241" s="1">
        <v>9189.16</v>
      </c>
      <c r="S1241">
        <v>0</v>
      </c>
    </row>
    <row r="1242" spans="1:19" x14ac:dyDescent="0.25">
      <c r="A1242" s="2">
        <v>1001</v>
      </c>
      <c r="B1242" t="s">
        <v>21</v>
      </c>
      <c r="C1242" s="2" t="str">
        <f t="shared" si="65"/>
        <v>11</v>
      </c>
      <c r="D1242" t="s">
        <v>334</v>
      </c>
      <c r="E1242" s="2" t="str">
        <f t="shared" si="66"/>
        <v>110180000</v>
      </c>
      <c r="F1242" t="s">
        <v>373</v>
      </c>
      <c r="G1242" t="s">
        <v>374</v>
      </c>
      <c r="H1242" t="s">
        <v>375</v>
      </c>
      <c r="I1242">
        <v>12005</v>
      </c>
      <c r="J1242" t="s">
        <v>31</v>
      </c>
      <c r="K1242" s="1">
        <v>79508</v>
      </c>
      <c r="L1242" s="1">
        <v>85855</v>
      </c>
      <c r="M1242" s="1">
        <v>6347</v>
      </c>
      <c r="N1242" s="1">
        <v>85854.8</v>
      </c>
      <c r="O1242">
        <v>0.2</v>
      </c>
      <c r="P1242" s="1">
        <v>85854.8</v>
      </c>
      <c r="Q1242">
        <v>0</v>
      </c>
      <c r="R1242" s="1">
        <v>85854.8</v>
      </c>
      <c r="S1242">
        <v>0</v>
      </c>
    </row>
    <row r="1243" spans="1:19" x14ac:dyDescent="0.25">
      <c r="A1243" s="2">
        <v>1001</v>
      </c>
      <c r="B1243" t="s">
        <v>21</v>
      </c>
      <c r="C1243" s="2" t="str">
        <f t="shared" si="65"/>
        <v>11</v>
      </c>
      <c r="D1243" t="s">
        <v>334</v>
      </c>
      <c r="E1243" s="2" t="str">
        <f t="shared" si="66"/>
        <v>110180000</v>
      </c>
      <c r="F1243" t="s">
        <v>373</v>
      </c>
      <c r="G1243" t="s">
        <v>374</v>
      </c>
      <c r="H1243" t="s">
        <v>375</v>
      </c>
      <c r="I1243">
        <v>12100</v>
      </c>
      <c r="J1243" t="s">
        <v>32</v>
      </c>
      <c r="K1243" s="1">
        <v>338833</v>
      </c>
      <c r="L1243" s="1">
        <v>276798.40000000002</v>
      </c>
      <c r="M1243" s="1">
        <v>-62034.6</v>
      </c>
      <c r="N1243" s="1">
        <v>276797.90999999997</v>
      </c>
      <c r="O1243">
        <v>0.49</v>
      </c>
      <c r="P1243" s="1">
        <v>276797.90999999997</v>
      </c>
      <c r="Q1243">
        <v>0</v>
      </c>
      <c r="R1243" s="1">
        <v>276797.90999999997</v>
      </c>
      <c r="S1243">
        <v>0</v>
      </c>
    </row>
    <row r="1244" spans="1:19" x14ac:dyDescent="0.25">
      <c r="A1244" s="2">
        <v>1001</v>
      </c>
      <c r="B1244" t="s">
        <v>21</v>
      </c>
      <c r="C1244" s="2" t="str">
        <f t="shared" si="65"/>
        <v>11</v>
      </c>
      <c r="D1244" t="s">
        <v>334</v>
      </c>
      <c r="E1244" s="2" t="str">
        <f t="shared" si="66"/>
        <v>110180000</v>
      </c>
      <c r="F1244" t="s">
        <v>373</v>
      </c>
      <c r="G1244" t="s">
        <v>374</v>
      </c>
      <c r="H1244" t="s">
        <v>375</v>
      </c>
      <c r="I1244">
        <v>12101</v>
      </c>
      <c r="J1244" t="s">
        <v>33</v>
      </c>
      <c r="K1244" s="1">
        <v>717209</v>
      </c>
      <c r="L1244" s="1">
        <v>612541.69999999995</v>
      </c>
      <c r="M1244" s="1">
        <v>-104667.3</v>
      </c>
      <c r="N1244" s="1">
        <v>612541.06000000006</v>
      </c>
      <c r="O1244">
        <v>0.64</v>
      </c>
      <c r="P1244" s="1">
        <v>612541.06000000006</v>
      </c>
      <c r="Q1244">
        <v>0</v>
      </c>
      <c r="R1244" s="1">
        <v>612541.06000000006</v>
      </c>
      <c r="S1244">
        <v>0</v>
      </c>
    </row>
    <row r="1245" spans="1:19" x14ac:dyDescent="0.25">
      <c r="A1245" s="2">
        <v>1001</v>
      </c>
      <c r="B1245" t="s">
        <v>21</v>
      </c>
      <c r="C1245" s="2" t="str">
        <f t="shared" si="65"/>
        <v>11</v>
      </c>
      <c r="D1245" t="s">
        <v>334</v>
      </c>
      <c r="E1245" s="2" t="str">
        <f t="shared" si="66"/>
        <v>110180000</v>
      </c>
      <c r="F1245" t="s">
        <v>373</v>
      </c>
      <c r="G1245" t="s">
        <v>374</v>
      </c>
      <c r="H1245" t="s">
        <v>375</v>
      </c>
      <c r="I1245">
        <v>12103</v>
      </c>
      <c r="J1245" t="s">
        <v>52</v>
      </c>
      <c r="K1245" s="1">
        <v>22231</v>
      </c>
      <c r="L1245" s="1">
        <v>22248</v>
      </c>
      <c r="M1245">
        <v>17</v>
      </c>
      <c r="N1245" s="1">
        <v>22247.119999999999</v>
      </c>
      <c r="O1245">
        <v>0.88</v>
      </c>
      <c r="P1245" s="1">
        <v>22247.119999999999</v>
      </c>
      <c r="Q1245">
        <v>0</v>
      </c>
      <c r="R1245" s="1">
        <v>22247.119999999999</v>
      </c>
      <c r="S1245">
        <v>0</v>
      </c>
    </row>
    <row r="1246" spans="1:19" x14ac:dyDescent="0.25">
      <c r="A1246" s="2">
        <v>1001</v>
      </c>
      <c r="B1246" t="s">
        <v>21</v>
      </c>
      <c r="C1246" s="2" t="str">
        <f t="shared" si="65"/>
        <v>11</v>
      </c>
      <c r="D1246" t="s">
        <v>334</v>
      </c>
      <c r="E1246" s="2" t="str">
        <f t="shared" si="66"/>
        <v>110180000</v>
      </c>
      <c r="F1246" t="s">
        <v>373</v>
      </c>
      <c r="G1246" t="s">
        <v>374</v>
      </c>
      <c r="H1246" t="s">
        <v>375</v>
      </c>
      <c r="I1246">
        <v>13000</v>
      </c>
      <c r="J1246" t="s">
        <v>53</v>
      </c>
      <c r="K1246" s="1">
        <v>199422</v>
      </c>
      <c r="L1246" s="1">
        <v>192677</v>
      </c>
      <c r="M1246" s="1">
        <v>-6745</v>
      </c>
      <c r="N1246" s="1">
        <v>192676.15</v>
      </c>
      <c r="O1246">
        <v>0.85</v>
      </c>
      <c r="P1246" s="1">
        <v>192676.15</v>
      </c>
      <c r="Q1246">
        <v>0</v>
      </c>
      <c r="R1246" s="1">
        <v>192676.15</v>
      </c>
      <c r="S1246">
        <v>0</v>
      </c>
    </row>
    <row r="1247" spans="1:19" x14ac:dyDescent="0.25">
      <c r="A1247" s="2">
        <v>1001</v>
      </c>
      <c r="B1247" t="s">
        <v>21</v>
      </c>
      <c r="C1247" s="2" t="str">
        <f t="shared" si="65"/>
        <v>11</v>
      </c>
      <c r="D1247" t="s">
        <v>334</v>
      </c>
      <c r="E1247" s="2" t="str">
        <f t="shared" si="66"/>
        <v>110180000</v>
      </c>
      <c r="F1247" t="s">
        <v>373</v>
      </c>
      <c r="G1247" t="s">
        <v>374</v>
      </c>
      <c r="H1247" t="s">
        <v>375</v>
      </c>
      <c r="I1247">
        <v>13001</v>
      </c>
      <c r="J1247" t="s">
        <v>54</v>
      </c>
      <c r="K1247" s="1">
        <v>14846</v>
      </c>
      <c r="L1247" s="1">
        <v>15772.92</v>
      </c>
      <c r="M1247">
        <v>926.92</v>
      </c>
      <c r="N1247" s="1">
        <v>15772.83</v>
      </c>
      <c r="O1247">
        <v>0.09</v>
      </c>
      <c r="P1247" s="1">
        <v>15772.83</v>
      </c>
      <c r="Q1247">
        <v>0</v>
      </c>
      <c r="R1247" s="1">
        <v>15772.83</v>
      </c>
      <c r="S1247">
        <v>0</v>
      </c>
    </row>
    <row r="1248" spans="1:19" x14ac:dyDescent="0.25">
      <c r="A1248" s="2">
        <v>1001</v>
      </c>
      <c r="B1248" t="s">
        <v>21</v>
      </c>
      <c r="C1248" s="2" t="str">
        <f t="shared" si="65"/>
        <v>11</v>
      </c>
      <c r="D1248" t="s">
        <v>334</v>
      </c>
      <c r="E1248" s="2" t="str">
        <f t="shared" si="66"/>
        <v>110180000</v>
      </c>
      <c r="F1248" t="s">
        <v>373</v>
      </c>
      <c r="G1248" t="s">
        <v>374</v>
      </c>
      <c r="H1248" t="s">
        <v>375</v>
      </c>
      <c r="I1248">
        <v>13005</v>
      </c>
      <c r="J1248" t="s">
        <v>56</v>
      </c>
      <c r="K1248" s="1">
        <v>20540</v>
      </c>
      <c r="L1248" s="1">
        <v>18144</v>
      </c>
      <c r="M1248" s="1">
        <v>-2396</v>
      </c>
      <c r="N1248" s="1">
        <v>18143.59</v>
      </c>
      <c r="O1248">
        <v>0.41</v>
      </c>
      <c r="P1248" s="1">
        <v>18143.59</v>
      </c>
      <c r="Q1248">
        <v>0</v>
      </c>
      <c r="R1248" s="1">
        <v>18143.59</v>
      </c>
      <c r="S1248">
        <v>0</v>
      </c>
    </row>
    <row r="1249" spans="1:19" x14ac:dyDescent="0.25">
      <c r="A1249" s="2">
        <v>1001</v>
      </c>
      <c r="B1249" t="s">
        <v>21</v>
      </c>
      <c r="C1249" s="2" t="str">
        <f t="shared" si="65"/>
        <v>11</v>
      </c>
      <c r="D1249" t="s">
        <v>334</v>
      </c>
      <c r="E1249" s="2" t="str">
        <f t="shared" si="66"/>
        <v>110180000</v>
      </c>
      <c r="F1249" t="s">
        <v>373</v>
      </c>
      <c r="G1249" t="s">
        <v>374</v>
      </c>
      <c r="H1249" t="s">
        <v>375</v>
      </c>
      <c r="I1249">
        <v>16000</v>
      </c>
      <c r="J1249" t="s">
        <v>35</v>
      </c>
      <c r="K1249" s="1">
        <v>368362</v>
      </c>
      <c r="L1249" s="1">
        <v>385611.06</v>
      </c>
      <c r="M1249" s="1">
        <v>17249.060000000001</v>
      </c>
      <c r="N1249" s="1">
        <v>385611.06</v>
      </c>
      <c r="O1249">
        <v>0</v>
      </c>
      <c r="P1249" s="1">
        <v>385611.06</v>
      </c>
      <c r="Q1249">
        <v>0</v>
      </c>
      <c r="R1249" s="1">
        <v>385611.06</v>
      </c>
      <c r="S1249">
        <v>0</v>
      </c>
    </row>
    <row r="1250" spans="1:19" x14ac:dyDescent="0.25">
      <c r="A1250" s="2">
        <v>1001</v>
      </c>
      <c r="B1250" t="s">
        <v>21</v>
      </c>
      <c r="C1250" s="2" t="str">
        <f t="shared" si="65"/>
        <v>11</v>
      </c>
      <c r="D1250" t="s">
        <v>334</v>
      </c>
      <c r="E1250" s="2" t="str">
        <f t="shared" si="66"/>
        <v>110180000</v>
      </c>
      <c r="F1250" t="s">
        <v>373</v>
      </c>
      <c r="G1250" t="s">
        <v>374</v>
      </c>
      <c r="H1250" t="s">
        <v>375</v>
      </c>
      <c r="I1250">
        <v>22000</v>
      </c>
      <c r="J1250" t="s">
        <v>39</v>
      </c>
      <c r="K1250" s="1">
        <v>2500</v>
      </c>
      <c r="L1250" s="1">
        <v>2500</v>
      </c>
      <c r="M1250">
        <v>0</v>
      </c>
      <c r="N1250">
        <v>951.69</v>
      </c>
      <c r="O1250" s="1">
        <v>1548.31</v>
      </c>
      <c r="P1250">
        <v>951.69</v>
      </c>
      <c r="Q1250">
        <v>0</v>
      </c>
      <c r="R1250">
        <v>951.69</v>
      </c>
      <c r="S1250">
        <v>0</v>
      </c>
    </row>
    <row r="1251" spans="1:19" x14ac:dyDescent="0.25">
      <c r="A1251" s="2">
        <v>1001</v>
      </c>
      <c r="B1251" t="s">
        <v>21</v>
      </c>
      <c r="C1251" s="2" t="str">
        <f t="shared" si="65"/>
        <v>11</v>
      </c>
      <c r="D1251" t="s">
        <v>334</v>
      </c>
      <c r="E1251" s="2" t="str">
        <f t="shared" si="66"/>
        <v>110180000</v>
      </c>
      <c r="F1251" t="s">
        <v>373</v>
      </c>
      <c r="G1251" t="s">
        <v>374</v>
      </c>
      <c r="H1251" t="s">
        <v>375</v>
      </c>
      <c r="I1251">
        <v>22002</v>
      </c>
      <c r="J1251" t="s">
        <v>40</v>
      </c>
      <c r="K1251" s="1">
        <v>1460</v>
      </c>
      <c r="L1251" s="1">
        <v>1510</v>
      </c>
      <c r="M1251">
        <v>50</v>
      </c>
      <c r="N1251" s="1">
        <v>1508.4</v>
      </c>
      <c r="O1251">
        <v>1.6</v>
      </c>
      <c r="P1251" s="1">
        <v>1508.4</v>
      </c>
      <c r="Q1251">
        <v>0</v>
      </c>
      <c r="R1251" s="1">
        <v>1508.4</v>
      </c>
      <c r="S1251">
        <v>0</v>
      </c>
    </row>
    <row r="1252" spans="1:19" x14ac:dyDescent="0.25">
      <c r="A1252" s="2">
        <v>1001</v>
      </c>
      <c r="B1252" t="s">
        <v>21</v>
      </c>
      <c r="C1252" s="2" t="str">
        <f t="shared" si="65"/>
        <v>11</v>
      </c>
      <c r="D1252" t="s">
        <v>334</v>
      </c>
      <c r="E1252" s="2" t="str">
        <f t="shared" si="66"/>
        <v>110180000</v>
      </c>
      <c r="F1252" t="s">
        <v>373</v>
      </c>
      <c r="G1252" t="s">
        <v>374</v>
      </c>
      <c r="H1252" t="s">
        <v>375</v>
      </c>
      <c r="I1252">
        <v>22003</v>
      </c>
      <c r="J1252" t="s">
        <v>41</v>
      </c>
      <c r="K1252" s="1">
        <v>3500</v>
      </c>
      <c r="L1252" s="1">
        <v>2498.56</v>
      </c>
      <c r="M1252" s="1">
        <v>-1001.44</v>
      </c>
      <c r="N1252" s="1">
        <v>1498.56</v>
      </c>
      <c r="O1252" s="1">
        <v>1000</v>
      </c>
      <c r="P1252" s="1">
        <v>1498.56</v>
      </c>
      <c r="Q1252">
        <v>0</v>
      </c>
      <c r="R1252" s="1">
        <v>1498.56</v>
      </c>
      <c r="S1252">
        <v>0</v>
      </c>
    </row>
    <row r="1253" spans="1:19" x14ac:dyDescent="0.25">
      <c r="A1253" s="2">
        <v>1001</v>
      </c>
      <c r="B1253" t="s">
        <v>21</v>
      </c>
      <c r="C1253" s="2" t="str">
        <f t="shared" si="65"/>
        <v>11</v>
      </c>
      <c r="D1253" t="s">
        <v>334</v>
      </c>
      <c r="E1253" s="2" t="str">
        <f t="shared" si="66"/>
        <v>110180000</v>
      </c>
      <c r="F1253" t="s">
        <v>373</v>
      </c>
      <c r="G1253" t="s">
        <v>374</v>
      </c>
      <c r="H1253" t="s">
        <v>375</v>
      </c>
      <c r="I1253">
        <v>22200</v>
      </c>
      <c r="J1253" t="s">
        <v>376</v>
      </c>
      <c r="K1253" s="1">
        <v>1000</v>
      </c>
      <c r="L1253" s="1">
        <v>1200</v>
      </c>
      <c r="M1253">
        <v>200</v>
      </c>
      <c r="N1253" s="1">
        <v>1125.45</v>
      </c>
      <c r="O1253">
        <v>74.55</v>
      </c>
      <c r="P1253" s="1">
        <v>1125.45</v>
      </c>
      <c r="Q1253">
        <v>0</v>
      </c>
      <c r="R1253" s="1">
        <v>1125.45</v>
      </c>
      <c r="S1253">
        <v>0</v>
      </c>
    </row>
    <row r="1254" spans="1:19" x14ac:dyDescent="0.25">
      <c r="A1254" s="2">
        <v>1001</v>
      </c>
      <c r="B1254" t="s">
        <v>21</v>
      </c>
      <c r="C1254" s="2" t="str">
        <f t="shared" si="65"/>
        <v>11</v>
      </c>
      <c r="D1254" t="s">
        <v>334</v>
      </c>
      <c r="E1254" s="2" t="str">
        <f t="shared" si="66"/>
        <v>110180000</v>
      </c>
      <c r="F1254" t="s">
        <v>373</v>
      </c>
      <c r="G1254" t="s">
        <v>374</v>
      </c>
      <c r="H1254" t="s">
        <v>375</v>
      </c>
      <c r="I1254">
        <v>22201</v>
      </c>
      <c r="J1254" t="s">
        <v>42</v>
      </c>
      <c r="K1254">
        <v>750</v>
      </c>
      <c r="L1254">
        <v>750</v>
      </c>
      <c r="M1254">
        <v>0</v>
      </c>
      <c r="N1254">
        <v>7.1</v>
      </c>
      <c r="O1254">
        <v>742.9</v>
      </c>
      <c r="P1254">
        <v>7.1</v>
      </c>
      <c r="Q1254">
        <v>0</v>
      </c>
      <c r="R1254">
        <v>7.1</v>
      </c>
      <c r="S1254">
        <v>0</v>
      </c>
    </row>
    <row r="1255" spans="1:19" x14ac:dyDescent="0.25">
      <c r="A1255" s="2">
        <v>1001</v>
      </c>
      <c r="B1255" t="s">
        <v>21</v>
      </c>
      <c r="C1255" s="2" t="str">
        <f t="shared" si="65"/>
        <v>11</v>
      </c>
      <c r="D1255" t="s">
        <v>334</v>
      </c>
      <c r="E1255" s="2" t="str">
        <f t="shared" si="66"/>
        <v>110180000</v>
      </c>
      <c r="F1255" t="s">
        <v>373</v>
      </c>
      <c r="G1255" t="s">
        <v>374</v>
      </c>
      <c r="H1255" t="s">
        <v>375</v>
      </c>
      <c r="I1255">
        <v>22209</v>
      </c>
      <c r="J1255" t="s">
        <v>43</v>
      </c>
      <c r="K1255" s="1">
        <v>1200</v>
      </c>
      <c r="L1255" s="1">
        <v>1000</v>
      </c>
      <c r="M1255">
        <v>-200</v>
      </c>
      <c r="N1255">
        <v>0</v>
      </c>
      <c r="O1255" s="1">
        <v>1000</v>
      </c>
      <c r="P1255">
        <v>0</v>
      </c>
      <c r="Q1255">
        <v>0</v>
      </c>
      <c r="R1255">
        <v>0</v>
      </c>
      <c r="S1255">
        <v>0</v>
      </c>
    </row>
    <row r="1256" spans="1:19" x14ac:dyDescent="0.25">
      <c r="A1256" s="2">
        <v>1001</v>
      </c>
      <c r="B1256" t="s">
        <v>21</v>
      </c>
      <c r="C1256" s="2" t="str">
        <f t="shared" si="65"/>
        <v>11</v>
      </c>
      <c r="D1256" t="s">
        <v>334</v>
      </c>
      <c r="E1256" s="2" t="str">
        <f t="shared" si="66"/>
        <v>110180000</v>
      </c>
      <c r="F1256" t="s">
        <v>373</v>
      </c>
      <c r="G1256" t="s">
        <v>374</v>
      </c>
      <c r="H1256" t="s">
        <v>375</v>
      </c>
      <c r="I1256">
        <v>22402</v>
      </c>
      <c r="J1256" t="s">
        <v>176</v>
      </c>
      <c r="K1256" s="1">
        <v>1400</v>
      </c>
      <c r="L1256" s="1">
        <v>1400</v>
      </c>
      <c r="M1256">
        <v>0</v>
      </c>
      <c r="N1256" s="1">
        <v>1069.5899999999999</v>
      </c>
      <c r="O1256">
        <v>330.41</v>
      </c>
      <c r="P1256" s="1">
        <v>1069.5899999999999</v>
      </c>
      <c r="Q1256">
        <v>0</v>
      </c>
      <c r="R1256" s="1">
        <v>1069.5899999999999</v>
      </c>
      <c r="S1256">
        <v>0</v>
      </c>
    </row>
    <row r="1257" spans="1:19" x14ac:dyDescent="0.25">
      <c r="A1257" s="2">
        <v>1001</v>
      </c>
      <c r="B1257" t="s">
        <v>21</v>
      </c>
      <c r="C1257" s="2" t="str">
        <f t="shared" si="65"/>
        <v>11</v>
      </c>
      <c r="D1257" t="s">
        <v>334</v>
      </c>
      <c r="E1257" s="2" t="str">
        <f t="shared" si="66"/>
        <v>110180000</v>
      </c>
      <c r="F1257" t="s">
        <v>373</v>
      </c>
      <c r="G1257" t="s">
        <v>374</v>
      </c>
      <c r="H1257" t="s">
        <v>375</v>
      </c>
      <c r="I1257">
        <v>22602</v>
      </c>
      <c r="J1257" t="s">
        <v>108</v>
      </c>
      <c r="K1257" s="1">
        <v>23520</v>
      </c>
      <c r="L1257" s="1">
        <v>126520</v>
      </c>
      <c r="M1257" s="1">
        <v>103000</v>
      </c>
      <c r="N1257" s="1">
        <v>118853.28</v>
      </c>
      <c r="O1257" s="1">
        <v>7666.72</v>
      </c>
      <c r="P1257" s="1">
        <v>118853.28</v>
      </c>
      <c r="Q1257">
        <v>0</v>
      </c>
      <c r="R1257" s="1">
        <v>118853.28</v>
      </c>
      <c r="S1257">
        <v>0</v>
      </c>
    </row>
    <row r="1258" spans="1:19" x14ac:dyDescent="0.25">
      <c r="A1258" s="2">
        <v>1001</v>
      </c>
      <c r="B1258" t="s">
        <v>21</v>
      </c>
      <c r="C1258" s="2" t="str">
        <f t="shared" si="65"/>
        <v>11</v>
      </c>
      <c r="D1258" t="s">
        <v>334</v>
      </c>
      <c r="E1258" s="2" t="str">
        <f t="shared" si="66"/>
        <v>110180000</v>
      </c>
      <c r="F1258" t="s">
        <v>373</v>
      </c>
      <c r="G1258" t="s">
        <v>374</v>
      </c>
      <c r="H1258" t="s">
        <v>375</v>
      </c>
      <c r="I1258">
        <v>22609</v>
      </c>
      <c r="J1258" t="s">
        <v>44</v>
      </c>
      <c r="K1258">
        <v>0</v>
      </c>
      <c r="L1258" s="1">
        <v>4000</v>
      </c>
      <c r="M1258" s="1">
        <v>4000</v>
      </c>
      <c r="N1258">
        <v>437.18</v>
      </c>
      <c r="O1258" s="1">
        <v>3562.82</v>
      </c>
      <c r="P1258">
        <v>437.18</v>
      </c>
      <c r="Q1258">
        <v>0</v>
      </c>
      <c r="R1258">
        <v>437.18</v>
      </c>
      <c r="S1258">
        <v>0</v>
      </c>
    </row>
    <row r="1259" spans="1:19" x14ac:dyDescent="0.25">
      <c r="A1259" s="2">
        <v>1001</v>
      </c>
      <c r="B1259" t="s">
        <v>21</v>
      </c>
      <c r="C1259" s="2" t="str">
        <f t="shared" si="65"/>
        <v>11</v>
      </c>
      <c r="D1259" t="s">
        <v>334</v>
      </c>
      <c r="E1259" s="2" t="str">
        <f t="shared" si="66"/>
        <v>110180000</v>
      </c>
      <c r="F1259" t="s">
        <v>373</v>
      </c>
      <c r="G1259" t="s">
        <v>374</v>
      </c>
      <c r="H1259" t="s">
        <v>375</v>
      </c>
      <c r="I1259">
        <v>22706</v>
      </c>
      <c r="J1259" t="s">
        <v>86</v>
      </c>
      <c r="K1259" s="1">
        <v>197000</v>
      </c>
      <c r="L1259" s="1">
        <v>165433</v>
      </c>
      <c r="M1259" s="1">
        <v>-31567</v>
      </c>
      <c r="N1259" s="1">
        <v>96639.11</v>
      </c>
      <c r="O1259" s="1">
        <v>68793.89</v>
      </c>
      <c r="P1259" s="1">
        <v>96639.11</v>
      </c>
      <c r="Q1259">
        <v>0</v>
      </c>
      <c r="R1259" s="1">
        <v>76623.27</v>
      </c>
      <c r="S1259" s="1">
        <v>20015.84</v>
      </c>
    </row>
    <row r="1260" spans="1:19" x14ac:dyDescent="0.25">
      <c r="A1260" s="2">
        <v>1001</v>
      </c>
      <c r="B1260" t="s">
        <v>21</v>
      </c>
      <c r="C1260" s="2" t="str">
        <f t="shared" si="65"/>
        <v>11</v>
      </c>
      <c r="D1260" t="s">
        <v>334</v>
      </c>
      <c r="E1260" s="2" t="str">
        <f t="shared" si="66"/>
        <v>110180000</v>
      </c>
      <c r="F1260" t="s">
        <v>373</v>
      </c>
      <c r="G1260" t="s">
        <v>374</v>
      </c>
      <c r="H1260" t="s">
        <v>375</v>
      </c>
      <c r="I1260">
        <v>22709</v>
      </c>
      <c r="J1260" t="s">
        <v>87</v>
      </c>
      <c r="K1260" s="1">
        <v>39540</v>
      </c>
      <c r="L1260" s="1">
        <v>16800.97</v>
      </c>
      <c r="M1260" s="1">
        <v>-22739.03</v>
      </c>
      <c r="N1260" s="1">
        <v>15469.12</v>
      </c>
      <c r="O1260" s="1">
        <v>1331.85</v>
      </c>
      <c r="P1260" s="1">
        <v>15469.12</v>
      </c>
      <c r="Q1260">
        <v>0</v>
      </c>
      <c r="R1260" s="1">
        <v>15469.12</v>
      </c>
      <c r="S1260">
        <v>0</v>
      </c>
    </row>
    <row r="1261" spans="1:19" x14ac:dyDescent="0.25">
      <c r="A1261" s="2">
        <v>1001</v>
      </c>
      <c r="B1261" t="s">
        <v>21</v>
      </c>
      <c r="C1261" s="2" t="str">
        <f t="shared" si="65"/>
        <v>11</v>
      </c>
      <c r="D1261" t="s">
        <v>334</v>
      </c>
      <c r="E1261" s="2" t="str">
        <f t="shared" si="66"/>
        <v>110180000</v>
      </c>
      <c r="F1261" t="s">
        <v>373</v>
      </c>
      <c r="G1261" t="s">
        <v>374</v>
      </c>
      <c r="H1261" t="s">
        <v>375</v>
      </c>
      <c r="I1261">
        <v>22809</v>
      </c>
      <c r="J1261" t="s">
        <v>308</v>
      </c>
      <c r="K1261" s="1">
        <v>369000</v>
      </c>
      <c r="L1261" s="1">
        <v>460662.07</v>
      </c>
      <c r="M1261" s="1">
        <v>91662.07</v>
      </c>
      <c r="N1261" s="1">
        <v>447490.21</v>
      </c>
      <c r="O1261" s="1">
        <v>13171.86</v>
      </c>
      <c r="P1261" s="1">
        <v>447490.21</v>
      </c>
      <c r="Q1261">
        <v>0</v>
      </c>
      <c r="R1261" s="1">
        <v>444290.21</v>
      </c>
      <c r="S1261" s="1">
        <v>3200</v>
      </c>
    </row>
    <row r="1262" spans="1:19" x14ac:dyDescent="0.25">
      <c r="A1262" s="2">
        <v>1001</v>
      </c>
      <c r="B1262" t="s">
        <v>21</v>
      </c>
      <c r="C1262" s="2" t="str">
        <f t="shared" si="65"/>
        <v>11</v>
      </c>
      <c r="D1262" t="s">
        <v>334</v>
      </c>
      <c r="E1262" s="2" t="str">
        <f t="shared" si="66"/>
        <v>110180000</v>
      </c>
      <c r="F1262" t="s">
        <v>373</v>
      </c>
      <c r="G1262" t="s">
        <v>374</v>
      </c>
      <c r="H1262" t="s">
        <v>375</v>
      </c>
      <c r="I1262">
        <v>23001</v>
      </c>
      <c r="J1262" t="s">
        <v>88</v>
      </c>
      <c r="K1262" s="1">
        <v>9500</v>
      </c>
      <c r="L1262" s="1">
        <v>14500</v>
      </c>
      <c r="M1262" s="1">
        <v>5000</v>
      </c>
      <c r="N1262" s="1">
        <v>9041.1200000000008</v>
      </c>
      <c r="O1262" s="1">
        <v>5458.88</v>
      </c>
      <c r="P1262" s="1">
        <v>9041.1200000000008</v>
      </c>
      <c r="Q1262">
        <v>0</v>
      </c>
      <c r="R1262" s="1">
        <v>9041.1200000000008</v>
      </c>
      <c r="S1262">
        <v>0</v>
      </c>
    </row>
    <row r="1263" spans="1:19" x14ac:dyDescent="0.25">
      <c r="A1263" s="2">
        <v>1001</v>
      </c>
      <c r="B1263" t="s">
        <v>21</v>
      </c>
      <c r="C1263" s="2" t="str">
        <f t="shared" si="65"/>
        <v>11</v>
      </c>
      <c r="D1263" t="s">
        <v>334</v>
      </c>
      <c r="E1263" s="2" t="str">
        <f t="shared" si="66"/>
        <v>110180000</v>
      </c>
      <c r="F1263" t="s">
        <v>373</v>
      </c>
      <c r="G1263" t="s">
        <v>374</v>
      </c>
      <c r="H1263" t="s">
        <v>375</v>
      </c>
      <c r="I1263">
        <v>23100</v>
      </c>
      <c r="J1263" t="s">
        <v>89</v>
      </c>
      <c r="K1263" s="1">
        <v>9500</v>
      </c>
      <c r="L1263" s="1">
        <v>13500</v>
      </c>
      <c r="M1263" s="1">
        <v>4000</v>
      </c>
      <c r="N1263" s="1">
        <v>11564.66</v>
      </c>
      <c r="O1263" s="1">
        <v>1935.34</v>
      </c>
      <c r="P1263" s="1">
        <v>11564.66</v>
      </c>
      <c r="Q1263">
        <v>0</v>
      </c>
      <c r="R1263" s="1">
        <v>11564.66</v>
      </c>
      <c r="S1263">
        <v>0</v>
      </c>
    </row>
    <row r="1264" spans="1:19" x14ac:dyDescent="0.25">
      <c r="A1264" s="2">
        <v>1001</v>
      </c>
      <c r="B1264" t="s">
        <v>21</v>
      </c>
      <c r="C1264" s="2" t="str">
        <f t="shared" si="65"/>
        <v>11</v>
      </c>
      <c r="D1264" t="s">
        <v>334</v>
      </c>
      <c r="E1264" s="2" t="str">
        <f t="shared" si="66"/>
        <v>110180000</v>
      </c>
      <c r="F1264" t="s">
        <v>373</v>
      </c>
      <c r="G1264" t="s">
        <v>374</v>
      </c>
      <c r="H1264" t="s">
        <v>375</v>
      </c>
      <c r="I1264">
        <v>28001</v>
      </c>
      <c r="J1264" t="s">
        <v>45</v>
      </c>
      <c r="K1264" s="1">
        <v>190000</v>
      </c>
      <c r="L1264" s="1">
        <v>201500</v>
      </c>
      <c r="M1264" s="1">
        <v>11500</v>
      </c>
      <c r="N1264" s="1">
        <v>135488.04999999999</v>
      </c>
      <c r="O1264" s="1">
        <v>66011.95</v>
      </c>
      <c r="P1264" s="1">
        <v>135488.04999999999</v>
      </c>
      <c r="Q1264">
        <v>0</v>
      </c>
      <c r="R1264" s="1">
        <v>135488.04999999999</v>
      </c>
      <c r="S1264">
        <v>0</v>
      </c>
    </row>
    <row r="1265" spans="1:19" x14ac:dyDescent="0.25">
      <c r="A1265" s="2">
        <v>1001</v>
      </c>
      <c r="B1265" t="s">
        <v>21</v>
      </c>
      <c r="C1265" s="2" t="str">
        <f t="shared" si="65"/>
        <v>11</v>
      </c>
      <c r="D1265" t="s">
        <v>334</v>
      </c>
      <c r="E1265" s="2" t="str">
        <f t="shared" si="66"/>
        <v>110180000</v>
      </c>
      <c r="F1265" t="s">
        <v>373</v>
      </c>
      <c r="G1265" t="s">
        <v>374</v>
      </c>
      <c r="H1265" t="s">
        <v>375</v>
      </c>
      <c r="I1265">
        <v>48042</v>
      </c>
      <c r="J1265" t="s">
        <v>377</v>
      </c>
      <c r="K1265" s="1">
        <v>30000</v>
      </c>
      <c r="L1265" s="1">
        <v>30000</v>
      </c>
      <c r="M1265">
        <v>0</v>
      </c>
      <c r="N1265" s="1">
        <v>30000</v>
      </c>
      <c r="O1265">
        <v>0</v>
      </c>
      <c r="P1265" s="1">
        <v>30000</v>
      </c>
      <c r="Q1265">
        <v>0</v>
      </c>
      <c r="R1265" s="1">
        <v>30000</v>
      </c>
      <c r="S1265">
        <v>0</v>
      </c>
    </row>
    <row r="1266" spans="1:19" x14ac:dyDescent="0.25">
      <c r="A1266" s="2">
        <v>1001</v>
      </c>
      <c r="B1266" t="s">
        <v>21</v>
      </c>
      <c r="C1266" s="2" t="str">
        <f t="shared" si="65"/>
        <v>11</v>
      </c>
      <c r="D1266" t="s">
        <v>334</v>
      </c>
      <c r="E1266" s="2" t="str">
        <f t="shared" si="66"/>
        <v>110180000</v>
      </c>
      <c r="F1266" t="s">
        <v>373</v>
      </c>
      <c r="G1266" t="s">
        <v>374</v>
      </c>
      <c r="H1266" t="s">
        <v>375</v>
      </c>
      <c r="I1266">
        <v>48099</v>
      </c>
      <c r="J1266" t="s">
        <v>118</v>
      </c>
      <c r="K1266" s="1">
        <v>160000</v>
      </c>
      <c r="L1266">
        <v>0</v>
      </c>
      <c r="M1266" s="1">
        <v>-160000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</row>
    <row r="1267" spans="1:19" x14ac:dyDescent="0.25">
      <c r="A1267" s="2">
        <v>1001</v>
      </c>
      <c r="B1267" t="s">
        <v>21</v>
      </c>
      <c r="C1267" s="2" t="str">
        <f t="shared" si="65"/>
        <v>11</v>
      </c>
      <c r="D1267" t="s">
        <v>334</v>
      </c>
      <c r="E1267" s="2" t="str">
        <f t="shared" si="66"/>
        <v>110180000</v>
      </c>
      <c r="F1267" t="s">
        <v>373</v>
      </c>
      <c r="G1267" t="s">
        <v>374</v>
      </c>
      <c r="H1267" t="s">
        <v>375</v>
      </c>
      <c r="I1267">
        <v>48399</v>
      </c>
      <c r="J1267" t="s">
        <v>121</v>
      </c>
      <c r="K1267" s="1">
        <v>48000</v>
      </c>
      <c r="L1267" s="1">
        <v>52000</v>
      </c>
      <c r="M1267" s="1">
        <v>4000</v>
      </c>
      <c r="N1267" s="1">
        <v>50305.24</v>
      </c>
      <c r="O1267" s="1">
        <v>1694.76</v>
      </c>
      <c r="P1267" s="1">
        <v>48225.24</v>
      </c>
      <c r="Q1267" s="1">
        <v>2080</v>
      </c>
      <c r="R1267" s="1">
        <v>44098.66</v>
      </c>
      <c r="S1267" s="1">
        <v>4126.58</v>
      </c>
    </row>
    <row r="1268" spans="1:19" x14ac:dyDescent="0.25">
      <c r="A1268" s="2">
        <v>1001</v>
      </c>
      <c r="B1268" t="s">
        <v>21</v>
      </c>
      <c r="C1268" s="2" t="str">
        <f t="shared" si="65"/>
        <v>11</v>
      </c>
      <c r="D1268" t="s">
        <v>334</v>
      </c>
      <c r="E1268" s="2" t="str">
        <f t="shared" si="66"/>
        <v>110180000</v>
      </c>
      <c r="F1268" t="s">
        <v>373</v>
      </c>
      <c r="G1268" t="s">
        <v>374</v>
      </c>
      <c r="H1268" t="s">
        <v>375</v>
      </c>
      <c r="I1268">
        <v>62801</v>
      </c>
      <c r="J1268" t="s">
        <v>128</v>
      </c>
      <c r="K1268" s="1">
        <v>8000</v>
      </c>
      <c r="L1268" s="1">
        <v>4500</v>
      </c>
      <c r="M1268" s="1">
        <v>-3500</v>
      </c>
      <c r="N1268" s="1">
        <v>3715.59</v>
      </c>
      <c r="O1268">
        <v>784.41</v>
      </c>
      <c r="P1268" s="1">
        <v>3715.59</v>
      </c>
      <c r="Q1268">
        <v>0</v>
      </c>
      <c r="R1268" s="1">
        <v>3715.59</v>
      </c>
      <c r="S1268">
        <v>0</v>
      </c>
    </row>
    <row r="1269" spans="1:19" x14ac:dyDescent="0.25">
      <c r="A1269" s="2">
        <v>1001</v>
      </c>
      <c r="B1269" t="s">
        <v>21</v>
      </c>
      <c r="C1269" s="2" t="str">
        <f t="shared" si="65"/>
        <v>11</v>
      </c>
      <c r="D1269" t="s">
        <v>334</v>
      </c>
      <c r="E1269" s="2" t="str">
        <f t="shared" ref="E1269:E1315" si="67">"110190000"</f>
        <v>110190000</v>
      </c>
      <c r="F1269" t="s">
        <v>378</v>
      </c>
      <c r="G1269" t="s">
        <v>379</v>
      </c>
      <c r="H1269" t="s">
        <v>380</v>
      </c>
      <c r="I1269">
        <v>10000</v>
      </c>
      <c r="J1269" t="s">
        <v>25</v>
      </c>
      <c r="K1269" s="1">
        <v>65993</v>
      </c>
      <c r="L1269" s="1">
        <v>65993.399999999994</v>
      </c>
      <c r="M1269">
        <v>0.4</v>
      </c>
      <c r="N1269" s="1">
        <v>65993.399999999994</v>
      </c>
      <c r="O1269">
        <v>0</v>
      </c>
      <c r="P1269" s="1">
        <v>65993.399999999994</v>
      </c>
      <c r="Q1269">
        <v>0</v>
      </c>
      <c r="R1269" s="1">
        <v>65993.399999999994</v>
      </c>
      <c r="S1269">
        <v>0</v>
      </c>
    </row>
    <row r="1270" spans="1:19" x14ac:dyDescent="0.25">
      <c r="A1270" s="2">
        <v>1001</v>
      </c>
      <c r="B1270" t="s">
        <v>21</v>
      </c>
      <c r="C1270" s="2" t="str">
        <f t="shared" si="65"/>
        <v>11</v>
      </c>
      <c r="D1270" t="s">
        <v>334</v>
      </c>
      <c r="E1270" s="2" t="str">
        <f t="shared" si="67"/>
        <v>110190000</v>
      </c>
      <c r="F1270" t="s">
        <v>378</v>
      </c>
      <c r="G1270" t="s">
        <v>379</v>
      </c>
      <c r="H1270" t="s">
        <v>380</v>
      </c>
      <c r="I1270">
        <v>12000</v>
      </c>
      <c r="J1270" t="s">
        <v>28</v>
      </c>
      <c r="K1270" s="1">
        <v>34100</v>
      </c>
      <c r="L1270" s="1">
        <v>29527</v>
      </c>
      <c r="M1270" s="1">
        <v>-4573</v>
      </c>
      <c r="N1270" s="1">
        <v>29526.26</v>
      </c>
      <c r="O1270">
        <v>0.74</v>
      </c>
      <c r="P1270" s="1">
        <v>29526.26</v>
      </c>
      <c r="Q1270">
        <v>0</v>
      </c>
      <c r="R1270" s="1">
        <v>29526.26</v>
      </c>
      <c r="S1270">
        <v>0</v>
      </c>
    </row>
    <row r="1271" spans="1:19" x14ac:dyDescent="0.25">
      <c r="A1271" s="2">
        <v>1001</v>
      </c>
      <c r="B1271" t="s">
        <v>21</v>
      </c>
      <c r="C1271" s="2" t="str">
        <f t="shared" si="65"/>
        <v>11</v>
      </c>
      <c r="D1271" t="s">
        <v>334</v>
      </c>
      <c r="E1271" s="2" t="str">
        <f t="shared" si="67"/>
        <v>110190000</v>
      </c>
      <c r="F1271" t="s">
        <v>378</v>
      </c>
      <c r="G1271" t="s">
        <v>379</v>
      </c>
      <c r="H1271" t="s">
        <v>380</v>
      </c>
      <c r="I1271">
        <v>12003</v>
      </c>
      <c r="J1271" t="s">
        <v>30</v>
      </c>
      <c r="K1271" s="1">
        <v>29199</v>
      </c>
      <c r="L1271" s="1">
        <v>27901</v>
      </c>
      <c r="M1271" s="1">
        <v>-1298</v>
      </c>
      <c r="N1271" s="1">
        <v>27900.49</v>
      </c>
      <c r="O1271">
        <v>0.51</v>
      </c>
      <c r="P1271" s="1">
        <v>27900.49</v>
      </c>
      <c r="Q1271">
        <v>0</v>
      </c>
      <c r="R1271" s="1">
        <v>27900.49</v>
      </c>
      <c r="S1271">
        <v>0</v>
      </c>
    </row>
    <row r="1272" spans="1:19" x14ac:dyDescent="0.25">
      <c r="A1272" s="2">
        <v>1001</v>
      </c>
      <c r="B1272" t="s">
        <v>21</v>
      </c>
      <c r="C1272" s="2" t="str">
        <f t="shared" si="65"/>
        <v>11</v>
      </c>
      <c r="D1272" t="s">
        <v>334</v>
      </c>
      <c r="E1272" s="2" t="str">
        <f t="shared" si="67"/>
        <v>110190000</v>
      </c>
      <c r="F1272" t="s">
        <v>378</v>
      </c>
      <c r="G1272" t="s">
        <v>379</v>
      </c>
      <c r="H1272" t="s">
        <v>380</v>
      </c>
      <c r="I1272">
        <v>12005</v>
      </c>
      <c r="J1272" t="s">
        <v>31</v>
      </c>
      <c r="K1272" s="1">
        <v>7817</v>
      </c>
      <c r="L1272" s="1">
        <v>7580</v>
      </c>
      <c r="M1272">
        <v>-237</v>
      </c>
      <c r="N1272" s="1">
        <v>7579.16</v>
      </c>
      <c r="O1272">
        <v>0.84</v>
      </c>
      <c r="P1272" s="1">
        <v>7579.16</v>
      </c>
      <c r="Q1272">
        <v>0</v>
      </c>
      <c r="R1272" s="1">
        <v>7579.16</v>
      </c>
      <c r="S1272">
        <v>0</v>
      </c>
    </row>
    <row r="1273" spans="1:19" x14ac:dyDescent="0.25">
      <c r="A1273" s="2">
        <v>1001</v>
      </c>
      <c r="B1273" t="s">
        <v>21</v>
      </c>
      <c r="C1273" s="2" t="str">
        <f t="shared" si="65"/>
        <v>11</v>
      </c>
      <c r="D1273" t="s">
        <v>334</v>
      </c>
      <c r="E1273" s="2" t="str">
        <f t="shared" si="67"/>
        <v>110190000</v>
      </c>
      <c r="F1273" t="s">
        <v>378</v>
      </c>
      <c r="G1273" t="s">
        <v>379</v>
      </c>
      <c r="H1273" t="s">
        <v>380</v>
      </c>
      <c r="I1273">
        <v>12100</v>
      </c>
      <c r="J1273" t="s">
        <v>32</v>
      </c>
      <c r="K1273" s="1">
        <v>36312</v>
      </c>
      <c r="L1273" s="1">
        <v>32444</v>
      </c>
      <c r="M1273" s="1">
        <v>-3868</v>
      </c>
      <c r="N1273" s="1">
        <v>32443.9</v>
      </c>
      <c r="O1273">
        <v>0.1</v>
      </c>
      <c r="P1273" s="1">
        <v>32443.9</v>
      </c>
      <c r="Q1273">
        <v>0</v>
      </c>
      <c r="R1273" s="1">
        <v>32443.9</v>
      </c>
      <c r="S1273">
        <v>0</v>
      </c>
    </row>
    <row r="1274" spans="1:19" x14ac:dyDescent="0.25">
      <c r="A1274" s="2">
        <v>1001</v>
      </c>
      <c r="B1274" t="s">
        <v>21</v>
      </c>
      <c r="C1274" s="2" t="str">
        <f t="shared" si="65"/>
        <v>11</v>
      </c>
      <c r="D1274" t="s">
        <v>334</v>
      </c>
      <c r="E1274" s="2" t="str">
        <f t="shared" si="67"/>
        <v>110190000</v>
      </c>
      <c r="F1274" t="s">
        <v>378</v>
      </c>
      <c r="G1274" t="s">
        <v>379</v>
      </c>
      <c r="H1274" t="s">
        <v>380</v>
      </c>
      <c r="I1274">
        <v>12101</v>
      </c>
      <c r="J1274" t="s">
        <v>33</v>
      </c>
      <c r="K1274" s="1">
        <v>60380</v>
      </c>
      <c r="L1274" s="1">
        <v>51340</v>
      </c>
      <c r="M1274" s="1">
        <v>-9040</v>
      </c>
      <c r="N1274" s="1">
        <v>51339.55</v>
      </c>
      <c r="O1274">
        <v>0.45</v>
      </c>
      <c r="P1274" s="1">
        <v>51339.55</v>
      </c>
      <c r="Q1274">
        <v>0</v>
      </c>
      <c r="R1274" s="1">
        <v>51339.55</v>
      </c>
      <c r="S1274">
        <v>0</v>
      </c>
    </row>
    <row r="1275" spans="1:19" x14ac:dyDescent="0.25">
      <c r="A1275" s="2">
        <v>1001</v>
      </c>
      <c r="B1275" t="s">
        <v>21</v>
      </c>
      <c r="C1275" s="2" t="str">
        <f t="shared" ref="C1275:C1338" si="68">"11"</f>
        <v>11</v>
      </c>
      <c r="D1275" t="s">
        <v>334</v>
      </c>
      <c r="E1275" s="2" t="str">
        <f t="shared" si="67"/>
        <v>110190000</v>
      </c>
      <c r="F1275" t="s">
        <v>378</v>
      </c>
      <c r="G1275" t="s">
        <v>379</v>
      </c>
      <c r="H1275" t="s">
        <v>380</v>
      </c>
      <c r="I1275">
        <v>13000</v>
      </c>
      <c r="J1275" t="s">
        <v>53</v>
      </c>
      <c r="K1275" s="1">
        <v>80335</v>
      </c>
      <c r="L1275" s="1">
        <v>70278</v>
      </c>
      <c r="M1275" s="1">
        <v>-10057</v>
      </c>
      <c r="N1275" s="1">
        <v>70277.14</v>
      </c>
      <c r="O1275">
        <v>0.86</v>
      </c>
      <c r="P1275" s="1">
        <v>70277.14</v>
      </c>
      <c r="Q1275">
        <v>0</v>
      </c>
      <c r="R1275" s="1">
        <v>70277.14</v>
      </c>
      <c r="S1275">
        <v>0</v>
      </c>
    </row>
    <row r="1276" spans="1:19" x14ac:dyDescent="0.25">
      <c r="A1276" s="2">
        <v>1001</v>
      </c>
      <c r="B1276" t="s">
        <v>21</v>
      </c>
      <c r="C1276" s="2" t="str">
        <f t="shared" si="68"/>
        <v>11</v>
      </c>
      <c r="D1276" t="s">
        <v>334</v>
      </c>
      <c r="E1276" s="2" t="str">
        <f t="shared" si="67"/>
        <v>110190000</v>
      </c>
      <c r="F1276" t="s">
        <v>378</v>
      </c>
      <c r="G1276" t="s">
        <v>379</v>
      </c>
      <c r="H1276" t="s">
        <v>380</v>
      </c>
      <c r="I1276">
        <v>13005</v>
      </c>
      <c r="J1276" t="s">
        <v>56</v>
      </c>
      <c r="K1276" s="1">
        <v>11105</v>
      </c>
      <c r="L1276" s="1">
        <v>8012</v>
      </c>
      <c r="M1276" s="1">
        <v>-3093</v>
      </c>
      <c r="N1276" s="1">
        <v>8011.17</v>
      </c>
      <c r="O1276">
        <v>0.83</v>
      </c>
      <c r="P1276" s="1">
        <v>8011.17</v>
      </c>
      <c r="Q1276">
        <v>0</v>
      </c>
      <c r="R1276" s="1">
        <v>8011.17</v>
      </c>
      <c r="S1276">
        <v>0</v>
      </c>
    </row>
    <row r="1277" spans="1:19" x14ac:dyDescent="0.25">
      <c r="A1277" s="2">
        <v>1001</v>
      </c>
      <c r="B1277" t="s">
        <v>21</v>
      </c>
      <c r="C1277" s="2" t="str">
        <f t="shared" si="68"/>
        <v>11</v>
      </c>
      <c r="D1277" t="s">
        <v>334</v>
      </c>
      <c r="E1277" s="2" t="str">
        <f t="shared" si="67"/>
        <v>110190000</v>
      </c>
      <c r="F1277" t="s">
        <v>378</v>
      </c>
      <c r="G1277" t="s">
        <v>379</v>
      </c>
      <c r="H1277" t="s">
        <v>380</v>
      </c>
      <c r="I1277">
        <v>16000</v>
      </c>
      <c r="J1277" t="s">
        <v>35</v>
      </c>
      <c r="K1277" s="1">
        <v>82443</v>
      </c>
      <c r="L1277" s="1">
        <v>92487</v>
      </c>
      <c r="M1277" s="1">
        <v>10044</v>
      </c>
      <c r="N1277" s="1">
        <v>92486.86</v>
      </c>
      <c r="O1277">
        <v>0.14000000000000001</v>
      </c>
      <c r="P1277" s="1">
        <v>92486.86</v>
      </c>
      <c r="Q1277">
        <v>0</v>
      </c>
      <c r="R1277" s="1">
        <v>92486.86</v>
      </c>
      <c r="S1277">
        <v>0</v>
      </c>
    </row>
    <row r="1278" spans="1:19" x14ac:dyDescent="0.25">
      <c r="A1278" s="2">
        <v>1001</v>
      </c>
      <c r="B1278" t="s">
        <v>21</v>
      </c>
      <c r="C1278" s="2" t="str">
        <f t="shared" si="68"/>
        <v>11</v>
      </c>
      <c r="D1278" t="s">
        <v>334</v>
      </c>
      <c r="E1278" s="2" t="str">
        <f t="shared" si="67"/>
        <v>110190000</v>
      </c>
      <c r="F1278" t="s">
        <v>378</v>
      </c>
      <c r="G1278" t="s">
        <v>379</v>
      </c>
      <c r="H1278" t="s">
        <v>380</v>
      </c>
      <c r="I1278">
        <v>21200</v>
      </c>
      <c r="J1278" t="s">
        <v>68</v>
      </c>
      <c r="K1278" s="1">
        <v>14535</v>
      </c>
      <c r="L1278" s="1">
        <v>313717.03999999998</v>
      </c>
      <c r="M1278" s="1">
        <v>299182.03999999998</v>
      </c>
      <c r="N1278" s="1">
        <v>311746.57</v>
      </c>
      <c r="O1278" s="1">
        <v>1970.47</v>
      </c>
      <c r="P1278" s="1">
        <v>311746.57</v>
      </c>
      <c r="Q1278">
        <v>0</v>
      </c>
      <c r="R1278" s="1">
        <v>311746.57</v>
      </c>
      <c r="S1278">
        <v>0</v>
      </c>
    </row>
    <row r="1279" spans="1:19" x14ac:dyDescent="0.25">
      <c r="A1279" s="2">
        <v>1001</v>
      </c>
      <c r="B1279" t="s">
        <v>21</v>
      </c>
      <c r="C1279" s="2" t="str">
        <f t="shared" si="68"/>
        <v>11</v>
      </c>
      <c r="D1279" t="s">
        <v>334</v>
      </c>
      <c r="E1279" s="2" t="str">
        <f t="shared" si="67"/>
        <v>110190000</v>
      </c>
      <c r="F1279" t="s">
        <v>378</v>
      </c>
      <c r="G1279" t="s">
        <v>379</v>
      </c>
      <c r="H1279" t="s">
        <v>380</v>
      </c>
      <c r="I1279">
        <v>21300</v>
      </c>
      <c r="J1279" t="s">
        <v>69</v>
      </c>
      <c r="K1279" s="1">
        <v>17951</v>
      </c>
      <c r="L1279" s="1">
        <v>41551</v>
      </c>
      <c r="M1279" s="1">
        <v>23600</v>
      </c>
      <c r="N1279" s="1">
        <v>40489.39</v>
      </c>
      <c r="O1279" s="1">
        <v>1061.6099999999999</v>
      </c>
      <c r="P1279" s="1">
        <v>40489.39</v>
      </c>
      <c r="Q1279">
        <v>0</v>
      </c>
      <c r="R1279" s="1">
        <v>40489.360000000001</v>
      </c>
      <c r="S1279">
        <v>0.03</v>
      </c>
    </row>
    <row r="1280" spans="1:19" x14ac:dyDescent="0.25">
      <c r="A1280" s="2">
        <v>1001</v>
      </c>
      <c r="B1280" t="s">
        <v>21</v>
      </c>
      <c r="C1280" s="2" t="str">
        <f t="shared" si="68"/>
        <v>11</v>
      </c>
      <c r="D1280" t="s">
        <v>334</v>
      </c>
      <c r="E1280" s="2" t="str">
        <f t="shared" si="67"/>
        <v>110190000</v>
      </c>
      <c r="F1280" t="s">
        <v>378</v>
      </c>
      <c r="G1280" t="s">
        <v>379</v>
      </c>
      <c r="H1280" t="s">
        <v>380</v>
      </c>
      <c r="I1280">
        <v>21500</v>
      </c>
      <c r="J1280" t="s">
        <v>71</v>
      </c>
      <c r="K1280" s="1">
        <v>3000</v>
      </c>
      <c r="L1280" s="1">
        <v>13574.96</v>
      </c>
      <c r="M1280" s="1">
        <v>10574.96</v>
      </c>
      <c r="N1280" s="1">
        <v>13189.43</v>
      </c>
      <c r="O1280">
        <v>385.53</v>
      </c>
      <c r="P1280" s="1">
        <v>13189.43</v>
      </c>
      <c r="Q1280">
        <v>0</v>
      </c>
      <c r="R1280" s="1">
        <v>13189.43</v>
      </c>
      <c r="S1280">
        <v>0</v>
      </c>
    </row>
    <row r="1281" spans="1:19" x14ac:dyDescent="0.25">
      <c r="A1281" s="2">
        <v>1001</v>
      </c>
      <c r="B1281" t="s">
        <v>21</v>
      </c>
      <c r="C1281" s="2" t="str">
        <f t="shared" si="68"/>
        <v>11</v>
      </c>
      <c r="D1281" t="s">
        <v>334</v>
      </c>
      <c r="E1281" s="2" t="str">
        <f t="shared" si="67"/>
        <v>110190000</v>
      </c>
      <c r="F1281" t="s">
        <v>378</v>
      </c>
      <c r="G1281" t="s">
        <v>379</v>
      </c>
      <c r="H1281" t="s">
        <v>380</v>
      </c>
      <c r="I1281">
        <v>22000</v>
      </c>
      <c r="J1281" t="s">
        <v>39</v>
      </c>
      <c r="K1281" s="1">
        <v>2693</v>
      </c>
      <c r="L1281" s="1">
        <v>7693</v>
      </c>
      <c r="M1281" s="1">
        <v>5000</v>
      </c>
      <c r="N1281" s="1">
        <v>7582.23</v>
      </c>
      <c r="O1281">
        <v>110.77</v>
      </c>
      <c r="P1281" s="1">
        <v>7582.23</v>
      </c>
      <c r="Q1281">
        <v>0</v>
      </c>
      <c r="R1281" s="1">
        <v>7582.23</v>
      </c>
      <c r="S1281">
        <v>0</v>
      </c>
    </row>
    <row r="1282" spans="1:19" x14ac:dyDescent="0.25">
      <c r="A1282" s="2">
        <v>1001</v>
      </c>
      <c r="B1282" t="s">
        <v>21</v>
      </c>
      <c r="C1282" s="2" t="str">
        <f t="shared" si="68"/>
        <v>11</v>
      </c>
      <c r="D1282" t="s">
        <v>334</v>
      </c>
      <c r="E1282" s="2" t="str">
        <f t="shared" si="67"/>
        <v>110190000</v>
      </c>
      <c r="F1282" t="s">
        <v>378</v>
      </c>
      <c r="G1282" t="s">
        <v>379</v>
      </c>
      <c r="H1282" t="s">
        <v>380</v>
      </c>
      <c r="I1282">
        <v>22003</v>
      </c>
      <c r="J1282" t="s">
        <v>41</v>
      </c>
      <c r="K1282">
        <v>119</v>
      </c>
      <c r="L1282" s="1">
        <v>3119</v>
      </c>
      <c r="M1282" s="1">
        <v>3000</v>
      </c>
      <c r="N1282" s="1">
        <v>1857.44</v>
      </c>
      <c r="O1282" s="1">
        <v>1261.56</v>
      </c>
      <c r="P1282" s="1">
        <v>1857.44</v>
      </c>
      <c r="Q1282">
        <v>0</v>
      </c>
      <c r="R1282" s="1">
        <v>1857.44</v>
      </c>
      <c r="S1282">
        <v>0</v>
      </c>
    </row>
    <row r="1283" spans="1:19" x14ac:dyDescent="0.25">
      <c r="A1283" s="2">
        <v>1001</v>
      </c>
      <c r="B1283" t="s">
        <v>21</v>
      </c>
      <c r="C1283" s="2" t="str">
        <f t="shared" si="68"/>
        <v>11</v>
      </c>
      <c r="D1283" t="s">
        <v>334</v>
      </c>
      <c r="E1283" s="2" t="str">
        <f t="shared" si="67"/>
        <v>110190000</v>
      </c>
      <c r="F1283" t="s">
        <v>378</v>
      </c>
      <c r="G1283" t="s">
        <v>379</v>
      </c>
      <c r="H1283" t="s">
        <v>380</v>
      </c>
      <c r="I1283">
        <v>22104</v>
      </c>
      <c r="J1283" t="s">
        <v>77</v>
      </c>
      <c r="K1283" s="1">
        <v>1795</v>
      </c>
      <c r="L1283">
        <v>295</v>
      </c>
      <c r="M1283" s="1">
        <v>-1500</v>
      </c>
      <c r="N1283">
        <v>0</v>
      </c>
      <c r="O1283">
        <v>295</v>
      </c>
      <c r="P1283">
        <v>0</v>
      </c>
      <c r="Q1283">
        <v>0</v>
      </c>
      <c r="R1283">
        <v>0</v>
      </c>
      <c r="S1283">
        <v>0</v>
      </c>
    </row>
    <row r="1284" spans="1:19" x14ac:dyDescent="0.25">
      <c r="A1284" s="2">
        <v>1001</v>
      </c>
      <c r="B1284" t="s">
        <v>21</v>
      </c>
      <c r="C1284" s="2" t="str">
        <f t="shared" si="68"/>
        <v>11</v>
      </c>
      <c r="D1284" t="s">
        <v>334</v>
      </c>
      <c r="E1284" s="2" t="str">
        <f t="shared" si="67"/>
        <v>110190000</v>
      </c>
      <c r="F1284" t="s">
        <v>378</v>
      </c>
      <c r="G1284" t="s">
        <v>379</v>
      </c>
      <c r="H1284" t="s">
        <v>380</v>
      </c>
      <c r="I1284">
        <v>22109</v>
      </c>
      <c r="J1284" t="s">
        <v>78</v>
      </c>
      <c r="K1284" s="1">
        <v>4702</v>
      </c>
      <c r="L1284" s="1">
        <v>4202</v>
      </c>
      <c r="M1284">
        <v>-500</v>
      </c>
      <c r="N1284" s="1">
        <v>3458.46</v>
      </c>
      <c r="O1284">
        <v>743.54</v>
      </c>
      <c r="P1284" s="1">
        <v>3458.46</v>
      </c>
      <c r="Q1284">
        <v>0</v>
      </c>
      <c r="R1284" s="1">
        <v>3458.46</v>
      </c>
      <c r="S1284">
        <v>0</v>
      </c>
    </row>
    <row r="1285" spans="1:19" x14ac:dyDescent="0.25">
      <c r="A1285" s="2">
        <v>1001</v>
      </c>
      <c r="B1285" t="s">
        <v>21</v>
      </c>
      <c r="C1285" s="2" t="str">
        <f t="shared" si="68"/>
        <v>11</v>
      </c>
      <c r="D1285" t="s">
        <v>334</v>
      </c>
      <c r="E1285" s="2" t="str">
        <f t="shared" si="67"/>
        <v>110190000</v>
      </c>
      <c r="F1285" t="s">
        <v>378</v>
      </c>
      <c r="G1285" t="s">
        <v>379</v>
      </c>
      <c r="H1285" t="s">
        <v>380</v>
      </c>
      <c r="I1285">
        <v>22201</v>
      </c>
      <c r="J1285" t="s">
        <v>42</v>
      </c>
      <c r="K1285" s="1">
        <v>2650</v>
      </c>
      <c r="L1285" s="1">
        <v>2650</v>
      </c>
      <c r="M1285">
        <v>0</v>
      </c>
      <c r="N1285">
        <v>291.25</v>
      </c>
      <c r="O1285" s="1">
        <v>2358.75</v>
      </c>
      <c r="P1285">
        <v>291.25</v>
      </c>
      <c r="Q1285">
        <v>0</v>
      </c>
      <c r="R1285">
        <v>291.25</v>
      </c>
      <c r="S1285">
        <v>0</v>
      </c>
    </row>
    <row r="1286" spans="1:19" x14ac:dyDescent="0.25">
      <c r="A1286" s="2">
        <v>1001</v>
      </c>
      <c r="B1286" t="s">
        <v>21</v>
      </c>
      <c r="C1286" s="2" t="str">
        <f t="shared" si="68"/>
        <v>11</v>
      </c>
      <c r="D1286" t="s">
        <v>334</v>
      </c>
      <c r="E1286" s="2" t="str">
        <f t="shared" si="67"/>
        <v>110190000</v>
      </c>
      <c r="F1286" t="s">
        <v>378</v>
      </c>
      <c r="G1286" t="s">
        <v>379</v>
      </c>
      <c r="H1286" t="s">
        <v>380</v>
      </c>
      <c r="I1286">
        <v>22209</v>
      </c>
      <c r="J1286" t="s">
        <v>43</v>
      </c>
      <c r="K1286" s="1">
        <v>9405</v>
      </c>
      <c r="L1286">
        <v>500</v>
      </c>
      <c r="M1286" s="1">
        <v>-8905</v>
      </c>
      <c r="N1286">
        <v>157.97999999999999</v>
      </c>
      <c r="O1286">
        <v>342.02</v>
      </c>
      <c r="P1286">
        <v>157.97999999999999</v>
      </c>
      <c r="Q1286">
        <v>0</v>
      </c>
      <c r="R1286">
        <v>157.97999999999999</v>
      </c>
      <c r="S1286">
        <v>0</v>
      </c>
    </row>
    <row r="1287" spans="1:19" x14ac:dyDescent="0.25">
      <c r="A1287" s="2">
        <v>1001</v>
      </c>
      <c r="B1287" t="s">
        <v>21</v>
      </c>
      <c r="C1287" s="2" t="str">
        <f t="shared" si="68"/>
        <v>11</v>
      </c>
      <c r="D1287" t="s">
        <v>334</v>
      </c>
      <c r="E1287" s="2" t="str">
        <f t="shared" si="67"/>
        <v>110190000</v>
      </c>
      <c r="F1287" t="s">
        <v>378</v>
      </c>
      <c r="G1287" t="s">
        <v>379</v>
      </c>
      <c r="H1287" t="s">
        <v>380</v>
      </c>
      <c r="I1287">
        <v>22300</v>
      </c>
      <c r="J1287" t="s">
        <v>79</v>
      </c>
      <c r="K1287">
        <v>0</v>
      </c>
      <c r="L1287" s="1">
        <v>1261.1600000000001</v>
      </c>
      <c r="M1287" s="1">
        <v>1261.1600000000001</v>
      </c>
      <c r="N1287" s="1">
        <v>1261.1500000000001</v>
      </c>
      <c r="O1287">
        <v>0.01</v>
      </c>
      <c r="P1287" s="1">
        <v>1261.1500000000001</v>
      </c>
      <c r="Q1287">
        <v>0</v>
      </c>
      <c r="R1287" s="1">
        <v>1261.1500000000001</v>
      </c>
      <c r="S1287">
        <v>0</v>
      </c>
    </row>
    <row r="1288" spans="1:19" x14ac:dyDescent="0.25">
      <c r="A1288" s="2">
        <v>1001</v>
      </c>
      <c r="B1288" t="s">
        <v>21</v>
      </c>
      <c r="C1288" s="2" t="str">
        <f t="shared" si="68"/>
        <v>11</v>
      </c>
      <c r="D1288" t="s">
        <v>334</v>
      </c>
      <c r="E1288" s="2" t="str">
        <f t="shared" si="67"/>
        <v>110190000</v>
      </c>
      <c r="F1288" t="s">
        <v>378</v>
      </c>
      <c r="G1288" t="s">
        <v>379</v>
      </c>
      <c r="H1288" t="s">
        <v>380</v>
      </c>
      <c r="I1288">
        <v>22400</v>
      </c>
      <c r="J1288" t="s">
        <v>107</v>
      </c>
      <c r="K1288" s="1">
        <v>10944</v>
      </c>
      <c r="L1288">
        <v>76.38</v>
      </c>
      <c r="M1288" s="1">
        <v>-10867.62</v>
      </c>
      <c r="N1288">
        <v>0</v>
      </c>
      <c r="O1288">
        <v>76.38</v>
      </c>
      <c r="P1288">
        <v>0</v>
      </c>
      <c r="Q1288">
        <v>0</v>
      </c>
      <c r="R1288">
        <v>0</v>
      </c>
      <c r="S1288">
        <v>0</v>
      </c>
    </row>
    <row r="1289" spans="1:19" x14ac:dyDescent="0.25">
      <c r="A1289" s="2">
        <v>1001</v>
      </c>
      <c r="B1289" t="s">
        <v>21</v>
      </c>
      <c r="C1289" s="2" t="str">
        <f t="shared" si="68"/>
        <v>11</v>
      </c>
      <c r="D1289" t="s">
        <v>334</v>
      </c>
      <c r="E1289" s="2" t="str">
        <f t="shared" si="67"/>
        <v>110190000</v>
      </c>
      <c r="F1289" t="s">
        <v>378</v>
      </c>
      <c r="G1289" t="s">
        <v>379</v>
      </c>
      <c r="H1289" t="s">
        <v>380</v>
      </c>
      <c r="I1289">
        <v>22402</v>
      </c>
      <c r="J1289" t="s">
        <v>176</v>
      </c>
      <c r="K1289" s="1">
        <v>12301</v>
      </c>
      <c r="L1289" s="1">
        <v>19868.62</v>
      </c>
      <c r="M1289" s="1">
        <v>7567.62</v>
      </c>
      <c r="N1289" s="1">
        <v>19427.689999999999</v>
      </c>
      <c r="O1289">
        <v>440.93</v>
      </c>
      <c r="P1289" s="1">
        <v>19427.689999999999</v>
      </c>
      <c r="Q1289">
        <v>0</v>
      </c>
      <c r="R1289" s="1">
        <v>19427.689999999999</v>
      </c>
      <c r="S1289">
        <v>0</v>
      </c>
    </row>
    <row r="1290" spans="1:19" x14ac:dyDescent="0.25">
      <c r="A1290" s="2">
        <v>1001</v>
      </c>
      <c r="B1290" t="s">
        <v>21</v>
      </c>
      <c r="C1290" s="2" t="str">
        <f t="shared" si="68"/>
        <v>11</v>
      </c>
      <c r="D1290" t="s">
        <v>334</v>
      </c>
      <c r="E1290" s="2" t="str">
        <f t="shared" si="67"/>
        <v>110190000</v>
      </c>
      <c r="F1290" t="s">
        <v>378</v>
      </c>
      <c r="G1290" t="s">
        <v>379</v>
      </c>
      <c r="H1290" t="s">
        <v>380</v>
      </c>
      <c r="I1290">
        <v>22409</v>
      </c>
      <c r="J1290" t="s">
        <v>80</v>
      </c>
      <c r="K1290" s="1">
        <v>5713</v>
      </c>
      <c r="L1290" s="1">
        <v>3613</v>
      </c>
      <c r="M1290" s="1">
        <v>-2100</v>
      </c>
      <c r="N1290" s="1">
        <v>3595.67</v>
      </c>
      <c r="O1290">
        <v>17.329999999999998</v>
      </c>
      <c r="P1290" s="1">
        <v>3595.67</v>
      </c>
      <c r="Q1290">
        <v>0</v>
      </c>
      <c r="R1290" s="1">
        <v>3595.67</v>
      </c>
      <c r="S1290">
        <v>0</v>
      </c>
    </row>
    <row r="1291" spans="1:19" x14ac:dyDescent="0.25">
      <c r="A1291" s="2">
        <v>1001</v>
      </c>
      <c r="B1291" t="s">
        <v>21</v>
      </c>
      <c r="C1291" s="2" t="str">
        <f t="shared" si="68"/>
        <v>11</v>
      </c>
      <c r="D1291" t="s">
        <v>334</v>
      </c>
      <c r="E1291" s="2" t="str">
        <f t="shared" si="67"/>
        <v>110190000</v>
      </c>
      <c r="F1291" t="s">
        <v>378</v>
      </c>
      <c r="G1291" t="s">
        <v>379</v>
      </c>
      <c r="H1291" t="s">
        <v>380</v>
      </c>
      <c r="I1291">
        <v>22500</v>
      </c>
      <c r="J1291" t="s">
        <v>81</v>
      </c>
      <c r="K1291" s="1">
        <v>3770</v>
      </c>
      <c r="L1291" s="1">
        <v>3770</v>
      </c>
      <c r="M1291">
        <v>0</v>
      </c>
      <c r="N1291" s="1">
        <v>3596</v>
      </c>
      <c r="O1291">
        <v>174</v>
      </c>
      <c r="P1291" s="1">
        <v>3596</v>
      </c>
      <c r="Q1291">
        <v>0</v>
      </c>
      <c r="R1291" s="1">
        <v>3596</v>
      </c>
      <c r="S1291">
        <v>0</v>
      </c>
    </row>
    <row r="1292" spans="1:19" x14ac:dyDescent="0.25">
      <c r="A1292" s="2">
        <v>1001</v>
      </c>
      <c r="B1292" t="s">
        <v>21</v>
      </c>
      <c r="C1292" s="2" t="str">
        <f t="shared" si="68"/>
        <v>11</v>
      </c>
      <c r="D1292" t="s">
        <v>334</v>
      </c>
      <c r="E1292" s="2" t="str">
        <f t="shared" si="67"/>
        <v>110190000</v>
      </c>
      <c r="F1292" t="s">
        <v>378</v>
      </c>
      <c r="G1292" t="s">
        <v>379</v>
      </c>
      <c r="H1292" t="s">
        <v>380</v>
      </c>
      <c r="I1292">
        <v>22602</v>
      </c>
      <c r="J1292" t="s">
        <v>108</v>
      </c>
      <c r="K1292" s="1">
        <v>6412</v>
      </c>
      <c r="L1292">
        <v>412</v>
      </c>
      <c r="M1292" s="1">
        <v>-6000</v>
      </c>
      <c r="N1292">
        <v>0</v>
      </c>
      <c r="O1292">
        <v>412</v>
      </c>
      <c r="P1292">
        <v>0</v>
      </c>
      <c r="Q1292">
        <v>0</v>
      </c>
      <c r="R1292">
        <v>0</v>
      </c>
      <c r="S1292">
        <v>0</v>
      </c>
    </row>
    <row r="1293" spans="1:19" x14ac:dyDescent="0.25">
      <c r="A1293" s="2">
        <v>1001</v>
      </c>
      <c r="B1293" t="s">
        <v>21</v>
      </c>
      <c r="C1293" s="2" t="str">
        <f t="shared" si="68"/>
        <v>11</v>
      </c>
      <c r="D1293" t="s">
        <v>334</v>
      </c>
      <c r="E1293" s="2" t="str">
        <f t="shared" si="67"/>
        <v>110190000</v>
      </c>
      <c r="F1293" t="s">
        <v>378</v>
      </c>
      <c r="G1293" t="s">
        <v>379</v>
      </c>
      <c r="H1293" t="s">
        <v>380</v>
      </c>
      <c r="I1293">
        <v>22609</v>
      </c>
      <c r="J1293" t="s">
        <v>44</v>
      </c>
      <c r="K1293" s="1">
        <v>2992</v>
      </c>
      <c r="L1293" s="1">
        <v>4140.84</v>
      </c>
      <c r="M1293" s="1">
        <v>1148.8399999999999</v>
      </c>
      <c r="N1293" s="1">
        <v>3085.5</v>
      </c>
      <c r="O1293" s="1">
        <v>1055.3399999999999</v>
      </c>
      <c r="P1293" s="1">
        <v>3085.5</v>
      </c>
      <c r="Q1293">
        <v>0</v>
      </c>
      <c r="R1293" s="1">
        <v>3085.5</v>
      </c>
      <c r="S1293">
        <v>0</v>
      </c>
    </row>
    <row r="1294" spans="1:19" x14ac:dyDescent="0.25">
      <c r="A1294" s="2">
        <v>1001</v>
      </c>
      <c r="B1294" t="s">
        <v>21</v>
      </c>
      <c r="C1294" s="2" t="str">
        <f t="shared" si="68"/>
        <v>11</v>
      </c>
      <c r="D1294" t="s">
        <v>334</v>
      </c>
      <c r="E1294" s="2" t="str">
        <f t="shared" si="67"/>
        <v>110190000</v>
      </c>
      <c r="F1294" t="s">
        <v>378</v>
      </c>
      <c r="G1294" t="s">
        <v>379</v>
      </c>
      <c r="H1294" t="s">
        <v>380</v>
      </c>
      <c r="I1294">
        <v>22700</v>
      </c>
      <c r="J1294" t="s">
        <v>84</v>
      </c>
      <c r="K1294" s="1">
        <v>5985</v>
      </c>
      <c r="L1294" s="1">
        <v>2585</v>
      </c>
      <c r="M1294" s="1">
        <v>-3400</v>
      </c>
      <c r="N1294" s="1">
        <v>2572.96</v>
      </c>
      <c r="O1294">
        <v>12.04</v>
      </c>
      <c r="P1294" s="1">
        <v>2572.96</v>
      </c>
      <c r="Q1294">
        <v>0</v>
      </c>
      <c r="R1294" s="1">
        <v>2572.91</v>
      </c>
      <c r="S1294">
        <v>0.05</v>
      </c>
    </row>
    <row r="1295" spans="1:19" x14ac:dyDescent="0.25">
      <c r="A1295" s="2">
        <v>1001</v>
      </c>
      <c r="B1295" t="s">
        <v>21</v>
      </c>
      <c r="C1295" s="2" t="str">
        <f t="shared" si="68"/>
        <v>11</v>
      </c>
      <c r="D1295" t="s">
        <v>334</v>
      </c>
      <c r="E1295" s="2" t="str">
        <f t="shared" si="67"/>
        <v>110190000</v>
      </c>
      <c r="F1295" t="s">
        <v>378</v>
      </c>
      <c r="G1295" t="s">
        <v>379</v>
      </c>
      <c r="H1295" t="s">
        <v>380</v>
      </c>
      <c r="I1295">
        <v>22701</v>
      </c>
      <c r="J1295" t="s">
        <v>85</v>
      </c>
      <c r="K1295" s="1">
        <v>34990</v>
      </c>
      <c r="L1295" s="1">
        <v>19990</v>
      </c>
      <c r="M1295" s="1">
        <v>-15000</v>
      </c>
      <c r="N1295" s="1">
        <v>17818.45</v>
      </c>
      <c r="O1295" s="1">
        <v>2171.5500000000002</v>
      </c>
      <c r="P1295" s="1">
        <v>17818.45</v>
      </c>
      <c r="Q1295">
        <v>0</v>
      </c>
      <c r="R1295" s="1">
        <v>17648.310000000001</v>
      </c>
      <c r="S1295">
        <v>170.14</v>
      </c>
    </row>
    <row r="1296" spans="1:19" x14ac:dyDescent="0.25">
      <c r="A1296" s="2">
        <v>1001</v>
      </c>
      <c r="B1296" t="s">
        <v>21</v>
      </c>
      <c r="C1296" s="2" t="str">
        <f t="shared" si="68"/>
        <v>11</v>
      </c>
      <c r="D1296" t="s">
        <v>334</v>
      </c>
      <c r="E1296" s="2" t="str">
        <f t="shared" si="67"/>
        <v>110190000</v>
      </c>
      <c r="F1296" t="s">
        <v>378</v>
      </c>
      <c r="G1296" t="s">
        <v>379</v>
      </c>
      <c r="H1296" t="s">
        <v>380</v>
      </c>
      <c r="I1296">
        <v>22706</v>
      </c>
      <c r="J1296" t="s">
        <v>86</v>
      </c>
      <c r="K1296">
        <v>0</v>
      </c>
      <c r="L1296" s="1">
        <v>1265.3599999999999</v>
      </c>
      <c r="M1296" s="1">
        <v>1265.3599999999999</v>
      </c>
      <c r="N1296" s="1">
        <v>1265.3599999999999</v>
      </c>
      <c r="O1296">
        <v>0</v>
      </c>
      <c r="P1296" s="1">
        <v>1265.3599999999999</v>
      </c>
      <c r="Q1296">
        <v>0</v>
      </c>
      <c r="R1296" s="1">
        <v>1265.3599999999999</v>
      </c>
      <c r="S1296">
        <v>0</v>
      </c>
    </row>
    <row r="1297" spans="1:19" x14ac:dyDescent="0.25">
      <c r="A1297" s="2">
        <v>1001</v>
      </c>
      <c r="B1297" t="s">
        <v>21</v>
      </c>
      <c r="C1297" s="2" t="str">
        <f t="shared" si="68"/>
        <v>11</v>
      </c>
      <c r="D1297" t="s">
        <v>334</v>
      </c>
      <c r="E1297" s="2" t="str">
        <f t="shared" si="67"/>
        <v>110190000</v>
      </c>
      <c r="F1297" t="s">
        <v>378</v>
      </c>
      <c r="G1297" t="s">
        <v>379</v>
      </c>
      <c r="H1297" t="s">
        <v>380</v>
      </c>
      <c r="I1297">
        <v>22709</v>
      </c>
      <c r="J1297" t="s">
        <v>87</v>
      </c>
      <c r="K1297" s="1">
        <v>195535</v>
      </c>
      <c r="L1297" s="1">
        <v>31093.64</v>
      </c>
      <c r="M1297" s="1">
        <v>-164441.35999999999</v>
      </c>
      <c r="N1297" s="1">
        <v>30691.3</v>
      </c>
      <c r="O1297">
        <v>402.34</v>
      </c>
      <c r="P1297" s="1">
        <v>30691.3</v>
      </c>
      <c r="Q1297">
        <v>0</v>
      </c>
      <c r="R1297" s="1">
        <v>30250</v>
      </c>
      <c r="S1297">
        <v>441.3</v>
      </c>
    </row>
    <row r="1298" spans="1:19" x14ac:dyDescent="0.25">
      <c r="A1298" s="2">
        <v>1001</v>
      </c>
      <c r="B1298" t="s">
        <v>21</v>
      </c>
      <c r="C1298" s="2" t="str">
        <f t="shared" si="68"/>
        <v>11</v>
      </c>
      <c r="D1298" t="s">
        <v>334</v>
      </c>
      <c r="E1298" s="2" t="str">
        <f t="shared" si="67"/>
        <v>110190000</v>
      </c>
      <c r="F1298" t="s">
        <v>378</v>
      </c>
      <c r="G1298" t="s">
        <v>379</v>
      </c>
      <c r="H1298" t="s">
        <v>380</v>
      </c>
      <c r="I1298">
        <v>22809</v>
      </c>
      <c r="J1298" t="s">
        <v>308</v>
      </c>
      <c r="K1298" s="1">
        <v>552654</v>
      </c>
      <c r="L1298" s="1">
        <v>1480030</v>
      </c>
      <c r="M1298" s="1">
        <v>927376</v>
      </c>
      <c r="N1298" s="1">
        <v>1480030</v>
      </c>
      <c r="O1298">
        <v>0</v>
      </c>
      <c r="P1298" s="1">
        <v>1480030</v>
      </c>
      <c r="Q1298">
        <v>0</v>
      </c>
      <c r="R1298" s="1">
        <v>1480000</v>
      </c>
      <c r="S1298">
        <v>30</v>
      </c>
    </row>
    <row r="1299" spans="1:19" x14ac:dyDescent="0.25">
      <c r="A1299" s="2">
        <v>1001</v>
      </c>
      <c r="B1299" t="s">
        <v>21</v>
      </c>
      <c r="C1299" s="2" t="str">
        <f t="shared" si="68"/>
        <v>11</v>
      </c>
      <c r="D1299" t="s">
        <v>334</v>
      </c>
      <c r="E1299" s="2" t="str">
        <f t="shared" si="67"/>
        <v>110190000</v>
      </c>
      <c r="F1299" t="s">
        <v>378</v>
      </c>
      <c r="G1299" t="s">
        <v>379</v>
      </c>
      <c r="H1299" t="s">
        <v>380</v>
      </c>
      <c r="I1299">
        <v>28001</v>
      </c>
      <c r="J1299" t="s">
        <v>45</v>
      </c>
      <c r="K1299" s="1">
        <v>75200</v>
      </c>
      <c r="L1299" s="1">
        <v>113350</v>
      </c>
      <c r="M1299" s="1">
        <v>38150</v>
      </c>
      <c r="N1299" s="1">
        <v>87630.62</v>
      </c>
      <c r="O1299" s="1">
        <v>25719.38</v>
      </c>
      <c r="P1299" s="1">
        <v>87630.62</v>
      </c>
      <c r="Q1299">
        <v>0</v>
      </c>
      <c r="R1299" s="1">
        <v>87630.62</v>
      </c>
      <c r="S1299">
        <v>0</v>
      </c>
    </row>
    <row r="1300" spans="1:19" x14ac:dyDescent="0.25">
      <c r="A1300" s="2">
        <v>1001</v>
      </c>
      <c r="B1300" t="s">
        <v>21</v>
      </c>
      <c r="C1300" s="2" t="str">
        <f t="shared" si="68"/>
        <v>11</v>
      </c>
      <c r="D1300" t="s">
        <v>334</v>
      </c>
      <c r="E1300" s="2" t="str">
        <f t="shared" si="67"/>
        <v>110190000</v>
      </c>
      <c r="F1300" t="s">
        <v>378</v>
      </c>
      <c r="G1300" t="s">
        <v>379</v>
      </c>
      <c r="H1300" t="s">
        <v>380</v>
      </c>
      <c r="I1300">
        <v>46309</v>
      </c>
      <c r="J1300" t="s">
        <v>144</v>
      </c>
      <c r="K1300" s="1">
        <v>102000</v>
      </c>
      <c r="L1300" s="1">
        <v>102000</v>
      </c>
      <c r="M1300">
        <v>0</v>
      </c>
      <c r="N1300" s="1">
        <v>82690.22</v>
      </c>
      <c r="O1300" s="1">
        <v>19309.78</v>
      </c>
      <c r="P1300" s="1">
        <v>82690.22</v>
      </c>
      <c r="Q1300">
        <v>0</v>
      </c>
      <c r="R1300">
        <v>0</v>
      </c>
      <c r="S1300" s="1">
        <v>82690.22</v>
      </c>
    </row>
    <row r="1301" spans="1:19" x14ac:dyDescent="0.25">
      <c r="A1301" s="2">
        <v>1001</v>
      </c>
      <c r="B1301" t="s">
        <v>21</v>
      </c>
      <c r="C1301" s="2" t="str">
        <f t="shared" si="68"/>
        <v>11</v>
      </c>
      <c r="D1301" t="s">
        <v>334</v>
      </c>
      <c r="E1301" s="2" t="str">
        <f t="shared" si="67"/>
        <v>110190000</v>
      </c>
      <c r="F1301" t="s">
        <v>378</v>
      </c>
      <c r="G1301" t="s">
        <v>379</v>
      </c>
      <c r="H1301" t="s">
        <v>380</v>
      </c>
      <c r="I1301">
        <v>48099</v>
      </c>
      <c r="J1301" t="s">
        <v>118</v>
      </c>
      <c r="K1301" s="1">
        <v>25500</v>
      </c>
      <c r="L1301" s="1">
        <v>25500</v>
      </c>
      <c r="M1301">
        <v>0</v>
      </c>
      <c r="N1301" s="1">
        <v>24342.84</v>
      </c>
      <c r="O1301" s="1">
        <v>1157.1600000000001</v>
      </c>
      <c r="P1301" s="1">
        <v>24342.84</v>
      </c>
      <c r="Q1301">
        <v>0</v>
      </c>
      <c r="R1301" s="1">
        <v>12422.39</v>
      </c>
      <c r="S1301" s="1">
        <v>11920.45</v>
      </c>
    </row>
    <row r="1302" spans="1:19" x14ac:dyDescent="0.25">
      <c r="A1302" s="2">
        <v>1001</v>
      </c>
      <c r="B1302" t="s">
        <v>21</v>
      </c>
      <c r="C1302" s="2" t="str">
        <f t="shared" si="68"/>
        <v>11</v>
      </c>
      <c r="D1302" t="s">
        <v>334</v>
      </c>
      <c r="E1302" s="2" t="str">
        <f t="shared" si="67"/>
        <v>110190000</v>
      </c>
      <c r="F1302" t="s">
        <v>378</v>
      </c>
      <c r="G1302" t="s">
        <v>379</v>
      </c>
      <c r="H1302" t="s">
        <v>380</v>
      </c>
      <c r="I1302">
        <v>48399</v>
      </c>
      <c r="J1302" t="s">
        <v>121</v>
      </c>
      <c r="K1302" s="1">
        <v>10800</v>
      </c>
      <c r="L1302" s="1">
        <v>10800</v>
      </c>
      <c r="M1302">
        <v>0</v>
      </c>
      <c r="N1302">
        <v>0</v>
      </c>
      <c r="O1302" s="1">
        <v>10800</v>
      </c>
      <c r="P1302">
        <v>0</v>
      </c>
      <c r="Q1302">
        <v>0</v>
      </c>
      <c r="R1302">
        <v>0</v>
      </c>
      <c r="S1302">
        <v>0</v>
      </c>
    </row>
    <row r="1303" spans="1:19" x14ac:dyDescent="0.25">
      <c r="A1303" s="2">
        <v>1001</v>
      </c>
      <c r="B1303" t="s">
        <v>21</v>
      </c>
      <c r="C1303" s="2" t="str">
        <f t="shared" si="68"/>
        <v>11</v>
      </c>
      <c r="D1303" t="s">
        <v>334</v>
      </c>
      <c r="E1303" s="2" t="str">
        <f t="shared" si="67"/>
        <v>110190000</v>
      </c>
      <c r="F1303" t="s">
        <v>378</v>
      </c>
      <c r="G1303" t="s">
        <v>379</v>
      </c>
      <c r="H1303" t="s">
        <v>380</v>
      </c>
      <c r="I1303">
        <v>61201</v>
      </c>
      <c r="J1303" t="s">
        <v>124</v>
      </c>
      <c r="K1303" s="1">
        <v>286340</v>
      </c>
      <c r="L1303" s="1">
        <v>1732321.76</v>
      </c>
      <c r="M1303" s="1">
        <v>1445981.76</v>
      </c>
      <c r="N1303" s="1">
        <v>1732234.57</v>
      </c>
      <c r="O1303">
        <v>87.19</v>
      </c>
      <c r="P1303" s="1">
        <v>1732234.57</v>
      </c>
      <c r="Q1303">
        <v>0</v>
      </c>
      <c r="R1303" s="1">
        <v>1723608.97</v>
      </c>
      <c r="S1303" s="1">
        <v>8625.6</v>
      </c>
    </row>
    <row r="1304" spans="1:19" x14ac:dyDescent="0.25">
      <c r="A1304" s="2">
        <v>1001</v>
      </c>
      <c r="B1304" t="s">
        <v>21</v>
      </c>
      <c r="C1304" s="2" t="str">
        <f t="shared" si="68"/>
        <v>11</v>
      </c>
      <c r="D1304" t="s">
        <v>334</v>
      </c>
      <c r="E1304" s="2" t="str">
        <f t="shared" si="67"/>
        <v>110190000</v>
      </c>
      <c r="F1304" t="s">
        <v>378</v>
      </c>
      <c r="G1304" t="s">
        <v>379</v>
      </c>
      <c r="H1304" t="s">
        <v>380</v>
      </c>
      <c r="I1304">
        <v>61203</v>
      </c>
      <c r="J1304" t="s">
        <v>381</v>
      </c>
      <c r="K1304" s="1">
        <v>1100000</v>
      </c>
      <c r="L1304" s="1">
        <v>1100000</v>
      </c>
      <c r="M1304">
        <v>0</v>
      </c>
      <c r="N1304">
        <v>0</v>
      </c>
      <c r="O1304" s="1">
        <v>1100000</v>
      </c>
      <c r="P1304">
        <v>0</v>
      </c>
      <c r="Q1304">
        <v>0</v>
      </c>
      <c r="R1304">
        <v>0</v>
      </c>
      <c r="S1304">
        <v>0</v>
      </c>
    </row>
    <row r="1305" spans="1:19" x14ac:dyDescent="0.25">
      <c r="A1305" s="2">
        <v>1001</v>
      </c>
      <c r="B1305" t="s">
        <v>21</v>
      </c>
      <c r="C1305" s="2" t="str">
        <f t="shared" si="68"/>
        <v>11</v>
      </c>
      <c r="D1305" t="s">
        <v>334</v>
      </c>
      <c r="E1305" s="2" t="str">
        <f t="shared" si="67"/>
        <v>110190000</v>
      </c>
      <c r="F1305" t="s">
        <v>378</v>
      </c>
      <c r="G1305" t="s">
        <v>379</v>
      </c>
      <c r="H1305" t="s">
        <v>380</v>
      </c>
      <c r="I1305">
        <v>62301</v>
      </c>
      <c r="J1305" t="s">
        <v>157</v>
      </c>
      <c r="K1305" s="1">
        <v>57500</v>
      </c>
      <c r="L1305">
        <v>0</v>
      </c>
      <c r="M1305" s="1">
        <v>-57500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</row>
    <row r="1306" spans="1:19" x14ac:dyDescent="0.25">
      <c r="A1306" s="2">
        <v>1001</v>
      </c>
      <c r="B1306" t="s">
        <v>21</v>
      </c>
      <c r="C1306" s="2" t="str">
        <f t="shared" si="68"/>
        <v>11</v>
      </c>
      <c r="D1306" t="s">
        <v>334</v>
      </c>
      <c r="E1306" s="2" t="str">
        <f t="shared" si="67"/>
        <v>110190000</v>
      </c>
      <c r="F1306" t="s">
        <v>378</v>
      </c>
      <c r="G1306" t="s">
        <v>379</v>
      </c>
      <c r="H1306" t="s">
        <v>380</v>
      </c>
      <c r="I1306">
        <v>62302</v>
      </c>
      <c r="J1306" t="s">
        <v>382</v>
      </c>
      <c r="K1306" s="1">
        <v>6375</v>
      </c>
      <c r="L1306" s="1">
        <v>1062.51</v>
      </c>
      <c r="M1306" s="1">
        <v>-5312.49</v>
      </c>
      <c r="N1306">
        <v>0</v>
      </c>
      <c r="O1306" s="1">
        <v>1062.51</v>
      </c>
      <c r="P1306">
        <v>0</v>
      </c>
      <c r="Q1306">
        <v>0</v>
      </c>
      <c r="R1306">
        <v>0</v>
      </c>
      <c r="S1306">
        <v>0</v>
      </c>
    </row>
    <row r="1307" spans="1:19" x14ac:dyDescent="0.25">
      <c r="A1307" s="2">
        <v>1001</v>
      </c>
      <c r="B1307" t="s">
        <v>21</v>
      </c>
      <c r="C1307" s="2" t="str">
        <f t="shared" si="68"/>
        <v>11</v>
      </c>
      <c r="D1307" t="s">
        <v>334</v>
      </c>
      <c r="E1307" s="2" t="str">
        <f t="shared" si="67"/>
        <v>110190000</v>
      </c>
      <c r="F1307" t="s">
        <v>378</v>
      </c>
      <c r="G1307" t="s">
        <v>379</v>
      </c>
      <c r="H1307" t="s">
        <v>380</v>
      </c>
      <c r="I1307">
        <v>62304</v>
      </c>
      <c r="J1307" t="s">
        <v>360</v>
      </c>
      <c r="K1307" s="1">
        <v>5000</v>
      </c>
      <c r="L1307">
        <v>0</v>
      </c>
      <c r="M1307" s="1">
        <v>-5000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</row>
    <row r="1308" spans="1:19" x14ac:dyDescent="0.25">
      <c r="A1308" s="2">
        <v>1001</v>
      </c>
      <c r="B1308" t="s">
        <v>21</v>
      </c>
      <c r="C1308" s="2" t="str">
        <f t="shared" si="68"/>
        <v>11</v>
      </c>
      <c r="D1308" t="s">
        <v>334</v>
      </c>
      <c r="E1308" s="2" t="str">
        <f t="shared" si="67"/>
        <v>110190000</v>
      </c>
      <c r="F1308" t="s">
        <v>378</v>
      </c>
      <c r="G1308" t="s">
        <v>379</v>
      </c>
      <c r="H1308" t="s">
        <v>380</v>
      </c>
      <c r="I1308">
        <v>62308</v>
      </c>
      <c r="J1308" t="s">
        <v>341</v>
      </c>
      <c r="K1308" s="1">
        <v>6375</v>
      </c>
      <c r="L1308" s="1">
        <v>2316</v>
      </c>
      <c r="M1308" s="1">
        <v>-4059</v>
      </c>
      <c r="N1308" s="1">
        <v>2238.5</v>
      </c>
      <c r="O1308">
        <v>77.5</v>
      </c>
      <c r="P1308" s="1">
        <v>2238.5</v>
      </c>
      <c r="Q1308">
        <v>0</v>
      </c>
      <c r="R1308" s="1">
        <v>2238.5</v>
      </c>
      <c r="S1308">
        <v>0</v>
      </c>
    </row>
    <row r="1309" spans="1:19" x14ac:dyDescent="0.25">
      <c r="A1309" s="2">
        <v>1001</v>
      </c>
      <c r="B1309" t="s">
        <v>21</v>
      </c>
      <c r="C1309" s="2" t="str">
        <f t="shared" si="68"/>
        <v>11</v>
      </c>
      <c r="D1309" t="s">
        <v>334</v>
      </c>
      <c r="E1309" s="2" t="str">
        <f t="shared" si="67"/>
        <v>110190000</v>
      </c>
      <c r="F1309" t="s">
        <v>378</v>
      </c>
      <c r="G1309" t="s">
        <v>379</v>
      </c>
      <c r="H1309" t="s">
        <v>380</v>
      </c>
      <c r="I1309">
        <v>62500</v>
      </c>
      <c r="J1309" t="s">
        <v>93</v>
      </c>
      <c r="K1309" s="1">
        <v>5100</v>
      </c>
      <c r="L1309" s="1">
        <v>31642.49</v>
      </c>
      <c r="M1309" s="1">
        <v>26542.49</v>
      </c>
      <c r="N1309" s="1">
        <v>31642.49</v>
      </c>
      <c r="O1309">
        <v>0</v>
      </c>
      <c r="P1309" s="1">
        <v>31642.49</v>
      </c>
      <c r="Q1309">
        <v>0</v>
      </c>
      <c r="R1309" s="1">
        <v>31642.49</v>
      </c>
      <c r="S1309">
        <v>0</v>
      </c>
    </row>
    <row r="1310" spans="1:19" x14ac:dyDescent="0.25">
      <c r="A1310" s="2">
        <v>1001</v>
      </c>
      <c r="B1310" t="s">
        <v>21</v>
      </c>
      <c r="C1310" s="2" t="str">
        <f t="shared" si="68"/>
        <v>11</v>
      </c>
      <c r="D1310" t="s">
        <v>334</v>
      </c>
      <c r="E1310" s="2" t="str">
        <f t="shared" si="67"/>
        <v>110190000</v>
      </c>
      <c r="F1310" t="s">
        <v>378</v>
      </c>
      <c r="G1310" t="s">
        <v>379</v>
      </c>
      <c r="H1310" t="s">
        <v>380</v>
      </c>
      <c r="I1310">
        <v>62502</v>
      </c>
      <c r="J1310" t="s">
        <v>94</v>
      </c>
      <c r="K1310" s="1">
        <v>2125</v>
      </c>
      <c r="L1310">
        <v>0</v>
      </c>
      <c r="M1310" s="1">
        <v>-2125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</row>
    <row r="1311" spans="1:19" x14ac:dyDescent="0.25">
      <c r="A1311" s="2">
        <v>1001</v>
      </c>
      <c r="B1311" t="s">
        <v>21</v>
      </c>
      <c r="C1311" s="2" t="str">
        <f t="shared" si="68"/>
        <v>11</v>
      </c>
      <c r="D1311" t="s">
        <v>334</v>
      </c>
      <c r="E1311" s="2" t="str">
        <f t="shared" si="67"/>
        <v>110190000</v>
      </c>
      <c r="F1311" t="s">
        <v>378</v>
      </c>
      <c r="G1311" t="s">
        <v>379</v>
      </c>
      <c r="H1311" t="s">
        <v>380</v>
      </c>
      <c r="I1311">
        <v>63301</v>
      </c>
      <c r="J1311" t="s">
        <v>129</v>
      </c>
      <c r="K1311" s="1">
        <v>5100</v>
      </c>
      <c r="L1311" s="1">
        <v>8622.7900000000009</v>
      </c>
      <c r="M1311" s="1">
        <v>3522.79</v>
      </c>
      <c r="N1311" s="1">
        <v>8622.7900000000009</v>
      </c>
      <c r="O1311">
        <v>0</v>
      </c>
      <c r="P1311" s="1">
        <v>8622.7900000000009</v>
      </c>
      <c r="Q1311">
        <v>0</v>
      </c>
      <c r="R1311" s="1">
        <v>8622.7900000000009</v>
      </c>
      <c r="S1311">
        <v>0</v>
      </c>
    </row>
    <row r="1312" spans="1:19" x14ac:dyDescent="0.25">
      <c r="A1312" s="2">
        <v>1001</v>
      </c>
      <c r="B1312" t="s">
        <v>21</v>
      </c>
      <c r="C1312" s="2" t="str">
        <f t="shared" si="68"/>
        <v>11</v>
      </c>
      <c r="D1312" t="s">
        <v>334</v>
      </c>
      <c r="E1312" s="2" t="str">
        <f t="shared" si="67"/>
        <v>110190000</v>
      </c>
      <c r="F1312" t="s">
        <v>378</v>
      </c>
      <c r="G1312" t="s">
        <v>379</v>
      </c>
      <c r="H1312" t="s">
        <v>380</v>
      </c>
      <c r="I1312">
        <v>63302</v>
      </c>
      <c r="J1312" t="s">
        <v>130</v>
      </c>
      <c r="K1312" s="1">
        <v>6014</v>
      </c>
      <c r="L1312">
        <v>91.21</v>
      </c>
      <c r="M1312" s="1">
        <v>-5922.79</v>
      </c>
      <c r="N1312">
        <v>0</v>
      </c>
      <c r="O1312">
        <v>91.21</v>
      </c>
      <c r="P1312">
        <v>0</v>
      </c>
      <c r="Q1312">
        <v>0</v>
      </c>
      <c r="R1312">
        <v>0</v>
      </c>
      <c r="S1312">
        <v>0</v>
      </c>
    </row>
    <row r="1313" spans="1:19" x14ac:dyDescent="0.25">
      <c r="A1313" s="2">
        <v>1001</v>
      </c>
      <c r="B1313" t="s">
        <v>21</v>
      </c>
      <c r="C1313" s="2" t="str">
        <f t="shared" si="68"/>
        <v>11</v>
      </c>
      <c r="D1313" t="s">
        <v>334</v>
      </c>
      <c r="E1313" s="2" t="str">
        <f t="shared" si="67"/>
        <v>110190000</v>
      </c>
      <c r="F1313" t="s">
        <v>378</v>
      </c>
      <c r="G1313" t="s">
        <v>379</v>
      </c>
      <c r="H1313" t="s">
        <v>380</v>
      </c>
      <c r="I1313">
        <v>63308</v>
      </c>
      <c r="J1313" t="s">
        <v>171</v>
      </c>
      <c r="K1313" s="1">
        <v>4250</v>
      </c>
      <c r="L1313">
        <v>0</v>
      </c>
      <c r="M1313" s="1">
        <v>-4250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</row>
    <row r="1314" spans="1:19" x14ac:dyDescent="0.25">
      <c r="A1314" s="2">
        <v>1001</v>
      </c>
      <c r="B1314" t="s">
        <v>21</v>
      </c>
      <c r="C1314" s="2" t="str">
        <f t="shared" si="68"/>
        <v>11</v>
      </c>
      <c r="D1314" t="s">
        <v>334</v>
      </c>
      <c r="E1314" s="2" t="str">
        <f t="shared" si="67"/>
        <v>110190000</v>
      </c>
      <c r="F1314" t="s">
        <v>378</v>
      </c>
      <c r="G1314" t="s">
        <v>379</v>
      </c>
      <c r="H1314" t="s">
        <v>380</v>
      </c>
      <c r="I1314">
        <v>63502</v>
      </c>
      <c r="J1314" t="s">
        <v>186</v>
      </c>
      <c r="K1314" s="1">
        <v>4250</v>
      </c>
      <c r="L1314">
        <v>0</v>
      </c>
      <c r="M1314" s="1">
        <v>-4250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</row>
    <row r="1315" spans="1:19" x14ac:dyDescent="0.25">
      <c r="A1315" s="2">
        <v>1001</v>
      </c>
      <c r="B1315" t="s">
        <v>21</v>
      </c>
      <c r="C1315" s="2" t="str">
        <f t="shared" si="68"/>
        <v>11</v>
      </c>
      <c r="D1315" t="s">
        <v>334</v>
      </c>
      <c r="E1315" s="2" t="str">
        <f t="shared" si="67"/>
        <v>110190000</v>
      </c>
      <c r="F1315" t="s">
        <v>378</v>
      </c>
      <c r="G1315" t="s">
        <v>379</v>
      </c>
      <c r="H1315" t="s">
        <v>380</v>
      </c>
      <c r="I1315">
        <v>63509</v>
      </c>
      <c r="J1315" t="s">
        <v>383</v>
      </c>
      <c r="K1315" s="1">
        <v>5000</v>
      </c>
      <c r="L1315">
        <v>0</v>
      </c>
      <c r="M1315" s="1">
        <v>-5000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</row>
    <row r="1316" spans="1:19" x14ac:dyDescent="0.25">
      <c r="A1316" s="2">
        <v>1001</v>
      </c>
      <c r="B1316" t="s">
        <v>21</v>
      </c>
      <c r="C1316" s="2" t="str">
        <f t="shared" si="68"/>
        <v>11</v>
      </c>
      <c r="D1316" t="s">
        <v>334</v>
      </c>
      <c r="E1316" s="2" t="str">
        <f t="shared" ref="E1316:E1336" si="69">"110200000"</f>
        <v>110200000</v>
      </c>
      <c r="F1316" t="s">
        <v>384</v>
      </c>
      <c r="G1316" t="s">
        <v>385</v>
      </c>
      <c r="H1316" t="s">
        <v>384</v>
      </c>
      <c r="I1316">
        <v>12000</v>
      </c>
      <c r="J1316" t="s">
        <v>28</v>
      </c>
      <c r="K1316" s="1">
        <v>204598</v>
      </c>
      <c r="L1316" s="1">
        <v>165668</v>
      </c>
      <c r="M1316" s="1">
        <v>-38930</v>
      </c>
      <c r="N1316" s="1">
        <v>165667.87</v>
      </c>
      <c r="O1316">
        <v>0.13</v>
      </c>
      <c r="P1316" s="1">
        <v>165667.87</v>
      </c>
      <c r="Q1316">
        <v>0</v>
      </c>
      <c r="R1316" s="1">
        <v>165667.87</v>
      </c>
      <c r="S1316">
        <v>0</v>
      </c>
    </row>
    <row r="1317" spans="1:19" x14ac:dyDescent="0.25">
      <c r="A1317" s="2">
        <v>1001</v>
      </c>
      <c r="B1317" t="s">
        <v>21</v>
      </c>
      <c r="C1317" s="2" t="str">
        <f t="shared" si="68"/>
        <v>11</v>
      </c>
      <c r="D1317" t="s">
        <v>334</v>
      </c>
      <c r="E1317" s="2" t="str">
        <f t="shared" si="69"/>
        <v>110200000</v>
      </c>
      <c r="F1317" t="s">
        <v>384</v>
      </c>
      <c r="G1317" t="s">
        <v>385</v>
      </c>
      <c r="H1317" t="s">
        <v>384</v>
      </c>
      <c r="I1317">
        <v>12001</v>
      </c>
      <c r="J1317" t="s">
        <v>51</v>
      </c>
      <c r="K1317" s="1">
        <v>29985</v>
      </c>
      <c r="L1317" s="1">
        <v>21311</v>
      </c>
      <c r="M1317" s="1">
        <v>-8674</v>
      </c>
      <c r="N1317" s="1">
        <v>21310.5</v>
      </c>
      <c r="O1317">
        <v>0.5</v>
      </c>
      <c r="P1317" s="1">
        <v>21310.5</v>
      </c>
      <c r="Q1317">
        <v>0</v>
      </c>
      <c r="R1317" s="1">
        <v>21310.5</v>
      </c>
      <c r="S1317">
        <v>0</v>
      </c>
    </row>
    <row r="1318" spans="1:19" x14ac:dyDescent="0.25">
      <c r="A1318" s="2">
        <v>1001</v>
      </c>
      <c r="B1318" t="s">
        <v>21</v>
      </c>
      <c r="C1318" s="2" t="str">
        <f t="shared" si="68"/>
        <v>11</v>
      </c>
      <c r="D1318" t="s">
        <v>334</v>
      </c>
      <c r="E1318" s="2" t="str">
        <f t="shared" si="69"/>
        <v>110200000</v>
      </c>
      <c r="F1318" t="s">
        <v>384</v>
      </c>
      <c r="G1318" t="s">
        <v>385</v>
      </c>
      <c r="H1318" t="s">
        <v>384</v>
      </c>
      <c r="I1318">
        <v>12002</v>
      </c>
      <c r="J1318" t="s">
        <v>29</v>
      </c>
      <c r="K1318" s="1">
        <v>22966</v>
      </c>
      <c r="L1318" s="1">
        <v>19567</v>
      </c>
      <c r="M1318" s="1">
        <v>-3399</v>
      </c>
      <c r="N1318" s="1">
        <v>19566.54</v>
      </c>
      <c r="O1318">
        <v>0.46</v>
      </c>
      <c r="P1318" s="1">
        <v>19566.54</v>
      </c>
      <c r="Q1318">
        <v>0</v>
      </c>
      <c r="R1318" s="1">
        <v>19566.54</v>
      </c>
      <c r="S1318">
        <v>0</v>
      </c>
    </row>
    <row r="1319" spans="1:19" x14ac:dyDescent="0.25">
      <c r="A1319" s="2">
        <v>1001</v>
      </c>
      <c r="B1319" t="s">
        <v>21</v>
      </c>
      <c r="C1319" s="2" t="str">
        <f t="shared" si="68"/>
        <v>11</v>
      </c>
      <c r="D1319" t="s">
        <v>334</v>
      </c>
      <c r="E1319" s="2" t="str">
        <f t="shared" si="69"/>
        <v>110200000</v>
      </c>
      <c r="F1319" t="s">
        <v>384</v>
      </c>
      <c r="G1319" t="s">
        <v>385</v>
      </c>
      <c r="H1319" t="s">
        <v>384</v>
      </c>
      <c r="I1319">
        <v>12005</v>
      </c>
      <c r="J1319" t="s">
        <v>31</v>
      </c>
      <c r="K1319" s="1">
        <v>53985</v>
      </c>
      <c r="L1319" s="1">
        <v>63317</v>
      </c>
      <c r="M1319" s="1">
        <v>9332</v>
      </c>
      <c r="N1319" s="1">
        <v>63316.97</v>
      </c>
      <c r="O1319">
        <v>0.03</v>
      </c>
      <c r="P1319" s="1">
        <v>63316.97</v>
      </c>
      <c r="Q1319">
        <v>0</v>
      </c>
      <c r="R1319" s="1">
        <v>63316.97</v>
      </c>
      <c r="S1319">
        <v>0</v>
      </c>
    </row>
    <row r="1320" spans="1:19" x14ac:dyDescent="0.25">
      <c r="A1320" s="2">
        <v>1001</v>
      </c>
      <c r="B1320" t="s">
        <v>21</v>
      </c>
      <c r="C1320" s="2" t="str">
        <f t="shared" si="68"/>
        <v>11</v>
      </c>
      <c r="D1320" t="s">
        <v>334</v>
      </c>
      <c r="E1320" s="2" t="str">
        <f t="shared" si="69"/>
        <v>110200000</v>
      </c>
      <c r="F1320" t="s">
        <v>384</v>
      </c>
      <c r="G1320" t="s">
        <v>385</v>
      </c>
      <c r="H1320" t="s">
        <v>384</v>
      </c>
      <c r="I1320">
        <v>12100</v>
      </c>
      <c r="J1320" t="s">
        <v>32</v>
      </c>
      <c r="K1320" s="1">
        <v>211867</v>
      </c>
      <c r="L1320" s="1">
        <v>176882</v>
      </c>
      <c r="M1320" s="1">
        <v>-34985</v>
      </c>
      <c r="N1320" s="1">
        <v>176881.98</v>
      </c>
      <c r="O1320">
        <v>0.02</v>
      </c>
      <c r="P1320" s="1">
        <v>176881.98</v>
      </c>
      <c r="Q1320">
        <v>0</v>
      </c>
      <c r="R1320" s="1">
        <v>176881.98</v>
      </c>
      <c r="S1320">
        <v>0</v>
      </c>
    </row>
    <row r="1321" spans="1:19" x14ac:dyDescent="0.25">
      <c r="A1321" s="2">
        <v>1001</v>
      </c>
      <c r="B1321" t="s">
        <v>21</v>
      </c>
      <c r="C1321" s="2" t="str">
        <f t="shared" si="68"/>
        <v>11</v>
      </c>
      <c r="D1321" t="s">
        <v>334</v>
      </c>
      <c r="E1321" s="2" t="str">
        <f t="shared" si="69"/>
        <v>110200000</v>
      </c>
      <c r="F1321" t="s">
        <v>384</v>
      </c>
      <c r="G1321" t="s">
        <v>385</v>
      </c>
      <c r="H1321" t="s">
        <v>384</v>
      </c>
      <c r="I1321">
        <v>12101</v>
      </c>
      <c r="J1321" t="s">
        <v>33</v>
      </c>
      <c r="K1321" s="1">
        <v>595484</v>
      </c>
      <c r="L1321" s="1">
        <v>553991</v>
      </c>
      <c r="M1321" s="1">
        <v>-41493</v>
      </c>
      <c r="N1321" s="1">
        <v>553990.35</v>
      </c>
      <c r="O1321">
        <v>0.65</v>
      </c>
      <c r="P1321" s="1">
        <v>553990.35</v>
      </c>
      <c r="Q1321">
        <v>0</v>
      </c>
      <c r="R1321" s="1">
        <v>553990.35</v>
      </c>
      <c r="S1321">
        <v>0</v>
      </c>
    </row>
    <row r="1322" spans="1:19" x14ac:dyDescent="0.25">
      <c r="A1322" s="2">
        <v>1001</v>
      </c>
      <c r="B1322" t="s">
        <v>21</v>
      </c>
      <c r="C1322" s="2" t="str">
        <f t="shared" si="68"/>
        <v>11</v>
      </c>
      <c r="D1322" t="s">
        <v>334</v>
      </c>
      <c r="E1322" s="2" t="str">
        <f t="shared" si="69"/>
        <v>110200000</v>
      </c>
      <c r="F1322" t="s">
        <v>384</v>
      </c>
      <c r="G1322" t="s">
        <v>385</v>
      </c>
      <c r="H1322" t="s">
        <v>384</v>
      </c>
      <c r="I1322">
        <v>12103</v>
      </c>
      <c r="J1322" t="s">
        <v>52</v>
      </c>
      <c r="K1322" s="1">
        <v>12834</v>
      </c>
      <c r="L1322" s="1">
        <v>12898</v>
      </c>
      <c r="M1322">
        <v>64</v>
      </c>
      <c r="N1322" s="1">
        <v>12897.08</v>
      </c>
      <c r="O1322">
        <v>0.92</v>
      </c>
      <c r="P1322" s="1">
        <v>12897.08</v>
      </c>
      <c r="Q1322">
        <v>0</v>
      </c>
      <c r="R1322" s="1">
        <v>12897.08</v>
      </c>
      <c r="S1322">
        <v>0</v>
      </c>
    </row>
    <row r="1323" spans="1:19" x14ac:dyDescent="0.25">
      <c r="A1323" s="2">
        <v>1001</v>
      </c>
      <c r="B1323" t="s">
        <v>21</v>
      </c>
      <c r="C1323" s="2" t="str">
        <f t="shared" si="68"/>
        <v>11</v>
      </c>
      <c r="D1323" t="s">
        <v>334</v>
      </c>
      <c r="E1323" s="2" t="str">
        <f t="shared" si="69"/>
        <v>110200000</v>
      </c>
      <c r="F1323" t="s">
        <v>384</v>
      </c>
      <c r="G1323" t="s">
        <v>385</v>
      </c>
      <c r="H1323" t="s">
        <v>384</v>
      </c>
      <c r="I1323">
        <v>15000</v>
      </c>
      <c r="J1323" t="s">
        <v>135</v>
      </c>
      <c r="K1323">
        <v>0</v>
      </c>
      <c r="L1323" s="1">
        <v>3642.14</v>
      </c>
      <c r="M1323" s="1">
        <v>3642.14</v>
      </c>
      <c r="N1323" s="1">
        <v>3642.14</v>
      </c>
      <c r="O1323">
        <v>0</v>
      </c>
      <c r="P1323" s="1">
        <v>3642.14</v>
      </c>
      <c r="Q1323">
        <v>0</v>
      </c>
      <c r="R1323" s="1">
        <v>3642.14</v>
      </c>
      <c r="S1323">
        <v>0</v>
      </c>
    </row>
    <row r="1324" spans="1:19" x14ac:dyDescent="0.25">
      <c r="A1324" s="2">
        <v>1001</v>
      </c>
      <c r="B1324" t="s">
        <v>21</v>
      </c>
      <c r="C1324" s="2" t="str">
        <f t="shared" si="68"/>
        <v>11</v>
      </c>
      <c r="D1324" t="s">
        <v>334</v>
      </c>
      <c r="E1324" s="2" t="str">
        <f t="shared" si="69"/>
        <v>110200000</v>
      </c>
      <c r="F1324" t="s">
        <v>384</v>
      </c>
      <c r="G1324" t="s">
        <v>385</v>
      </c>
      <c r="H1324" t="s">
        <v>384</v>
      </c>
      <c r="I1324">
        <v>16000</v>
      </c>
      <c r="J1324" t="s">
        <v>35</v>
      </c>
      <c r="K1324" s="1">
        <v>206363</v>
      </c>
      <c r="L1324" s="1">
        <v>175825.5</v>
      </c>
      <c r="M1324" s="1">
        <v>-30537.5</v>
      </c>
      <c r="N1324" s="1">
        <v>175825.32</v>
      </c>
      <c r="O1324">
        <v>0.18</v>
      </c>
      <c r="P1324" s="1">
        <v>175825.32</v>
      </c>
      <c r="Q1324">
        <v>0</v>
      </c>
      <c r="R1324" s="1">
        <v>175825.32</v>
      </c>
      <c r="S1324">
        <v>0</v>
      </c>
    </row>
    <row r="1325" spans="1:19" x14ac:dyDescent="0.25">
      <c r="A1325" s="2">
        <v>1001</v>
      </c>
      <c r="B1325" t="s">
        <v>21</v>
      </c>
      <c r="C1325" s="2" t="str">
        <f t="shared" si="68"/>
        <v>11</v>
      </c>
      <c r="D1325" t="s">
        <v>334</v>
      </c>
      <c r="E1325" s="2" t="str">
        <f t="shared" si="69"/>
        <v>110200000</v>
      </c>
      <c r="F1325" t="s">
        <v>384</v>
      </c>
      <c r="G1325" t="s">
        <v>385</v>
      </c>
      <c r="H1325" t="s">
        <v>384</v>
      </c>
      <c r="I1325">
        <v>22000</v>
      </c>
      <c r="J1325" t="s">
        <v>39</v>
      </c>
      <c r="K1325" s="1">
        <v>1500</v>
      </c>
      <c r="L1325" s="1">
        <v>4500</v>
      </c>
      <c r="M1325" s="1">
        <v>3000</v>
      </c>
      <c r="N1325" s="1">
        <v>1532.45</v>
      </c>
      <c r="O1325" s="1">
        <v>2967.55</v>
      </c>
      <c r="P1325" s="1">
        <v>1532.45</v>
      </c>
      <c r="Q1325">
        <v>0</v>
      </c>
      <c r="R1325" s="1">
        <v>1532.45</v>
      </c>
      <c r="S1325">
        <v>0</v>
      </c>
    </row>
    <row r="1326" spans="1:19" x14ac:dyDescent="0.25">
      <c r="A1326" s="2">
        <v>1001</v>
      </c>
      <c r="B1326" t="s">
        <v>21</v>
      </c>
      <c r="C1326" s="2" t="str">
        <f t="shared" si="68"/>
        <v>11</v>
      </c>
      <c r="D1326" t="s">
        <v>334</v>
      </c>
      <c r="E1326" s="2" t="str">
        <f t="shared" si="69"/>
        <v>110200000</v>
      </c>
      <c r="F1326" t="s">
        <v>384</v>
      </c>
      <c r="G1326" t="s">
        <v>385</v>
      </c>
      <c r="H1326" t="s">
        <v>384</v>
      </c>
      <c r="I1326">
        <v>22002</v>
      </c>
      <c r="J1326" t="s">
        <v>40</v>
      </c>
      <c r="K1326">
        <v>0</v>
      </c>
      <c r="L1326" s="1">
        <v>1413.6</v>
      </c>
      <c r="M1326" s="1">
        <v>1413.6</v>
      </c>
      <c r="N1326" s="1">
        <v>1117.5999999999999</v>
      </c>
      <c r="O1326">
        <v>296</v>
      </c>
      <c r="P1326" s="1">
        <v>1117.5999999999999</v>
      </c>
      <c r="Q1326">
        <v>0</v>
      </c>
      <c r="R1326" s="1">
        <v>1117.5999999999999</v>
      </c>
      <c r="S1326">
        <v>0</v>
      </c>
    </row>
    <row r="1327" spans="1:19" x14ac:dyDescent="0.25">
      <c r="A1327" s="2">
        <v>1001</v>
      </c>
      <c r="B1327" t="s">
        <v>21</v>
      </c>
      <c r="C1327" s="2" t="str">
        <f t="shared" si="68"/>
        <v>11</v>
      </c>
      <c r="D1327" t="s">
        <v>334</v>
      </c>
      <c r="E1327" s="2" t="str">
        <f t="shared" si="69"/>
        <v>110200000</v>
      </c>
      <c r="F1327" t="s">
        <v>384</v>
      </c>
      <c r="G1327" t="s">
        <v>385</v>
      </c>
      <c r="H1327" t="s">
        <v>384</v>
      </c>
      <c r="I1327">
        <v>22003</v>
      </c>
      <c r="J1327" t="s">
        <v>41</v>
      </c>
      <c r="K1327" s="1">
        <v>3500</v>
      </c>
      <c r="L1327" s="1">
        <v>2086.4</v>
      </c>
      <c r="M1327" s="1">
        <v>-1413.6</v>
      </c>
      <c r="N1327">
        <v>761.82</v>
      </c>
      <c r="O1327" s="1">
        <v>1324.58</v>
      </c>
      <c r="P1327">
        <v>761.82</v>
      </c>
      <c r="Q1327">
        <v>0</v>
      </c>
      <c r="R1327">
        <v>761.82</v>
      </c>
      <c r="S1327">
        <v>0</v>
      </c>
    </row>
    <row r="1328" spans="1:19" x14ac:dyDescent="0.25">
      <c r="A1328" s="2">
        <v>1001</v>
      </c>
      <c r="B1328" t="s">
        <v>21</v>
      </c>
      <c r="C1328" s="2" t="str">
        <f t="shared" si="68"/>
        <v>11</v>
      </c>
      <c r="D1328" t="s">
        <v>334</v>
      </c>
      <c r="E1328" s="2" t="str">
        <f t="shared" si="69"/>
        <v>110200000</v>
      </c>
      <c r="F1328" t="s">
        <v>384</v>
      </c>
      <c r="G1328" t="s">
        <v>385</v>
      </c>
      <c r="H1328" t="s">
        <v>384</v>
      </c>
      <c r="I1328">
        <v>22004</v>
      </c>
      <c r="J1328" t="s">
        <v>72</v>
      </c>
      <c r="K1328" s="1">
        <v>6000</v>
      </c>
      <c r="L1328" s="1">
        <v>3000</v>
      </c>
      <c r="M1328" s="1">
        <v>-3000</v>
      </c>
      <c r="N1328">
        <v>734.4</v>
      </c>
      <c r="O1328" s="1">
        <v>2265.6</v>
      </c>
      <c r="P1328">
        <v>734.4</v>
      </c>
      <c r="Q1328">
        <v>0</v>
      </c>
      <c r="R1328">
        <v>734.4</v>
      </c>
      <c r="S1328">
        <v>0</v>
      </c>
    </row>
    <row r="1329" spans="1:19" x14ac:dyDescent="0.25">
      <c r="A1329" s="2">
        <v>1001</v>
      </c>
      <c r="B1329" t="s">
        <v>21</v>
      </c>
      <c r="C1329" s="2" t="str">
        <f t="shared" si="68"/>
        <v>11</v>
      </c>
      <c r="D1329" t="s">
        <v>334</v>
      </c>
      <c r="E1329" s="2" t="str">
        <f t="shared" si="69"/>
        <v>110200000</v>
      </c>
      <c r="F1329" t="s">
        <v>384</v>
      </c>
      <c r="G1329" t="s">
        <v>385</v>
      </c>
      <c r="H1329" t="s">
        <v>384</v>
      </c>
      <c r="I1329">
        <v>22201</v>
      </c>
      <c r="J1329" t="s">
        <v>42</v>
      </c>
      <c r="K1329">
        <v>500</v>
      </c>
      <c r="L1329">
        <v>500</v>
      </c>
      <c r="M1329">
        <v>0</v>
      </c>
      <c r="N1329">
        <v>30.21</v>
      </c>
      <c r="O1329">
        <v>469.79</v>
      </c>
      <c r="P1329">
        <v>30.21</v>
      </c>
      <c r="Q1329">
        <v>0</v>
      </c>
      <c r="R1329">
        <v>30.21</v>
      </c>
      <c r="S1329">
        <v>0</v>
      </c>
    </row>
    <row r="1330" spans="1:19" x14ac:dyDescent="0.25">
      <c r="A1330" s="2">
        <v>1001</v>
      </c>
      <c r="B1330" t="s">
        <v>21</v>
      </c>
      <c r="C1330" s="2" t="str">
        <f t="shared" si="68"/>
        <v>11</v>
      </c>
      <c r="D1330" t="s">
        <v>334</v>
      </c>
      <c r="E1330" s="2" t="str">
        <f t="shared" si="69"/>
        <v>110200000</v>
      </c>
      <c r="F1330" t="s">
        <v>384</v>
      </c>
      <c r="G1330" t="s">
        <v>385</v>
      </c>
      <c r="H1330" t="s">
        <v>384</v>
      </c>
      <c r="I1330">
        <v>22209</v>
      </c>
      <c r="J1330" t="s">
        <v>43</v>
      </c>
      <c r="K1330">
        <v>500</v>
      </c>
      <c r="L1330">
        <v>500</v>
      </c>
      <c r="M1330">
        <v>0</v>
      </c>
      <c r="N1330">
        <v>0</v>
      </c>
      <c r="O1330">
        <v>500</v>
      </c>
      <c r="P1330">
        <v>0</v>
      </c>
      <c r="Q1330">
        <v>0</v>
      </c>
      <c r="R1330">
        <v>0</v>
      </c>
      <c r="S1330">
        <v>0</v>
      </c>
    </row>
    <row r="1331" spans="1:19" x14ac:dyDescent="0.25">
      <c r="A1331" s="2">
        <v>1001</v>
      </c>
      <c r="B1331" t="s">
        <v>21</v>
      </c>
      <c r="C1331" s="2" t="str">
        <f t="shared" si="68"/>
        <v>11</v>
      </c>
      <c r="D1331" t="s">
        <v>334</v>
      </c>
      <c r="E1331" s="2" t="str">
        <f t="shared" si="69"/>
        <v>110200000</v>
      </c>
      <c r="F1331" t="s">
        <v>384</v>
      </c>
      <c r="G1331" t="s">
        <v>385</v>
      </c>
      <c r="H1331" t="s">
        <v>384</v>
      </c>
      <c r="I1331">
        <v>22602</v>
      </c>
      <c r="J1331" t="s">
        <v>108</v>
      </c>
      <c r="K1331" s="1">
        <v>1000</v>
      </c>
      <c r="L1331" s="1">
        <v>1000</v>
      </c>
      <c r="M1331">
        <v>0</v>
      </c>
      <c r="N1331">
        <v>0</v>
      </c>
      <c r="O1331" s="1">
        <v>1000</v>
      </c>
      <c r="P1331">
        <v>0</v>
      </c>
      <c r="Q1331">
        <v>0</v>
      </c>
      <c r="R1331">
        <v>0</v>
      </c>
      <c r="S1331">
        <v>0</v>
      </c>
    </row>
    <row r="1332" spans="1:19" x14ac:dyDescent="0.25">
      <c r="A1332" s="2">
        <v>1001</v>
      </c>
      <c r="B1332" t="s">
        <v>21</v>
      </c>
      <c r="C1332" s="2" t="str">
        <f t="shared" si="68"/>
        <v>11</v>
      </c>
      <c r="D1332" t="s">
        <v>334</v>
      </c>
      <c r="E1332" s="2" t="str">
        <f t="shared" si="69"/>
        <v>110200000</v>
      </c>
      <c r="F1332" t="s">
        <v>384</v>
      </c>
      <c r="G1332" t="s">
        <v>385</v>
      </c>
      <c r="H1332" t="s">
        <v>384</v>
      </c>
      <c r="I1332">
        <v>22609</v>
      </c>
      <c r="J1332" t="s">
        <v>44</v>
      </c>
      <c r="K1332" s="1">
        <v>1500</v>
      </c>
      <c r="L1332" s="1">
        <v>1500</v>
      </c>
      <c r="M1332">
        <v>0</v>
      </c>
      <c r="N1332">
        <v>0</v>
      </c>
      <c r="O1332" s="1">
        <v>1500</v>
      </c>
      <c r="P1332">
        <v>0</v>
      </c>
      <c r="Q1332">
        <v>0</v>
      </c>
      <c r="R1332">
        <v>0</v>
      </c>
      <c r="S1332">
        <v>0</v>
      </c>
    </row>
    <row r="1333" spans="1:19" x14ac:dyDescent="0.25">
      <c r="A1333" s="2">
        <v>1001</v>
      </c>
      <c r="B1333" t="s">
        <v>21</v>
      </c>
      <c r="C1333" s="2" t="str">
        <f t="shared" si="68"/>
        <v>11</v>
      </c>
      <c r="D1333" t="s">
        <v>334</v>
      </c>
      <c r="E1333" s="2" t="str">
        <f t="shared" si="69"/>
        <v>110200000</v>
      </c>
      <c r="F1333" t="s">
        <v>384</v>
      </c>
      <c r="G1333" t="s">
        <v>385</v>
      </c>
      <c r="H1333" t="s">
        <v>384</v>
      </c>
      <c r="I1333">
        <v>22709</v>
      </c>
      <c r="J1333" t="s">
        <v>87</v>
      </c>
      <c r="K1333" s="1">
        <v>1000</v>
      </c>
      <c r="L1333" s="1">
        <v>1000</v>
      </c>
      <c r="M1333">
        <v>0</v>
      </c>
      <c r="N1333">
        <v>153.78</v>
      </c>
      <c r="O1333">
        <v>846.22</v>
      </c>
      <c r="P1333">
        <v>153.78</v>
      </c>
      <c r="Q1333">
        <v>0</v>
      </c>
      <c r="R1333">
        <v>153.78</v>
      </c>
      <c r="S1333">
        <v>0</v>
      </c>
    </row>
    <row r="1334" spans="1:19" x14ac:dyDescent="0.25">
      <c r="A1334" s="2">
        <v>1001</v>
      </c>
      <c r="B1334" t="s">
        <v>21</v>
      </c>
      <c r="C1334" s="2" t="str">
        <f t="shared" si="68"/>
        <v>11</v>
      </c>
      <c r="D1334" t="s">
        <v>334</v>
      </c>
      <c r="E1334" s="2" t="str">
        <f t="shared" si="69"/>
        <v>110200000</v>
      </c>
      <c r="F1334" t="s">
        <v>384</v>
      </c>
      <c r="G1334" t="s">
        <v>385</v>
      </c>
      <c r="H1334" t="s">
        <v>384</v>
      </c>
      <c r="I1334">
        <v>23001</v>
      </c>
      <c r="J1334" t="s">
        <v>88</v>
      </c>
      <c r="K1334" s="1">
        <v>2000</v>
      </c>
      <c r="L1334" s="1">
        <v>2000</v>
      </c>
      <c r="M1334">
        <v>0</v>
      </c>
      <c r="N1334">
        <v>492.61</v>
      </c>
      <c r="O1334" s="1">
        <v>1507.39</v>
      </c>
      <c r="P1334">
        <v>492.61</v>
      </c>
      <c r="Q1334">
        <v>0</v>
      </c>
      <c r="R1334">
        <v>492.61</v>
      </c>
      <c r="S1334">
        <v>0</v>
      </c>
    </row>
    <row r="1335" spans="1:19" x14ac:dyDescent="0.25">
      <c r="A1335" s="2">
        <v>1001</v>
      </c>
      <c r="B1335" t="s">
        <v>21</v>
      </c>
      <c r="C1335" s="2" t="str">
        <f t="shared" si="68"/>
        <v>11</v>
      </c>
      <c r="D1335" t="s">
        <v>334</v>
      </c>
      <c r="E1335" s="2" t="str">
        <f t="shared" si="69"/>
        <v>110200000</v>
      </c>
      <c r="F1335" t="s">
        <v>384</v>
      </c>
      <c r="G1335" t="s">
        <v>385</v>
      </c>
      <c r="H1335" t="s">
        <v>384</v>
      </c>
      <c r="I1335">
        <v>23100</v>
      </c>
      <c r="J1335" t="s">
        <v>89</v>
      </c>
      <c r="K1335" s="1">
        <v>2000</v>
      </c>
      <c r="L1335" s="1">
        <v>2000</v>
      </c>
      <c r="M1335">
        <v>0</v>
      </c>
      <c r="N1335">
        <v>227.22</v>
      </c>
      <c r="O1335" s="1">
        <v>1772.78</v>
      </c>
      <c r="P1335">
        <v>227.22</v>
      </c>
      <c r="Q1335">
        <v>0</v>
      </c>
      <c r="R1335">
        <v>227.22</v>
      </c>
      <c r="S1335">
        <v>0</v>
      </c>
    </row>
    <row r="1336" spans="1:19" x14ac:dyDescent="0.25">
      <c r="A1336" s="2">
        <v>1001</v>
      </c>
      <c r="B1336" t="s">
        <v>21</v>
      </c>
      <c r="C1336" s="2" t="str">
        <f t="shared" si="68"/>
        <v>11</v>
      </c>
      <c r="D1336" t="s">
        <v>334</v>
      </c>
      <c r="E1336" s="2" t="str">
        <f t="shared" si="69"/>
        <v>110200000</v>
      </c>
      <c r="F1336" t="s">
        <v>384</v>
      </c>
      <c r="G1336" t="s">
        <v>385</v>
      </c>
      <c r="H1336" t="s">
        <v>384</v>
      </c>
      <c r="I1336">
        <v>28001</v>
      </c>
      <c r="J1336" t="s">
        <v>45</v>
      </c>
      <c r="K1336" s="1">
        <v>7000</v>
      </c>
      <c r="L1336" s="1">
        <v>7000</v>
      </c>
      <c r="M1336">
        <v>0</v>
      </c>
      <c r="N1336">
        <v>215</v>
      </c>
      <c r="O1336" s="1">
        <v>6785</v>
      </c>
      <c r="P1336">
        <v>215</v>
      </c>
      <c r="Q1336">
        <v>0</v>
      </c>
      <c r="R1336">
        <v>215</v>
      </c>
      <c r="S1336">
        <v>0</v>
      </c>
    </row>
    <row r="1337" spans="1:19" x14ac:dyDescent="0.25">
      <c r="A1337" s="2">
        <v>1001</v>
      </c>
      <c r="B1337" t="s">
        <v>21</v>
      </c>
      <c r="C1337" s="2" t="str">
        <f t="shared" si="68"/>
        <v>11</v>
      </c>
      <c r="D1337" t="s">
        <v>334</v>
      </c>
      <c r="E1337" s="2" t="str">
        <f t="shared" ref="E1337:E1368" si="70">"110220000"</f>
        <v>110220000</v>
      </c>
      <c r="F1337" t="s">
        <v>386</v>
      </c>
      <c r="G1337" t="s">
        <v>387</v>
      </c>
      <c r="H1337" t="s">
        <v>388</v>
      </c>
      <c r="I1337">
        <v>10000</v>
      </c>
      <c r="J1337" t="s">
        <v>25</v>
      </c>
      <c r="K1337" s="1">
        <v>82492</v>
      </c>
      <c r="L1337" s="1">
        <v>82492</v>
      </c>
      <c r="M1337">
        <v>0</v>
      </c>
      <c r="N1337" s="1">
        <v>82491.839999999997</v>
      </c>
      <c r="O1337">
        <v>0.16</v>
      </c>
      <c r="P1337" s="1">
        <v>82491.839999999997</v>
      </c>
      <c r="Q1337">
        <v>0</v>
      </c>
      <c r="R1337" s="1">
        <v>82491.839999999997</v>
      </c>
      <c r="S1337">
        <v>0</v>
      </c>
    </row>
    <row r="1338" spans="1:19" x14ac:dyDescent="0.25">
      <c r="A1338" s="2">
        <v>1001</v>
      </c>
      <c r="B1338" t="s">
        <v>21</v>
      </c>
      <c r="C1338" s="2" t="str">
        <f t="shared" si="68"/>
        <v>11</v>
      </c>
      <c r="D1338" t="s">
        <v>334</v>
      </c>
      <c r="E1338" s="2" t="str">
        <f t="shared" si="70"/>
        <v>110220000</v>
      </c>
      <c r="F1338" t="s">
        <v>386</v>
      </c>
      <c r="G1338" t="s">
        <v>387</v>
      </c>
      <c r="H1338" t="s">
        <v>388</v>
      </c>
      <c r="I1338">
        <v>12000</v>
      </c>
      <c r="J1338" t="s">
        <v>28</v>
      </c>
      <c r="K1338" s="1">
        <v>784292</v>
      </c>
      <c r="L1338" s="1">
        <v>678697.72</v>
      </c>
      <c r="M1338" s="1">
        <v>-105594.28</v>
      </c>
      <c r="N1338" s="1">
        <v>678697.18</v>
      </c>
      <c r="O1338">
        <v>0.54</v>
      </c>
      <c r="P1338" s="1">
        <v>678697.18</v>
      </c>
      <c r="Q1338">
        <v>0</v>
      </c>
      <c r="R1338" s="1">
        <v>678697.18</v>
      </c>
      <c r="S1338">
        <v>0</v>
      </c>
    </row>
    <row r="1339" spans="1:19" x14ac:dyDescent="0.25">
      <c r="A1339" s="2">
        <v>1001</v>
      </c>
      <c r="B1339" t="s">
        <v>21</v>
      </c>
      <c r="C1339" s="2" t="str">
        <f t="shared" ref="C1339:C1402" si="71">"11"</f>
        <v>11</v>
      </c>
      <c r="D1339" t="s">
        <v>334</v>
      </c>
      <c r="E1339" s="2" t="str">
        <f t="shared" si="70"/>
        <v>110220000</v>
      </c>
      <c r="F1339" t="s">
        <v>386</v>
      </c>
      <c r="G1339" t="s">
        <v>387</v>
      </c>
      <c r="H1339" t="s">
        <v>388</v>
      </c>
      <c r="I1339">
        <v>12001</v>
      </c>
      <c r="J1339" t="s">
        <v>51</v>
      </c>
      <c r="K1339" s="1">
        <v>779619</v>
      </c>
      <c r="L1339" s="1">
        <v>369942.39</v>
      </c>
      <c r="M1339" s="1">
        <v>-409676.61</v>
      </c>
      <c r="N1339" s="1">
        <v>381419.15</v>
      </c>
      <c r="O1339" s="1">
        <v>-11476.76</v>
      </c>
      <c r="P1339" s="1">
        <v>381419.15</v>
      </c>
      <c r="Q1339">
        <v>0</v>
      </c>
      <c r="R1339" s="1">
        <v>381419.15</v>
      </c>
      <c r="S1339">
        <v>0</v>
      </c>
    </row>
    <row r="1340" spans="1:19" x14ac:dyDescent="0.25">
      <c r="A1340" s="2">
        <v>1001</v>
      </c>
      <c r="B1340" t="s">
        <v>21</v>
      </c>
      <c r="C1340" s="2" t="str">
        <f t="shared" si="71"/>
        <v>11</v>
      </c>
      <c r="D1340" t="s">
        <v>334</v>
      </c>
      <c r="E1340" s="2" t="str">
        <f t="shared" si="70"/>
        <v>110220000</v>
      </c>
      <c r="F1340" t="s">
        <v>386</v>
      </c>
      <c r="G1340" t="s">
        <v>387</v>
      </c>
      <c r="H1340" t="s">
        <v>388</v>
      </c>
      <c r="I1340">
        <v>12002</v>
      </c>
      <c r="J1340" t="s">
        <v>29</v>
      </c>
      <c r="K1340" s="1">
        <v>436348</v>
      </c>
      <c r="L1340" s="1">
        <v>274980.31</v>
      </c>
      <c r="M1340" s="1">
        <v>-161367.69</v>
      </c>
      <c r="N1340" s="1">
        <v>275292.93</v>
      </c>
      <c r="O1340">
        <v>-312.62</v>
      </c>
      <c r="P1340" s="1">
        <v>275292.93</v>
      </c>
      <c r="Q1340">
        <v>0</v>
      </c>
      <c r="R1340" s="1">
        <v>275292.93</v>
      </c>
      <c r="S1340">
        <v>0</v>
      </c>
    </row>
    <row r="1341" spans="1:19" x14ac:dyDescent="0.25">
      <c r="A1341" s="2">
        <v>1001</v>
      </c>
      <c r="B1341" t="s">
        <v>21</v>
      </c>
      <c r="C1341" s="2" t="str">
        <f t="shared" si="71"/>
        <v>11</v>
      </c>
      <c r="D1341" t="s">
        <v>334</v>
      </c>
      <c r="E1341" s="2" t="str">
        <f t="shared" si="70"/>
        <v>110220000</v>
      </c>
      <c r="F1341" t="s">
        <v>386</v>
      </c>
      <c r="G1341" t="s">
        <v>387</v>
      </c>
      <c r="H1341" t="s">
        <v>388</v>
      </c>
      <c r="I1341">
        <v>12003</v>
      </c>
      <c r="J1341" t="s">
        <v>30</v>
      </c>
      <c r="K1341" s="1">
        <v>204393</v>
      </c>
      <c r="L1341" s="1">
        <v>197792.57</v>
      </c>
      <c r="M1341" s="1">
        <v>-6600.43</v>
      </c>
      <c r="N1341" s="1">
        <v>197792.54</v>
      </c>
      <c r="O1341">
        <v>0.03</v>
      </c>
      <c r="P1341" s="1">
        <v>197792.54</v>
      </c>
      <c r="Q1341">
        <v>0</v>
      </c>
      <c r="R1341" s="1">
        <v>197792.54</v>
      </c>
      <c r="S1341">
        <v>0</v>
      </c>
    </row>
    <row r="1342" spans="1:19" x14ac:dyDescent="0.25">
      <c r="A1342" s="2">
        <v>1001</v>
      </c>
      <c r="B1342" t="s">
        <v>21</v>
      </c>
      <c r="C1342" s="2" t="str">
        <f t="shared" si="71"/>
        <v>11</v>
      </c>
      <c r="D1342" t="s">
        <v>334</v>
      </c>
      <c r="E1342" s="2" t="str">
        <f t="shared" si="70"/>
        <v>110220000</v>
      </c>
      <c r="F1342" t="s">
        <v>386</v>
      </c>
      <c r="G1342" t="s">
        <v>387</v>
      </c>
      <c r="H1342" t="s">
        <v>388</v>
      </c>
      <c r="I1342">
        <v>12005</v>
      </c>
      <c r="J1342" t="s">
        <v>31</v>
      </c>
      <c r="K1342" s="1">
        <v>312408</v>
      </c>
      <c r="L1342" s="1">
        <v>379972</v>
      </c>
      <c r="M1342" s="1">
        <v>67564</v>
      </c>
      <c r="N1342" s="1">
        <v>374184.03</v>
      </c>
      <c r="O1342" s="1">
        <v>5787.97</v>
      </c>
      <c r="P1342" s="1">
        <v>374184.03</v>
      </c>
      <c r="Q1342">
        <v>0</v>
      </c>
      <c r="R1342" s="1">
        <v>374184.03</v>
      </c>
      <c r="S1342">
        <v>0</v>
      </c>
    </row>
    <row r="1343" spans="1:19" x14ac:dyDescent="0.25">
      <c r="A1343" s="2">
        <v>1001</v>
      </c>
      <c r="B1343" t="s">
        <v>21</v>
      </c>
      <c r="C1343" s="2" t="str">
        <f t="shared" si="71"/>
        <v>11</v>
      </c>
      <c r="D1343" t="s">
        <v>334</v>
      </c>
      <c r="E1343" s="2" t="str">
        <f t="shared" si="70"/>
        <v>110220000</v>
      </c>
      <c r="F1343" t="s">
        <v>386</v>
      </c>
      <c r="G1343" t="s">
        <v>387</v>
      </c>
      <c r="H1343" t="s">
        <v>388</v>
      </c>
      <c r="I1343">
        <v>12100</v>
      </c>
      <c r="J1343" t="s">
        <v>32</v>
      </c>
      <c r="K1343" s="1">
        <v>1338117</v>
      </c>
      <c r="L1343" s="1">
        <v>1070907.6200000001</v>
      </c>
      <c r="M1343" s="1">
        <v>-267209.38</v>
      </c>
      <c r="N1343" s="1">
        <v>1065340.73</v>
      </c>
      <c r="O1343" s="1">
        <v>5566.89</v>
      </c>
      <c r="P1343" s="1">
        <v>1065340.73</v>
      </c>
      <c r="Q1343">
        <v>0</v>
      </c>
      <c r="R1343" s="1">
        <v>1065340.73</v>
      </c>
      <c r="S1343">
        <v>0</v>
      </c>
    </row>
    <row r="1344" spans="1:19" x14ac:dyDescent="0.25">
      <c r="A1344" s="2">
        <v>1001</v>
      </c>
      <c r="B1344" t="s">
        <v>21</v>
      </c>
      <c r="C1344" s="2" t="str">
        <f t="shared" si="71"/>
        <v>11</v>
      </c>
      <c r="D1344" t="s">
        <v>334</v>
      </c>
      <c r="E1344" s="2" t="str">
        <f t="shared" si="70"/>
        <v>110220000</v>
      </c>
      <c r="F1344" t="s">
        <v>386</v>
      </c>
      <c r="G1344" t="s">
        <v>387</v>
      </c>
      <c r="H1344" t="s">
        <v>388</v>
      </c>
      <c r="I1344">
        <v>12101</v>
      </c>
      <c r="J1344" t="s">
        <v>33</v>
      </c>
      <c r="K1344" s="1">
        <v>2561538</v>
      </c>
      <c r="L1344" s="1">
        <v>2128766.17</v>
      </c>
      <c r="M1344" s="1">
        <v>-432771.83</v>
      </c>
      <c r="N1344" s="1">
        <v>2128766.14</v>
      </c>
      <c r="O1344">
        <v>0.03</v>
      </c>
      <c r="P1344" s="1">
        <v>2128766.14</v>
      </c>
      <c r="Q1344">
        <v>0</v>
      </c>
      <c r="R1344" s="1">
        <v>2128766.14</v>
      </c>
      <c r="S1344">
        <v>0</v>
      </c>
    </row>
    <row r="1345" spans="1:19" x14ac:dyDescent="0.25">
      <c r="A1345" s="2">
        <v>1001</v>
      </c>
      <c r="B1345" t="s">
        <v>21</v>
      </c>
      <c r="C1345" s="2" t="str">
        <f t="shared" si="71"/>
        <v>11</v>
      </c>
      <c r="D1345" t="s">
        <v>334</v>
      </c>
      <c r="E1345" s="2" t="str">
        <f t="shared" si="70"/>
        <v>110220000</v>
      </c>
      <c r="F1345" t="s">
        <v>386</v>
      </c>
      <c r="G1345" t="s">
        <v>387</v>
      </c>
      <c r="H1345" t="s">
        <v>388</v>
      </c>
      <c r="I1345">
        <v>12103</v>
      </c>
      <c r="J1345" t="s">
        <v>52</v>
      </c>
      <c r="K1345">
        <v>0</v>
      </c>
      <c r="L1345" s="1">
        <v>3000</v>
      </c>
      <c r="M1345" s="1">
        <v>3000</v>
      </c>
      <c r="N1345" s="1">
        <v>2564.6999999999998</v>
      </c>
      <c r="O1345">
        <v>435.3</v>
      </c>
      <c r="P1345" s="1">
        <v>2564.6999999999998</v>
      </c>
      <c r="Q1345">
        <v>0</v>
      </c>
      <c r="R1345" s="1">
        <v>2564.6999999999998</v>
      </c>
      <c r="S1345">
        <v>0</v>
      </c>
    </row>
    <row r="1346" spans="1:19" x14ac:dyDescent="0.25">
      <c r="A1346" s="2">
        <v>1001</v>
      </c>
      <c r="B1346" t="s">
        <v>21</v>
      </c>
      <c r="C1346" s="2" t="str">
        <f t="shared" si="71"/>
        <v>11</v>
      </c>
      <c r="D1346" t="s">
        <v>334</v>
      </c>
      <c r="E1346" s="2" t="str">
        <f t="shared" si="70"/>
        <v>110220000</v>
      </c>
      <c r="F1346" t="s">
        <v>386</v>
      </c>
      <c r="G1346" t="s">
        <v>387</v>
      </c>
      <c r="H1346" t="s">
        <v>388</v>
      </c>
      <c r="I1346">
        <v>13000</v>
      </c>
      <c r="J1346" t="s">
        <v>53</v>
      </c>
      <c r="K1346" s="1">
        <v>542366</v>
      </c>
      <c r="L1346" s="1">
        <v>438994</v>
      </c>
      <c r="M1346" s="1">
        <v>-103372</v>
      </c>
      <c r="N1346" s="1">
        <v>442808.68</v>
      </c>
      <c r="O1346" s="1">
        <v>-3814.68</v>
      </c>
      <c r="P1346" s="1">
        <v>442808.68</v>
      </c>
      <c r="Q1346">
        <v>0</v>
      </c>
      <c r="R1346" s="1">
        <v>442808.68</v>
      </c>
      <c r="S1346">
        <v>0</v>
      </c>
    </row>
    <row r="1347" spans="1:19" x14ac:dyDescent="0.25">
      <c r="A1347" s="2">
        <v>1001</v>
      </c>
      <c r="B1347" t="s">
        <v>21</v>
      </c>
      <c r="C1347" s="2" t="str">
        <f t="shared" si="71"/>
        <v>11</v>
      </c>
      <c r="D1347" t="s">
        <v>334</v>
      </c>
      <c r="E1347" s="2" t="str">
        <f t="shared" si="70"/>
        <v>110220000</v>
      </c>
      <c r="F1347" t="s">
        <v>386</v>
      </c>
      <c r="G1347" t="s">
        <v>387</v>
      </c>
      <c r="H1347" t="s">
        <v>388</v>
      </c>
      <c r="I1347">
        <v>13001</v>
      </c>
      <c r="J1347" t="s">
        <v>54</v>
      </c>
      <c r="K1347">
        <v>121</v>
      </c>
      <c r="L1347" s="1">
        <v>6056.8</v>
      </c>
      <c r="M1347" s="1">
        <v>5935.8</v>
      </c>
      <c r="N1347" s="1">
        <v>3791.85</v>
      </c>
      <c r="O1347" s="1">
        <v>2264.9499999999998</v>
      </c>
      <c r="P1347" s="1">
        <v>3791.85</v>
      </c>
      <c r="Q1347">
        <v>0</v>
      </c>
      <c r="R1347" s="1">
        <v>3791.85</v>
      </c>
      <c r="S1347">
        <v>0</v>
      </c>
    </row>
    <row r="1348" spans="1:19" x14ac:dyDescent="0.25">
      <c r="A1348" s="2">
        <v>1001</v>
      </c>
      <c r="B1348" t="s">
        <v>21</v>
      </c>
      <c r="C1348" s="2" t="str">
        <f t="shared" si="71"/>
        <v>11</v>
      </c>
      <c r="D1348" t="s">
        <v>334</v>
      </c>
      <c r="E1348" s="2" t="str">
        <f t="shared" si="70"/>
        <v>110220000</v>
      </c>
      <c r="F1348" t="s">
        <v>386</v>
      </c>
      <c r="G1348" t="s">
        <v>387</v>
      </c>
      <c r="H1348" t="s">
        <v>388</v>
      </c>
      <c r="I1348">
        <v>13005</v>
      </c>
      <c r="J1348" t="s">
        <v>56</v>
      </c>
      <c r="K1348" s="1">
        <v>89634</v>
      </c>
      <c r="L1348" s="1">
        <v>86994</v>
      </c>
      <c r="M1348" s="1">
        <v>-2640</v>
      </c>
      <c r="N1348" s="1">
        <v>85444.14</v>
      </c>
      <c r="O1348" s="1">
        <v>1549.86</v>
      </c>
      <c r="P1348" s="1">
        <v>85444.14</v>
      </c>
      <c r="Q1348">
        <v>0</v>
      </c>
      <c r="R1348" s="1">
        <v>85444.14</v>
      </c>
      <c r="S1348">
        <v>0</v>
      </c>
    </row>
    <row r="1349" spans="1:19" x14ac:dyDescent="0.25">
      <c r="A1349" s="2">
        <v>1001</v>
      </c>
      <c r="B1349" t="s">
        <v>21</v>
      </c>
      <c r="C1349" s="2" t="str">
        <f t="shared" si="71"/>
        <v>11</v>
      </c>
      <c r="D1349" t="s">
        <v>334</v>
      </c>
      <c r="E1349" s="2" t="str">
        <f t="shared" si="70"/>
        <v>110220000</v>
      </c>
      <c r="F1349" t="s">
        <v>386</v>
      </c>
      <c r="G1349" t="s">
        <v>387</v>
      </c>
      <c r="H1349" t="s">
        <v>388</v>
      </c>
      <c r="I1349">
        <v>15100</v>
      </c>
      <c r="J1349" t="s">
        <v>338</v>
      </c>
      <c r="K1349">
        <v>0</v>
      </c>
      <c r="L1349" s="1">
        <v>34862.699999999997</v>
      </c>
      <c r="M1349" s="1">
        <v>34862.699999999997</v>
      </c>
      <c r="N1349" s="1">
        <v>34861.9</v>
      </c>
      <c r="O1349">
        <v>0.8</v>
      </c>
      <c r="P1349" s="1">
        <v>34861.9</v>
      </c>
      <c r="Q1349">
        <v>0</v>
      </c>
      <c r="R1349" s="1">
        <v>34861.9</v>
      </c>
      <c r="S1349">
        <v>0</v>
      </c>
    </row>
    <row r="1350" spans="1:19" x14ac:dyDescent="0.25">
      <c r="A1350" s="2">
        <v>1001</v>
      </c>
      <c r="B1350" t="s">
        <v>21</v>
      </c>
      <c r="C1350" s="2" t="str">
        <f t="shared" si="71"/>
        <v>11</v>
      </c>
      <c r="D1350" t="s">
        <v>334</v>
      </c>
      <c r="E1350" s="2" t="str">
        <f t="shared" si="70"/>
        <v>110220000</v>
      </c>
      <c r="F1350" t="s">
        <v>386</v>
      </c>
      <c r="G1350" t="s">
        <v>387</v>
      </c>
      <c r="H1350" t="s">
        <v>388</v>
      </c>
      <c r="I1350">
        <v>16000</v>
      </c>
      <c r="J1350" t="s">
        <v>35</v>
      </c>
      <c r="K1350" s="1">
        <v>1556139</v>
      </c>
      <c r="L1350" s="1">
        <v>1282152.56</v>
      </c>
      <c r="M1350" s="1">
        <v>-273986.44</v>
      </c>
      <c r="N1350" s="1">
        <v>1282152.04</v>
      </c>
      <c r="O1350">
        <v>0.52</v>
      </c>
      <c r="P1350" s="1">
        <v>1282152.04</v>
      </c>
      <c r="Q1350">
        <v>0</v>
      </c>
      <c r="R1350" s="1">
        <v>1282152.04</v>
      </c>
      <c r="S1350">
        <v>0</v>
      </c>
    </row>
    <row r="1351" spans="1:19" x14ac:dyDescent="0.25">
      <c r="A1351" s="2">
        <v>1001</v>
      </c>
      <c r="B1351" t="s">
        <v>21</v>
      </c>
      <c r="C1351" s="2" t="str">
        <f t="shared" si="71"/>
        <v>11</v>
      </c>
      <c r="D1351" t="s">
        <v>334</v>
      </c>
      <c r="E1351" s="2" t="str">
        <f t="shared" si="70"/>
        <v>110220000</v>
      </c>
      <c r="F1351" t="s">
        <v>386</v>
      </c>
      <c r="G1351" t="s">
        <v>387</v>
      </c>
      <c r="H1351" t="s">
        <v>388</v>
      </c>
      <c r="I1351">
        <v>20400</v>
      </c>
      <c r="J1351" t="s">
        <v>66</v>
      </c>
      <c r="K1351" s="1">
        <v>165000</v>
      </c>
      <c r="L1351" s="1">
        <v>108224.16</v>
      </c>
      <c r="M1351" s="1">
        <v>-56775.839999999997</v>
      </c>
      <c r="N1351" s="1">
        <v>107224.16</v>
      </c>
      <c r="O1351" s="1">
        <v>1000</v>
      </c>
      <c r="P1351" s="1">
        <v>107224.16</v>
      </c>
      <c r="Q1351">
        <v>0</v>
      </c>
      <c r="R1351" s="1">
        <v>93095.039999999994</v>
      </c>
      <c r="S1351" s="1">
        <v>14129.12</v>
      </c>
    </row>
    <row r="1352" spans="1:19" x14ac:dyDescent="0.25">
      <c r="A1352" s="2">
        <v>1001</v>
      </c>
      <c r="B1352" t="s">
        <v>21</v>
      </c>
      <c r="C1352" s="2" t="str">
        <f t="shared" si="71"/>
        <v>11</v>
      </c>
      <c r="D1352" t="s">
        <v>334</v>
      </c>
      <c r="E1352" s="2" t="str">
        <f t="shared" si="70"/>
        <v>110220000</v>
      </c>
      <c r="F1352" t="s">
        <v>386</v>
      </c>
      <c r="G1352" t="s">
        <v>387</v>
      </c>
      <c r="H1352" t="s">
        <v>388</v>
      </c>
      <c r="I1352">
        <v>21400</v>
      </c>
      <c r="J1352" t="s">
        <v>70</v>
      </c>
      <c r="K1352" s="1">
        <v>8900</v>
      </c>
      <c r="L1352" s="1">
        <v>7500</v>
      </c>
      <c r="M1352" s="1">
        <v>-1400</v>
      </c>
      <c r="N1352" s="1">
        <v>2365.58</v>
      </c>
      <c r="O1352" s="1">
        <v>5134.42</v>
      </c>
      <c r="P1352" s="1">
        <v>2365.58</v>
      </c>
      <c r="Q1352">
        <v>0</v>
      </c>
      <c r="R1352" s="1">
        <v>2365.58</v>
      </c>
      <c r="S1352">
        <v>0</v>
      </c>
    </row>
    <row r="1353" spans="1:19" x14ac:dyDescent="0.25">
      <c r="A1353" s="2">
        <v>1001</v>
      </c>
      <c r="B1353" t="s">
        <v>21</v>
      </c>
      <c r="C1353" s="2" t="str">
        <f t="shared" si="71"/>
        <v>11</v>
      </c>
      <c r="D1353" t="s">
        <v>334</v>
      </c>
      <c r="E1353" s="2" t="str">
        <f t="shared" si="70"/>
        <v>110220000</v>
      </c>
      <c r="F1353" t="s">
        <v>386</v>
      </c>
      <c r="G1353" t="s">
        <v>387</v>
      </c>
      <c r="H1353" t="s">
        <v>388</v>
      </c>
      <c r="I1353">
        <v>22002</v>
      </c>
      <c r="J1353" t="s">
        <v>40</v>
      </c>
      <c r="K1353" s="1">
        <v>16135</v>
      </c>
      <c r="L1353" s="1">
        <v>15000</v>
      </c>
      <c r="M1353" s="1">
        <v>-1135</v>
      </c>
      <c r="N1353" s="1">
        <v>5992.94</v>
      </c>
      <c r="O1353" s="1">
        <v>9007.06</v>
      </c>
      <c r="P1353" s="1">
        <v>5992.94</v>
      </c>
      <c r="Q1353">
        <v>0</v>
      </c>
      <c r="R1353" s="1">
        <v>5992.94</v>
      </c>
      <c r="S1353">
        <v>0</v>
      </c>
    </row>
    <row r="1354" spans="1:19" x14ac:dyDescent="0.25">
      <c r="A1354" s="2">
        <v>1001</v>
      </c>
      <c r="B1354" t="s">
        <v>21</v>
      </c>
      <c r="C1354" s="2" t="str">
        <f t="shared" si="71"/>
        <v>11</v>
      </c>
      <c r="D1354" t="s">
        <v>334</v>
      </c>
      <c r="E1354" s="2" t="str">
        <f t="shared" si="70"/>
        <v>110220000</v>
      </c>
      <c r="F1354" t="s">
        <v>386</v>
      </c>
      <c r="G1354" t="s">
        <v>387</v>
      </c>
      <c r="H1354" t="s">
        <v>388</v>
      </c>
      <c r="I1354">
        <v>22003</v>
      </c>
      <c r="J1354" t="s">
        <v>41</v>
      </c>
      <c r="K1354" s="1">
        <v>34900</v>
      </c>
      <c r="L1354" s="1">
        <v>34900</v>
      </c>
      <c r="M1354">
        <v>0</v>
      </c>
      <c r="N1354" s="1">
        <v>38385.03</v>
      </c>
      <c r="O1354" s="1">
        <v>-3485.03</v>
      </c>
      <c r="P1354" s="1">
        <v>38385.03</v>
      </c>
      <c r="Q1354">
        <v>0</v>
      </c>
      <c r="R1354" s="1">
        <v>38385.03</v>
      </c>
      <c r="S1354">
        <v>0</v>
      </c>
    </row>
    <row r="1355" spans="1:19" x14ac:dyDescent="0.25">
      <c r="A1355" s="2">
        <v>1001</v>
      </c>
      <c r="B1355" t="s">
        <v>21</v>
      </c>
      <c r="C1355" s="2" t="str">
        <f t="shared" si="71"/>
        <v>11</v>
      </c>
      <c r="D1355" t="s">
        <v>334</v>
      </c>
      <c r="E1355" s="2" t="str">
        <f t="shared" si="70"/>
        <v>110220000</v>
      </c>
      <c r="F1355" t="s">
        <v>386</v>
      </c>
      <c r="G1355" t="s">
        <v>387</v>
      </c>
      <c r="H1355" t="s">
        <v>388</v>
      </c>
      <c r="I1355">
        <v>22103</v>
      </c>
      <c r="J1355" t="s">
        <v>76</v>
      </c>
      <c r="K1355" s="1">
        <v>390000</v>
      </c>
      <c r="L1355" s="1">
        <v>358469.33</v>
      </c>
      <c r="M1355" s="1">
        <v>-31530.67</v>
      </c>
      <c r="N1355" s="1">
        <v>347763.65</v>
      </c>
      <c r="O1355" s="1">
        <v>10705.68</v>
      </c>
      <c r="P1355" s="1">
        <v>347763.65</v>
      </c>
      <c r="Q1355">
        <v>0</v>
      </c>
      <c r="R1355" s="1">
        <v>338016.85</v>
      </c>
      <c r="S1355" s="1">
        <v>9746.7999999999993</v>
      </c>
    </row>
    <row r="1356" spans="1:19" x14ac:dyDescent="0.25">
      <c r="A1356" s="2">
        <v>1001</v>
      </c>
      <c r="B1356" t="s">
        <v>21</v>
      </c>
      <c r="C1356" s="2" t="str">
        <f t="shared" si="71"/>
        <v>11</v>
      </c>
      <c r="D1356" t="s">
        <v>334</v>
      </c>
      <c r="E1356" s="2" t="str">
        <f t="shared" si="70"/>
        <v>110220000</v>
      </c>
      <c r="F1356" t="s">
        <v>386</v>
      </c>
      <c r="G1356" t="s">
        <v>387</v>
      </c>
      <c r="H1356" t="s">
        <v>388</v>
      </c>
      <c r="I1356">
        <v>22201</v>
      </c>
      <c r="J1356" t="s">
        <v>42</v>
      </c>
      <c r="K1356" s="1">
        <v>8325000</v>
      </c>
      <c r="L1356" s="1">
        <v>8331477.4100000001</v>
      </c>
      <c r="M1356" s="1">
        <v>6477.41</v>
      </c>
      <c r="N1356" s="1">
        <v>8331477.4100000001</v>
      </c>
      <c r="O1356">
        <v>0</v>
      </c>
      <c r="P1356" s="1">
        <v>8331477.4100000001</v>
      </c>
      <c r="Q1356">
        <v>0</v>
      </c>
      <c r="R1356" s="1">
        <v>8331476.6500000004</v>
      </c>
      <c r="S1356">
        <v>0.76</v>
      </c>
    </row>
    <row r="1357" spans="1:19" x14ac:dyDescent="0.25">
      <c r="A1357" s="2">
        <v>1001</v>
      </c>
      <c r="B1357" t="s">
        <v>21</v>
      </c>
      <c r="C1357" s="2" t="str">
        <f t="shared" si="71"/>
        <v>11</v>
      </c>
      <c r="D1357" t="s">
        <v>334</v>
      </c>
      <c r="E1357" s="2" t="str">
        <f t="shared" si="70"/>
        <v>110220000</v>
      </c>
      <c r="F1357" t="s">
        <v>386</v>
      </c>
      <c r="G1357" t="s">
        <v>387</v>
      </c>
      <c r="H1357" t="s">
        <v>388</v>
      </c>
      <c r="I1357">
        <v>22209</v>
      </c>
      <c r="J1357" t="s">
        <v>43</v>
      </c>
      <c r="K1357" s="1">
        <v>700000</v>
      </c>
      <c r="L1357" s="1">
        <v>420988.71</v>
      </c>
      <c r="M1357" s="1">
        <v>-279011.28999999998</v>
      </c>
      <c r="N1357" s="1">
        <v>420270.4</v>
      </c>
      <c r="O1357">
        <v>718.31</v>
      </c>
      <c r="P1357" s="1">
        <v>420270.4</v>
      </c>
      <c r="Q1357">
        <v>0</v>
      </c>
      <c r="R1357" s="1">
        <v>313875.90999999997</v>
      </c>
      <c r="S1357" s="1">
        <v>106394.49</v>
      </c>
    </row>
    <row r="1358" spans="1:19" x14ac:dyDescent="0.25">
      <c r="A1358" s="2">
        <v>1001</v>
      </c>
      <c r="B1358" t="s">
        <v>21</v>
      </c>
      <c r="C1358" s="2" t="str">
        <f t="shared" si="71"/>
        <v>11</v>
      </c>
      <c r="D1358" t="s">
        <v>334</v>
      </c>
      <c r="E1358" s="2" t="str">
        <f t="shared" si="70"/>
        <v>110220000</v>
      </c>
      <c r="F1358" t="s">
        <v>386</v>
      </c>
      <c r="G1358" t="s">
        <v>387</v>
      </c>
      <c r="H1358" t="s">
        <v>388</v>
      </c>
      <c r="I1358">
        <v>22300</v>
      </c>
      <c r="J1358" t="s">
        <v>79</v>
      </c>
      <c r="K1358" s="1">
        <v>360000</v>
      </c>
      <c r="L1358" s="1">
        <v>34594.85</v>
      </c>
      <c r="M1358" s="1">
        <v>-325405.15000000002</v>
      </c>
      <c r="N1358" s="1">
        <v>31134.1</v>
      </c>
      <c r="O1358" s="1">
        <v>3460.75</v>
      </c>
      <c r="P1358" s="1">
        <v>31134.1</v>
      </c>
      <c r="Q1358">
        <v>0</v>
      </c>
      <c r="R1358" s="1">
        <v>28791.95</v>
      </c>
      <c r="S1358" s="1">
        <v>2342.15</v>
      </c>
    </row>
    <row r="1359" spans="1:19" x14ac:dyDescent="0.25">
      <c r="A1359" s="2">
        <v>1001</v>
      </c>
      <c r="B1359" t="s">
        <v>21</v>
      </c>
      <c r="C1359" s="2" t="str">
        <f t="shared" si="71"/>
        <v>11</v>
      </c>
      <c r="D1359" t="s">
        <v>334</v>
      </c>
      <c r="E1359" s="2" t="str">
        <f t="shared" si="70"/>
        <v>110220000</v>
      </c>
      <c r="F1359" t="s">
        <v>386</v>
      </c>
      <c r="G1359" t="s">
        <v>387</v>
      </c>
      <c r="H1359" t="s">
        <v>388</v>
      </c>
      <c r="I1359">
        <v>22603</v>
      </c>
      <c r="J1359" t="s">
        <v>82</v>
      </c>
      <c r="K1359" s="1">
        <v>200000</v>
      </c>
      <c r="L1359" s="1">
        <v>103160.4</v>
      </c>
      <c r="M1359" s="1">
        <v>-96839.6</v>
      </c>
      <c r="N1359" s="1">
        <v>101539.15</v>
      </c>
      <c r="O1359" s="1">
        <v>1621.25</v>
      </c>
      <c r="P1359" s="1">
        <v>101539.15</v>
      </c>
      <c r="Q1359">
        <v>0</v>
      </c>
      <c r="R1359" s="1">
        <v>101539.15</v>
      </c>
      <c r="S1359">
        <v>0</v>
      </c>
    </row>
    <row r="1360" spans="1:19" x14ac:dyDescent="0.25">
      <c r="A1360" s="2">
        <v>1001</v>
      </c>
      <c r="B1360" t="s">
        <v>21</v>
      </c>
      <c r="C1360" s="2" t="str">
        <f t="shared" si="71"/>
        <v>11</v>
      </c>
      <c r="D1360" t="s">
        <v>334</v>
      </c>
      <c r="E1360" s="2" t="str">
        <f t="shared" si="70"/>
        <v>110220000</v>
      </c>
      <c r="F1360" t="s">
        <v>386</v>
      </c>
      <c r="G1360" t="s">
        <v>387</v>
      </c>
      <c r="H1360" t="s">
        <v>388</v>
      </c>
      <c r="I1360">
        <v>22604</v>
      </c>
      <c r="J1360" t="s">
        <v>389</v>
      </c>
      <c r="K1360" s="1">
        <v>90000</v>
      </c>
      <c r="L1360" s="1">
        <v>45000</v>
      </c>
      <c r="M1360" s="1">
        <v>-45000</v>
      </c>
      <c r="N1360" s="1">
        <v>46752.6</v>
      </c>
      <c r="O1360" s="1">
        <v>-1752.6</v>
      </c>
      <c r="P1360" s="1">
        <v>46752.6</v>
      </c>
      <c r="Q1360">
        <v>0</v>
      </c>
      <c r="R1360" s="1">
        <v>46752.6</v>
      </c>
      <c r="S1360">
        <v>0</v>
      </c>
    </row>
    <row r="1361" spans="1:19" x14ac:dyDescent="0.25">
      <c r="A1361" s="2">
        <v>1001</v>
      </c>
      <c r="B1361" t="s">
        <v>21</v>
      </c>
      <c r="C1361" s="2" t="str">
        <f t="shared" si="71"/>
        <v>11</v>
      </c>
      <c r="D1361" t="s">
        <v>334</v>
      </c>
      <c r="E1361" s="2" t="str">
        <f t="shared" si="70"/>
        <v>110220000</v>
      </c>
      <c r="F1361" t="s">
        <v>386</v>
      </c>
      <c r="G1361" t="s">
        <v>387</v>
      </c>
      <c r="H1361" t="s">
        <v>388</v>
      </c>
      <c r="I1361">
        <v>22605</v>
      </c>
      <c r="J1361" t="s">
        <v>203</v>
      </c>
      <c r="K1361" s="1">
        <v>12800</v>
      </c>
      <c r="L1361" s="1">
        <v>10000</v>
      </c>
      <c r="M1361" s="1">
        <v>-2800</v>
      </c>
      <c r="N1361" s="1">
        <v>6570.2</v>
      </c>
      <c r="O1361" s="1">
        <v>3429.8</v>
      </c>
      <c r="P1361" s="1">
        <v>6570.2</v>
      </c>
      <c r="Q1361">
        <v>0</v>
      </c>
      <c r="R1361" s="1">
        <v>6570.2</v>
      </c>
      <c r="S1361">
        <v>0</v>
      </c>
    </row>
    <row r="1362" spans="1:19" x14ac:dyDescent="0.25">
      <c r="A1362" s="2">
        <v>1001</v>
      </c>
      <c r="B1362" t="s">
        <v>21</v>
      </c>
      <c r="C1362" s="2" t="str">
        <f t="shared" si="71"/>
        <v>11</v>
      </c>
      <c r="D1362" t="s">
        <v>334</v>
      </c>
      <c r="E1362" s="2" t="str">
        <f t="shared" si="70"/>
        <v>110220000</v>
      </c>
      <c r="F1362" t="s">
        <v>386</v>
      </c>
      <c r="G1362" t="s">
        <v>387</v>
      </c>
      <c r="H1362" t="s">
        <v>388</v>
      </c>
      <c r="I1362">
        <v>22609</v>
      </c>
      <c r="J1362" t="s">
        <v>44</v>
      </c>
      <c r="K1362" s="1">
        <v>1000</v>
      </c>
      <c r="L1362" s="1">
        <v>31245.43</v>
      </c>
      <c r="M1362" s="1">
        <v>30245.43</v>
      </c>
      <c r="N1362" s="1">
        <v>30245.43</v>
      </c>
      <c r="O1362" s="1">
        <v>1000</v>
      </c>
      <c r="P1362" s="1">
        <v>30245.43</v>
      </c>
      <c r="Q1362">
        <v>0</v>
      </c>
      <c r="R1362" s="1">
        <v>30245.43</v>
      </c>
      <c r="S1362">
        <v>0</v>
      </c>
    </row>
    <row r="1363" spans="1:19" x14ac:dyDescent="0.25">
      <c r="A1363" s="2">
        <v>1001</v>
      </c>
      <c r="B1363" t="s">
        <v>21</v>
      </c>
      <c r="C1363" s="2" t="str">
        <f t="shared" si="71"/>
        <v>11</v>
      </c>
      <c r="D1363" t="s">
        <v>334</v>
      </c>
      <c r="E1363" s="2" t="str">
        <f t="shared" si="70"/>
        <v>110220000</v>
      </c>
      <c r="F1363" t="s">
        <v>386</v>
      </c>
      <c r="G1363" t="s">
        <v>387</v>
      </c>
      <c r="H1363" t="s">
        <v>388</v>
      </c>
      <c r="I1363">
        <v>22702</v>
      </c>
      <c r="J1363" t="s">
        <v>317</v>
      </c>
      <c r="K1363" s="1">
        <v>500000</v>
      </c>
      <c r="L1363" s="1">
        <v>570651.17000000004</v>
      </c>
      <c r="M1363" s="1">
        <v>70651.17</v>
      </c>
      <c r="N1363" s="1">
        <v>559920.6</v>
      </c>
      <c r="O1363" s="1">
        <v>10730.57</v>
      </c>
      <c r="P1363" s="1">
        <v>559920.6</v>
      </c>
      <c r="Q1363">
        <v>0</v>
      </c>
      <c r="R1363" s="1">
        <v>472500.64</v>
      </c>
      <c r="S1363" s="1">
        <v>87419.96</v>
      </c>
    </row>
    <row r="1364" spans="1:19" x14ac:dyDescent="0.25">
      <c r="A1364" s="2">
        <v>1001</v>
      </c>
      <c r="B1364" t="s">
        <v>21</v>
      </c>
      <c r="C1364" s="2" t="str">
        <f t="shared" si="71"/>
        <v>11</v>
      </c>
      <c r="D1364" t="s">
        <v>334</v>
      </c>
      <c r="E1364" s="2" t="str">
        <f t="shared" si="70"/>
        <v>110220000</v>
      </c>
      <c r="F1364" t="s">
        <v>386</v>
      </c>
      <c r="G1364" t="s">
        <v>387</v>
      </c>
      <c r="H1364" t="s">
        <v>388</v>
      </c>
      <c r="I1364">
        <v>22709</v>
      </c>
      <c r="J1364" t="s">
        <v>87</v>
      </c>
      <c r="K1364" s="1">
        <v>2650000</v>
      </c>
      <c r="L1364" s="1">
        <v>4146551.67</v>
      </c>
      <c r="M1364" s="1">
        <v>1496551.67</v>
      </c>
      <c r="N1364" s="1">
        <v>4114126.11</v>
      </c>
      <c r="O1364" s="1">
        <v>32425.56</v>
      </c>
      <c r="P1364" s="1">
        <v>4114126.11</v>
      </c>
      <c r="Q1364">
        <v>0</v>
      </c>
      <c r="R1364" s="1">
        <v>3198616.33</v>
      </c>
      <c r="S1364" s="1">
        <v>915509.78</v>
      </c>
    </row>
    <row r="1365" spans="1:19" x14ac:dyDescent="0.25">
      <c r="A1365" s="2">
        <v>1001</v>
      </c>
      <c r="B1365" t="s">
        <v>21</v>
      </c>
      <c r="C1365" s="2" t="str">
        <f t="shared" si="71"/>
        <v>11</v>
      </c>
      <c r="D1365" t="s">
        <v>334</v>
      </c>
      <c r="E1365" s="2" t="str">
        <f t="shared" si="70"/>
        <v>110220000</v>
      </c>
      <c r="F1365" t="s">
        <v>386</v>
      </c>
      <c r="G1365" t="s">
        <v>387</v>
      </c>
      <c r="H1365" t="s">
        <v>388</v>
      </c>
      <c r="I1365">
        <v>23001</v>
      </c>
      <c r="J1365" t="s">
        <v>88</v>
      </c>
      <c r="K1365" s="1">
        <v>137000</v>
      </c>
      <c r="L1365" s="1">
        <v>137000</v>
      </c>
      <c r="M1365">
        <v>0</v>
      </c>
      <c r="N1365" s="1">
        <v>110303.8</v>
      </c>
      <c r="O1365" s="1">
        <v>26696.2</v>
      </c>
      <c r="P1365" s="1">
        <v>110303.8</v>
      </c>
      <c r="Q1365">
        <v>0</v>
      </c>
      <c r="R1365" s="1">
        <v>110303.8</v>
      </c>
      <c r="S1365">
        <v>0</v>
      </c>
    </row>
    <row r="1366" spans="1:19" x14ac:dyDescent="0.25">
      <c r="A1366" s="2">
        <v>1001</v>
      </c>
      <c r="B1366" t="s">
        <v>21</v>
      </c>
      <c r="C1366" s="2" t="str">
        <f t="shared" si="71"/>
        <v>11</v>
      </c>
      <c r="D1366" t="s">
        <v>334</v>
      </c>
      <c r="E1366" s="2" t="str">
        <f t="shared" si="70"/>
        <v>110220000</v>
      </c>
      <c r="F1366" t="s">
        <v>386</v>
      </c>
      <c r="G1366" t="s">
        <v>387</v>
      </c>
      <c r="H1366" t="s">
        <v>388</v>
      </c>
      <c r="I1366">
        <v>23100</v>
      </c>
      <c r="J1366" t="s">
        <v>89</v>
      </c>
      <c r="K1366" s="1">
        <v>1194000</v>
      </c>
      <c r="L1366" s="1">
        <v>1494000</v>
      </c>
      <c r="M1366" s="1">
        <v>300000</v>
      </c>
      <c r="N1366" s="1">
        <v>1496443.73</v>
      </c>
      <c r="O1366" s="1">
        <v>-2443.73</v>
      </c>
      <c r="P1366" s="1">
        <v>1496443.73</v>
      </c>
      <c r="Q1366">
        <v>0</v>
      </c>
      <c r="R1366" s="1">
        <v>1496443.73</v>
      </c>
      <c r="S1366">
        <v>0</v>
      </c>
    </row>
    <row r="1367" spans="1:19" x14ac:dyDescent="0.25">
      <c r="A1367" s="2">
        <v>1001</v>
      </c>
      <c r="B1367" t="s">
        <v>21</v>
      </c>
      <c r="C1367" s="2" t="str">
        <f t="shared" si="71"/>
        <v>11</v>
      </c>
      <c r="D1367" t="s">
        <v>334</v>
      </c>
      <c r="E1367" s="2" t="str">
        <f t="shared" si="70"/>
        <v>110220000</v>
      </c>
      <c r="F1367" t="s">
        <v>386</v>
      </c>
      <c r="G1367" t="s">
        <v>387</v>
      </c>
      <c r="H1367" t="s">
        <v>388</v>
      </c>
      <c r="I1367">
        <v>23302</v>
      </c>
      <c r="J1367" t="s">
        <v>390</v>
      </c>
      <c r="K1367" s="1">
        <v>265000</v>
      </c>
      <c r="L1367" s="1">
        <v>261770.5</v>
      </c>
      <c r="M1367" s="1">
        <v>-3229.5</v>
      </c>
      <c r="N1367" s="1">
        <v>252328.5</v>
      </c>
      <c r="O1367" s="1">
        <v>9442</v>
      </c>
      <c r="P1367" s="1">
        <v>252328.5</v>
      </c>
      <c r="Q1367">
        <v>0</v>
      </c>
      <c r="R1367" s="1">
        <v>252328.5</v>
      </c>
      <c r="S1367">
        <v>0</v>
      </c>
    </row>
    <row r="1368" spans="1:19" x14ac:dyDescent="0.25">
      <c r="A1368" s="2">
        <v>1001</v>
      </c>
      <c r="B1368" t="s">
        <v>21</v>
      </c>
      <c r="C1368" s="2" t="str">
        <f t="shared" si="71"/>
        <v>11</v>
      </c>
      <c r="D1368" t="s">
        <v>334</v>
      </c>
      <c r="E1368" s="2" t="str">
        <f t="shared" si="70"/>
        <v>110220000</v>
      </c>
      <c r="F1368" t="s">
        <v>386</v>
      </c>
      <c r="G1368" t="s">
        <v>387</v>
      </c>
      <c r="H1368" t="s">
        <v>388</v>
      </c>
      <c r="I1368">
        <v>23309</v>
      </c>
      <c r="J1368" t="s">
        <v>224</v>
      </c>
      <c r="K1368">
        <v>500</v>
      </c>
      <c r="L1368">
        <v>500</v>
      </c>
      <c r="M1368">
        <v>0</v>
      </c>
      <c r="N1368">
        <v>0</v>
      </c>
      <c r="O1368">
        <v>500</v>
      </c>
      <c r="P1368">
        <v>0</v>
      </c>
      <c r="Q1368">
        <v>0</v>
      </c>
      <c r="R1368">
        <v>0</v>
      </c>
      <c r="S1368">
        <v>0</v>
      </c>
    </row>
    <row r="1369" spans="1:19" x14ac:dyDescent="0.25">
      <c r="A1369" s="2">
        <v>1001</v>
      </c>
      <c r="B1369" t="s">
        <v>21</v>
      </c>
      <c r="C1369" s="2" t="str">
        <f t="shared" si="71"/>
        <v>11</v>
      </c>
      <c r="D1369" t="s">
        <v>334</v>
      </c>
      <c r="E1369" s="2" t="str">
        <f t="shared" ref="E1369:E1400" si="72">"110220000"</f>
        <v>110220000</v>
      </c>
      <c r="F1369" t="s">
        <v>386</v>
      </c>
      <c r="G1369" t="s">
        <v>387</v>
      </c>
      <c r="H1369" t="s">
        <v>388</v>
      </c>
      <c r="I1369">
        <v>28001</v>
      </c>
      <c r="J1369" t="s">
        <v>45</v>
      </c>
      <c r="K1369" s="1">
        <v>10000</v>
      </c>
      <c r="L1369" s="1">
        <v>1000</v>
      </c>
      <c r="M1369" s="1">
        <v>-9000</v>
      </c>
      <c r="N1369">
        <v>62</v>
      </c>
      <c r="O1369">
        <v>938</v>
      </c>
      <c r="P1369">
        <v>62</v>
      </c>
      <c r="Q1369">
        <v>0</v>
      </c>
      <c r="R1369">
        <v>62</v>
      </c>
      <c r="S1369">
        <v>0</v>
      </c>
    </row>
    <row r="1370" spans="1:19" x14ac:dyDescent="0.25">
      <c r="A1370" s="2">
        <v>1001</v>
      </c>
      <c r="B1370" t="s">
        <v>21</v>
      </c>
      <c r="C1370" s="2" t="str">
        <f t="shared" si="71"/>
        <v>11</v>
      </c>
      <c r="D1370" t="s">
        <v>334</v>
      </c>
      <c r="E1370" s="2" t="str">
        <f t="shared" si="72"/>
        <v>110220000</v>
      </c>
      <c r="F1370" t="s">
        <v>386</v>
      </c>
      <c r="G1370" t="s">
        <v>387</v>
      </c>
      <c r="H1370" t="s">
        <v>388</v>
      </c>
      <c r="I1370">
        <v>44502</v>
      </c>
      <c r="J1370" t="s">
        <v>391</v>
      </c>
      <c r="K1370" s="1">
        <v>40400000</v>
      </c>
      <c r="L1370" s="1">
        <v>40530000</v>
      </c>
      <c r="M1370" s="1">
        <v>130000</v>
      </c>
      <c r="N1370" s="1">
        <v>40530000</v>
      </c>
      <c r="O1370">
        <v>0</v>
      </c>
      <c r="P1370" s="1">
        <v>40530000</v>
      </c>
      <c r="Q1370">
        <v>0</v>
      </c>
      <c r="R1370" s="1">
        <v>40520406.350000001</v>
      </c>
      <c r="S1370" s="1">
        <v>9593.65</v>
      </c>
    </row>
    <row r="1371" spans="1:19" x14ac:dyDescent="0.25">
      <c r="A1371" s="2">
        <v>1001</v>
      </c>
      <c r="B1371" t="s">
        <v>21</v>
      </c>
      <c r="C1371" s="2" t="str">
        <f t="shared" si="71"/>
        <v>11</v>
      </c>
      <c r="D1371" t="s">
        <v>334</v>
      </c>
      <c r="E1371" s="2" t="str">
        <f t="shared" si="72"/>
        <v>110220000</v>
      </c>
      <c r="F1371" t="s">
        <v>386</v>
      </c>
      <c r="G1371" t="s">
        <v>387</v>
      </c>
      <c r="H1371" t="s">
        <v>388</v>
      </c>
      <c r="I1371">
        <v>44503</v>
      </c>
      <c r="J1371" t="s">
        <v>392</v>
      </c>
      <c r="K1371" s="1">
        <v>5650000</v>
      </c>
      <c r="L1371" s="1">
        <v>7380000</v>
      </c>
      <c r="M1371" s="1">
        <v>1730000</v>
      </c>
      <c r="N1371" s="1">
        <v>7380000</v>
      </c>
      <c r="O1371">
        <v>0</v>
      </c>
      <c r="P1371" s="1">
        <v>7380000</v>
      </c>
      <c r="Q1371">
        <v>0</v>
      </c>
      <c r="R1371" s="1">
        <v>7365054.2400000002</v>
      </c>
      <c r="S1371" s="1">
        <v>14945.76</v>
      </c>
    </row>
    <row r="1372" spans="1:19" x14ac:dyDescent="0.25">
      <c r="A1372" s="2">
        <v>1001</v>
      </c>
      <c r="B1372" t="s">
        <v>21</v>
      </c>
      <c r="C1372" s="2" t="str">
        <f t="shared" si="71"/>
        <v>11</v>
      </c>
      <c r="D1372" t="s">
        <v>334</v>
      </c>
      <c r="E1372" s="2" t="str">
        <f t="shared" si="72"/>
        <v>110220000</v>
      </c>
      <c r="F1372" t="s">
        <v>386</v>
      </c>
      <c r="G1372" t="s">
        <v>387</v>
      </c>
      <c r="H1372" t="s">
        <v>388</v>
      </c>
      <c r="I1372">
        <v>44505</v>
      </c>
      <c r="J1372" t="s">
        <v>393</v>
      </c>
      <c r="K1372" s="1">
        <v>1110000</v>
      </c>
      <c r="L1372" s="1">
        <v>1110000</v>
      </c>
      <c r="M1372">
        <v>0</v>
      </c>
      <c r="N1372" s="1">
        <v>1110000</v>
      </c>
      <c r="O1372">
        <v>0</v>
      </c>
      <c r="P1372" s="1">
        <v>1110000</v>
      </c>
      <c r="Q1372">
        <v>0</v>
      </c>
      <c r="R1372" s="1">
        <v>1110000</v>
      </c>
      <c r="S1372">
        <v>0</v>
      </c>
    </row>
    <row r="1373" spans="1:19" x14ac:dyDescent="0.25">
      <c r="A1373" s="2">
        <v>1001</v>
      </c>
      <c r="B1373" t="s">
        <v>21</v>
      </c>
      <c r="C1373" s="2" t="str">
        <f t="shared" si="71"/>
        <v>11</v>
      </c>
      <c r="D1373" t="s">
        <v>334</v>
      </c>
      <c r="E1373" s="2" t="str">
        <f t="shared" si="72"/>
        <v>110220000</v>
      </c>
      <c r="F1373" t="s">
        <v>386</v>
      </c>
      <c r="G1373" t="s">
        <v>387</v>
      </c>
      <c r="H1373" t="s">
        <v>388</v>
      </c>
      <c r="I1373">
        <v>44506</v>
      </c>
      <c r="J1373" t="s">
        <v>394</v>
      </c>
      <c r="K1373" s="1">
        <v>170000</v>
      </c>
      <c r="L1373" s="1">
        <v>270000</v>
      </c>
      <c r="M1373" s="1">
        <v>100000</v>
      </c>
      <c r="N1373" s="1">
        <v>270000</v>
      </c>
      <c r="O1373">
        <v>0</v>
      </c>
      <c r="P1373" s="1">
        <v>270000</v>
      </c>
      <c r="Q1373">
        <v>0</v>
      </c>
      <c r="R1373" s="1">
        <v>246364.98</v>
      </c>
      <c r="S1373" s="1">
        <v>23635.02</v>
      </c>
    </row>
    <row r="1374" spans="1:19" x14ac:dyDescent="0.25">
      <c r="A1374" s="2">
        <v>1001</v>
      </c>
      <c r="B1374" t="s">
        <v>21</v>
      </c>
      <c r="C1374" s="2" t="str">
        <f t="shared" si="71"/>
        <v>11</v>
      </c>
      <c r="D1374" t="s">
        <v>334</v>
      </c>
      <c r="E1374" s="2" t="str">
        <f t="shared" si="72"/>
        <v>110220000</v>
      </c>
      <c r="F1374" t="s">
        <v>386</v>
      </c>
      <c r="G1374" t="s">
        <v>387</v>
      </c>
      <c r="H1374" t="s">
        <v>388</v>
      </c>
      <c r="I1374">
        <v>44507</v>
      </c>
      <c r="J1374" t="s">
        <v>395</v>
      </c>
      <c r="K1374" s="1">
        <v>120000</v>
      </c>
      <c r="L1374" s="1">
        <v>120000</v>
      </c>
      <c r="M1374">
        <v>0</v>
      </c>
      <c r="N1374" s="1">
        <v>120000</v>
      </c>
      <c r="O1374">
        <v>0</v>
      </c>
      <c r="P1374" s="1">
        <v>120000</v>
      </c>
      <c r="Q1374">
        <v>0</v>
      </c>
      <c r="R1374" s="1">
        <v>120000</v>
      </c>
      <c r="S1374">
        <v>0</v>
      </c>
    </row>
    <row r="1375" spans="1:19" x14ac:dyDescent="0.25">
      <c r="A1375" s="2">
        <v>1001</v>
      </c>
      <c r="B1375" t="s">
        <v>21</v>
      </c>
      <c r="C1375" s="2" t="str">
        <f t="shared" si="71"/>
        <v>11</v>
      </c>
      <c r="D1375" t="s">
        <v>334</v>
      </c>
      <c r="E1375" s="2" t="str">
        <f t="shared" si="72"/>
        <v>110220000</v>
      </c>
      <c r="F1375" t="s">
        <v>386</v>
      </c>
      <c r="G1375" t="s">
        <v>387</v>
      </c>
      <c r="H1375" t="s">
        <v>388</v>
      </c>
      <c r="I1375">
        <v>44508</v>
      </c>
      <c r="J1375" t="s">
        <v>396</v>
      </c>
      <c r="K1375" s="1">
        <v>3600000</v>
      </c>
      <c r="L1375" s="1">
        <v>3600000</v>
      </c>
      <c r="M1375">
        <v>0</v>
      </c>
      <c r="N1375" s="1">
        <v>3600000</v>
      </c>
      <c r="O1375">
        <v>0</v>
      </c>
      <c r="P1375" s="1">
        <v>3600000</v>
      </c>
      <c r="Q1375">
        <v>0</v>
      </c>
      <c r="R1375" s="1">
        <v>3390276.38</v>
      </c>
      <c r="S1375" s="1">
        <v>209723.62</v>
      </c>
    </row>
    <row r="1376" spans="1:19" x14ac:dyDescent="0.25">
      <c r="A1376" s="2">
        <v>1001</v>
      </c>
      <c r="B1376" t="s">
        <v>21</v>
      </c>
      <c r="C1376" s="2" t="str">
        <f t="shared" si="71"/>
        <v>11</v>
      </c>
      <c r="D1376" t="s">
        <v>334</v>
      </c>
      <c r="E1376" s="2" t="str">
        <f t="shared" si="72"/>
        <v>110220000</v>
      </c>
      <c r="F1376" t="s">
        <v>386</v>
      </c>
      <c r="G1376" t="s">
        <v>387</v>
      </c>
      <c r="H1376" t="s">
        <v>388</v>
      </c>
      <c r="I1376">
        <v>44509</v>
      </c>
      <c r="J1376" t="s">
        <v>397</v>
      </c>
      <c r="K1376" s="1">
        <v>600000</v>
      </c>
      <c r="L1376" s="1">
        <v>600000</v>
      </c>
      <c r="M1376">
        <v>0</v>
      </c>
      <c r="N1376" s="1">
        <v>600000</v>
      </c>
      <c r="O1376">
        <v>0</v>
      </c>
      <c r="P1376" s="1">
        <v>600000</v>
      </c>
      <c r="Q1376">
        <v>0</v>
      </c>
      <c r="R1376" s="1">
        <v>298480</v>
      </c>
      <c r="S1376" s="1">
        <v>301520</v>
      </c>
    </row>
    <row r="1377" spans="1:19" x14ac:dyDescent="0.25">
      <c r="A1377" s="2">
        <v>1001</v>
      </c>
      <c r="B1377" t="s">
        <v>21</v>
      </c>
      <c r="C1377" s="2" t="str">
        <f t="shared" si="71"/>
        <v>11</v>
      </c>
      <c r="D1377" t="s">
        <v>334</v>
      </c>
      <c r="E1377" s="2" t="str">
        <f t="shared" si="72"/>
        <v>110220000</v>
      </c>
      <c r="F1377" t="s">
        <v>386</v>
      </c>
      <c r="G1377" t="s">
        <v>387</v>
      </c>
      <c r="H1377" t="s">
        <v>388</v>
      </c>
      <c r="I1377">
        <v>46304</v>
      </c>
      <c r="J1377" t="s">
        <v>398</v>
      </c>
      <c r="K1377" s="1">
        <v>284535</v>
      </c>
      <c r="L1377" s="1">
        <v>227641</v>
      </c>
      <c r="M1377" s="1">
        <v>-56894</v>
      </c>
      <c r="N1377" s="1">
        <v>227641</v>
      </c>
      <c r="O1377">
        <v>0</v>
      </c>
      <c r="P1377" s="1">
        <v>227331</v>
      </c>
      <c r="Q1377">
        <v>310</v>
      </c>
      <c r="R1377" s="1">
        <v>224995</v>
      </c>
      <c r="S1377" s="1">
        <v>2336</v>
      </c>
    </row>
    <row r="1378" spans="1:19" x14ac:dyDescent="0.25">
      <c r="A1378" s="2">
        <v>1001</v>
      </c>
      <c r="B1378" t="s">
        <v>21</v>
      </c>
      <c r="C1378" s="2" t="str">
        <f t="shared" si="71"/>
        <v>11</v>
      </c>
      <c r="D1378" t="s">
        <v>334</v>
      </c>
      <c r="E1378" s="2" t="str">
        <f t="shared" si="72"/>
        <v>110220000</v>
      </c>
      <c r="F1378" t="s">
        <v>386</v>
      </c>
      <c r="G1378" t="s">
        <v>399</v>
      </c>
      <c r="H1378" t="s">
        <v>400</v>
      </c>
      <c r="I1378">
        <v>12000</v>
      </c>
      <c r="J1378" t="s">
        <v>28</v>
      </c>
      <c r="K1378" s="1">
        <v>3825703</v>
      </c>
      <c r="L1378" s="1">
        <v>3872504.09</v>
      </c>
      <c r="M1378" s="1">
        <v>46801.09</v>
      </c>
      <c r="N1378" s="1">
        <v>3660535.69</v>
      </c>
      <c r="O1378" s="1">
        <v>211968.4</v>
      </c>
      <c r="P1378" s="1">
        <v>3660535.69</v>
      </c>
      <c r="Q1378">
        <v>0</v>
      </c>
      <c r="R1378" s="1">
        <v>3660535.69</v>
      </c>
      <c r="S1378">
        <v>0</v>
      </c>
    </row>
    <row r="1379" spans="1:19" x14ac:dyDescent="0.25">
      <c r="A1379" s="2">
        <v>1001</v>
      </c>
      <c r="B1379" t="s">
        <v>21</v>
      </c>
      <c r="C1379" s="2" t="str">
        <f t="shared" si="71"/>
        <v>11</v>
      </c>
      <c r="D1379" t="s">
        <v>334</v>
      </c>
      <c r="E1379" s="2" t="str">
        <f t="shared" si="72"/>
        <v>110220000</v>
      </c>
      <c r="F1379" t="s">
        <v>386</v>
      </c>
      <c r="G1379" t="s">
        <v>399</v>
      </c>
      <c r="H1379" t="s">
        <v>400</v>
      </c>
      <c r="I1379">
        <v>12001</v>
      </c>
      <c r="J1379" t="s">
        <v>51</v>
      </c>
      <c r="K1379" s="1">
        <v>42108763</v>
      </c>
      <c r="L1379" s="1">
        <v>36353266.009999998</v>
      </c>
      <c r="M1379" s="1">
        <v>-5755496.9900000002</v>
      </c>
      <c r="N1379" s="1">
        <v>34780688.43</v>
      </c>
      <c r="O1379" s="1">
        <v>1572577.58</v>
      </c>
      <c r="P1379" s="1">
        <v>34780688.43</v>
      </c>
      <c r="Q1379">
        <v>0</v>
      </c>
      <c r="R1379" s="1">
        <v>34780688.43</v>
      </c>
      <c r="S1379">
        <v>0</v>
      </c>
    </row>
    <row r="1380" spans="1:19" x14ac:dyDescent="0.25">
      <c r="A1380" s="2">
        <v>1001</v>
      </c>
      <c r="B1380" t="s">
        <v>21</v>
      </c>
      <c r="C1380" s="2" t="str">
        <f t="shared" si="71"/>
        <v>11</v>
      </c>
      <c r="D1380" t="s">
        <v>334</v>
      </c>
      <c r="E1380" s="2" t="str">
        <f t="shared" si="72"/>
        <v>110220000</v>
      </c>
      <c r="F1380" t="s">
        <v>386</v>
      </c>
      <c r="G1380" t="s">
        <v>399</v>
      </c>
      <c r="H1380" t="s">
        <v>400</v>
      </c>
      <c r="I1380">
        <v>12002</v>
      </c>
      <c r="J1380" t="s">
        <v>29</v>
      </c>
      <c r="K1380" s="1">
        <v>50695556</v>
      </c>
      <c r="L1380" s="1">
        <v>50939091.549999997</v>
      </c>
      <c r="M1380" s="1">
        <v>243535.55</v>
      </c>
      <c r="N1380" s="1">
        <v>50884344.590000004</v>
      </c>
      <c r="O1380" s="1">
        <v>54746.96</v>
      </c>
      <c r="P1380" s="1">
        <v>50884344.590000004</v>
      </c>
      <c r="Q1380">
        <v>0</v>
      </c>
      <c r="R1380" s="1">
        <v>50884344.590000004</v>
      </c>
      <c r="S1380">
        <v>0</v>
      </c>
    </row>
    <row r="1381" spans="1:19" x14ac:dyDescent="0.25">
      <c r="A1381" s="2">
        <v>1001</v>
      </c>
      <c r="B1381" t="s">
        <v>21</v>
      </c>
      <c r="C1381" s="2" t="str">
        <f t="shared" si="71"/>
        <v>11</v>
      </c>
      <c r="D1381" t="s">
        <v>334</v>
      </c>
      <c r="E1381" s="2" t="str">
        <f t="shared" si="72"/>
        <v>110220000</v>
      </c>
      <c r="F1381" t="s">
        <v>386</v>
      </c>
      <c r="G1381" t="s">
        <v>399</v>
      </c>
      <c r="H1381" t="s">
        <v>400</v>
      </c>
      <c r="I1381">
        <v>12003</v>
      </c>
      <c r="J1381" t="s">
        <v>30</v>
      </c>
      <c r="K1381" s="1">
        <v>17034558</v>
      </c>
      <c r="L1381" s="1">
        <v>17144152.100000001</v>
      </c>
      <c r="M1381" s="1">
        <v>109594.1</v>
      </c>
      <c r="N1381" s="1">
        <v>17517280.359999999</v>
      </c>
      <c r="O1381" s="1">
        <v>-373128.26</v>
      </c>
      <c r="P1381" s="1">
        <v>17517280.359999999</v>
      </c>
      <c r="Q1381">
        <v>0</v>
      </c>
      <c r="R1381" s="1">
        <v>17517280.359999999</v>
      </c>
      <c r="S1381">
        <v>0</v>
      </c>
    </row>
    <row r="1382" spans="1:19" x14ac:dyDescent="0.25">
      <c r="A1382" s="2">
        <v>1001</v>
      </c>
      <c r="B1382" t="s">
        <v>21</v>
      </c>
      <c r="C1382" s="2" t="str">
        <f t="shared" si="71"/>
        <v>11</v>
      </c>
      <c r="D1382" t="s">
        <v>334</v>
      </c>
      <c r="E1382" s="2" t="str">
        <f t="shared" si="72"/>
        <v>110220000</v>
      </c>
      <c r="F1382" t="s">
        <v>386</v>
      </c>
      <c r="G1382" t="s">
        <v>399</v>
      </c>
      <c r="H1382" t="s">
        <v>400</v>
      </c>
      <c r="I1382">
        <v>12005</v>
      </c>
      <c r="J1382" t="s">
        <v>31</v>
      </c>
      <c r="K1382" s="1">
        <v>28237432</v>
      </c>
      <c r="L1382" s="1">
        <v>28237432</v>
      </c>
      <c r="M1382">
        <v>0</v>
      </c>
      <c r="N1382" s="1">
        <v>29317943.809999999</v>
      </c>
      <c r="O1382" s="1">
        <v>-1080511.81</v>
      </c>
      <c r="P1382" s="1">
        <v>29317943.809999999</v>
      </c>
      <c r="Q1382">
        <v>0</v>
      </c>
      <c r="R1382" s="1">
        <v>29317943.809999999</v>
      </c>
      <c r="S1382">
        <v>0</v>
      </c>
    </row>
    <row r="1383" spans="1:19" x14ac:dyDescent="0.25">
      <c r="A1383" s="2">
        <v>1001</v>
      </c>
      <c r="B1383" t="s">
        <v>21</v>
      </c>
      <c r="C1383" s="2" t="str">
        <f t="shared" si="71"/>
        <v>11</v>
      </c>
      <c r="D1383" t="s">
        <v>334</v>
      </c>
      <c r="E1383" s="2" t="str">
        <f t="shared" si="72"/>
        <v>110220000</v>
      </c>
      <c r="F1383" t="s">
        <v>386</v>
      </c>
      <c r="G1383" t="s">
        <v>399</v>
      </c>
      <c r="H1383" t="s">
        <v>400</v>
      </c>
      <c r="I1383">
        <v>12100</v>
      </c>
      <c r="J1383" t="s">
        <v>32</v>
      </c>
      <c r="K1383" s="1">
        <v>38563909</v>
      </c>
      <c r="L1383" s="1">
        <v>38760931.950000003</v>
      </c>
      <c r="M1383" s="1">
        <v>197022.95</v>
      </c>
      <c r="N1383" s="1">
        <v>36487819.859999999</v>
      </c>
      <c r="O1383" s="1">
        <v>2273112.09</v>
      </c>
      <c r="P1383" s="1">
        <v>36487819.859999999</v>
      </c>
      <c r="Q1383">
        <v>0</v>
      </c>
      <c r="R1383" s="1">
        <v>36487819.859999999</v>
      </c>
      <c r="S1383">
        <v>0</v>
      </c>
    </row>
    <row r="1384" spans="1:19" x14ac:dyDescent="0.25">
      <c r="A1384" s="2">
        <v>1001</v>
      </c>
      <c r="B1384" t="s">
        <v>21</v>
      </c>
      <c r="C1384" s="2" t="str">
        <f t="shared" si="71"/>
        <v>11</v>
      </c>
      <c r="D1384" t="s">
        <v>334</v>
      </c>
      <c r="E1384" s="2" t="str">
        <f t="shared" si="72"/>
        <v>110220000</v>
      </c>
      <c r="F1384" t="s">
        <v>386</v>
      </c>
      <c r="G1384" t="s">
        <v>399</v>
      </c>
      <c r="H1384" t="s">
        <v>400</v>
      </c>
      <c r="I1384">
        <v>12101</v>
      </c>
      <c r="J1384" t="s">
        <v>33</v>
      </c>
      <c r="K1384" s="1">
        <v>11671005</v>
      </c>
      <c r="L1384" s="1">
        <v>11867914.83</v>
      </c>
      <c r="M1384" s="1">
        <v>196909.83</v>
      </c>
      <c r="N1384" s="1">
        <v>11709197.689999999</v>
      </c>
      <c r="O1384" s="1">
        <v>158717.14000000001</v>
      </c>
      <c r="P1384" s="1">
        <v>11709197.689999999</v>
      </c>
      <c r="Q1384">
        <v>0</v>
      </c>
      <c r="R1384" s="1">
        <v>11709197.689999999</v>
      </c>
      <c r="S1384">
        <v>0</v>
      </c>
    </row>
    <row r="1385" spans="1:19" x14ac:dyDescent="0.25">
      <c r="A1385" s="2">
        <v>1001</v>
      </c>
      <c r="B1385" t="s">
        <v>21</v>
      </c>
      <c r="C1385" s="2" t="str">
        <f t="shared" si="71"/>
        <v>11</v>
      </c>
      <c r="D1385" t="s">
        <v>334</v>
      </c>
      <c r="E1385" s="2" t="str">
        <f t="shared" si="72"/>
        <v>110220000</v>
      </c>
      <c r="F1385" t="s">
        <v>386</v>
      </c>
      <c r="G1385" t="s">
        <v>399</v>
      </c>
      <c r="H1385" t="s">
        <v>400</v>
      </c>
      <c r="I1385">
        <v>12103</v>
      </c>
      <c r="J1385" t="s">
        <v>52</v>
      </c>
      <c r="K1385" s="1">
        <v>69106522</v>
      </c>
      <c r="L1385" s="1">
        <v>70100127.989999995</v>
      </c>
      <c r="M1385" s="1">
        <v>993605.99</v>
      </c>
      <c r="N1385" s="1">
        <v>73223899.549999997</v>
      </c>
      <c r="O1385" s="1">
        <v>-3123771.56</v>
      </c>
      <c r="P1385" s="1">
        <v>73223899.549999997</v>
      </c>
      <c r="Q1385">
        <v>0</v>
      </c>
      <c r="R1385" s="1">
        <v>73223899.549999997</v>
      </c>
      <c r="S1385">
        <v>0</v>
      </c>
    </row>
    <row r="1386" spans="1:19" x14ac:dyDescent="0.25">
      <c r="A1386" s="2">
        <v>1001</v>
      </c>
      <c r="B1386" t="s">
        <v>21</v>
      </c>
      <c r="C1386" s="2" t="str">
        <f t="shared" si="71"/>
        <v>11</v>
      </c>
      <c r="D1386" t="s">
        <v>334</v>
      </c>
      <c r="E1386" s="2" t="str">
        <f t="shared" si="72"/>
        <v>110220000</v>
      </c>
      <c r="F1386" t="s">
        <v>386</v>
      </c>
      <c r="G1386" t="s">
        <v>399</v>
      </c>
      <c r="H1386" t="s">
        <v>400</v>
      </c>
      <c r="I1386">
        <v>12401</v>
      </c>
      <c r="J1386" t="s">
        <v>133</v>
      </c>
      <c r="K1386">
        <v>0</v>
      </c>
      <c r="L1386" s="1">
        <v>57640.02</v>
      </c>
      <c r="M1386" s="1">
        <v>57640.02</v>
      </c>
      <c r="N1386" s="1">
        <v>57639.14</v>
      </c>
      <c r="O1386">
        <v>0.88</v>
      </c>
      <c r="P1386" s="1">
        <v>57639.14</v>
      </c>
      <c r="Q1386">
        <v>0</v>
      </c>
      <c r="R1386" s="1">
        <v>57639.14</v>
      </c>
      <c r="S1386">
        <v>0</v>
      </c>
    </row>
    <row r="1387" spans="1:19" x14ac:dyDescent="0.25">
      <c r="A1387" s="2">
        <v>1001</v>
      </c>
      <c r="B1387" t="s">
        <v>21</v>
      </c>
      <c r="C1387" s="2" t="str">
        <f t="shared" si="71"/>
        <v>11</v>
      </c>
      <c r="D1387" t="s">
        <v>334</v>
      </c>
      <c r="E1387" s="2" t="str">
        <f t="shared" si="72"/>
        <v>110220000</v>
      </c>
      <c r="F1387" t="s">
        <v>386</v>
      </c>
      <c r="G1387" t="s">
        <v>399</v>
      </c>
      <c r="H1387" t="s">
        <v>400</v>
      </c>
      <c r="I1387">
        <v>12502</v>
      </c>
      <c r="J1387" t="s">
        <v>134</v>
      </c>
      <c r="K1387">
        <v>0</v>
      </c>
      <c r="L1387" s="1">
        <v>700000</v>
      </c>
      <c r="M1387" s="1">
        <v>700000</v>
      </c>
      <c r="N1387" s="1">
        <v>393710.05</v>
      </c>
      <c r="O1387" s="1">
        <v>306289.95</v>
      </c>
      <c r="P1387" s="1">
        <v>393710.05</v>
      </c>
      <c r="Q1387">
        <v>0</v>
      </c>
      <c r="R1387" s="1">
        <v>392849.23</v>
      </c>
      <c r="S1387">
        <v>860.82</v>
      </c>
    </row>
    <row r="1388" spans="1:19" x14ac:dyDescent="0.25">
      <c r="A1388" s="2">
        <v>1001</v>
      </c>
      <c r="B1388" t="s">
        <v>21</v>
      </c>
      <c r="C1388" s="2" t="str">
        <f t="shared" si="71"/>
        <v>11</v>
      </c>
      <c r="D1388" t="s">
        <v>334</v>
      </c>
      <c r="E1388" s="2" t="str">
        <f t="shared" si="72"/>
        <v>110220000</v>
      </c>
      <c r="F1388" t="s">
        <v>386</v>
      </c>
      <c r="G1388" t="s">
        <v>399</v>
      </c>
      <c r="H1388" t="s">
        <v>400</v>
      </c>
      <c r="I1388">
        <v>13000</v>
      </c>
      <c r="J1388" t="s">
        <v>53</v>
      </c>
      <c r="K1388" s="1">
        <v>12237712</v>
      </c>
      <c r="L1388" s="1">
        <v>11292273.210000001</v>
      </c>
      <c r="M1388" s="1">
        <v>-945438.79</v>
      </c>
      <c r="N1388" s="1">
        <v>11292272.220000001</v>
      </c>
      <c r="O1388">
        <v>0.99</v>
      </c>
      <c r="P1388" s="1">
        <v>11292272.220000001</v>
      </c>
      <c r="Q1388">
        <v>0</v>
      </c>
      <c r="R1388" s="1">
        <v>11292272.220000001</v>
      </c>
      <c r="S1388">
        <v>0</v>
      </c>
    </row>
    <row r="1389" spans="1:19" x14ac:dyDescent="0.25">
      <c r="A1389" s="2">
        <v>1001</v>
      </c>
      <c r="B1389" t="s">
        <v>21</v>
      </c>
      <c r="C1389" s="2" t="str">
        <f t="shared" si="71"/>
        <v>11</v>
      </c>
      <c r="D1389" t="s">
        <v>334</v>
      </c>
      <c r="E1389" s="2" t="str">
        <f t="shared" si="72"/>
        <v>110220000</v>
      </c>
      <c r="F1389" t="s">
        <v>386</v>
      </c>
      <c r="G1389" t="s">
        <v>399</v>
      </c>
      <c r="H1389" t="s">
        <v>400</v>
      </c>
      <c r="I1389">
        <v>13001</v>
      </c>
      <c r="J1389" t="s">
        <v>54</v>
      </c>
      <c r="K1389" s="1">
        <v>122557</v>
      </c>
      <c r="L1389" s="1">
        <v>144557</v>
      </c>
      <c r="M1389" s="1">
        <v>22000</v>
      </c>
      <c r="N1389" s="1">
        <v>146383.6</v>
      </c>
      <c r="O1389" s="1">
        <v>-1826.6</v>
      </c>
      <c r="P1389" s="1">
        <v>146383.6</v>
      </c>
      <c r="Q1389">
        <v>0</v>
      </c>
      <c r="R1389" s="1">
        <v>146383.6</v>
      </c>
      <c r="S1389">
        <v>0</v>
      </c>
    </row>
    <row r="1390" spans="1:19" x14ac:dyDescent="0.25">
      <c r="A1390" s="2">
        <v>1001</v>
      </c>
      <c r="B1390" t="s">
        <v>21</v>
      </c>
      <c r="C1390" s="2" t="str">
        <f t="shared" si="71"/>
        <v>11</v>
      </c>
      <c r="D1390" t="s">
        <v>334</v>
      </c>
      <c r="E1390" s="2" t="str">
        <f t="shared" si="72"/>
        <v>110220000</v>
      </c>
      <c r="F1390" t="s">
        <v>386</v>
      </c>
      <c r="G1390" t="s">
        <v>399</v>
      </c>
      <c r="H1390" t="s">
        <v>400</v>
      </c>
      <c r="I1390">
        <v>13002</v>
      </c>
      <c r="J1390" t="s">
        <v>55</v>
      </c>
      <c r="K1390">
        <v>0</v>
      </c>
      <c r="L1390" s="1">
        <v>130560.77</v>
      </c>
      <c r="M1390" s="1">
        <v>130560.77</v>
      </c>
      <c r="N1390" s="1">
        <v>128734.08</v>
      </c>
      <c r="O1390" s="1">
        <v>1826.69</v>
      </c>
      <c r="P1390" s="1">
        <v>128734.08</v>
      </c>
      <c r="Q1390">
        <v>0</v>
      </c>
      <c r="R1390" s="1">
        <v>128734.08</v>
      </c>
      <c r="S1390">
        <v>0</v>
      </c>
    </row>
    <row r="1391" spans="1:19" x14ac:dyDescent="0.25">
      <c r="A1391" s="2">
        <v>1001</v>
      </c>
      <c r="B1391" t="s">
        <v>21</v>
      </c>
      <c r="C1391" s="2" t="str">
        <f t="shared" si="71"/>
        <v>11</v>
      </c>
      <c r="D1391" t="s">
        <v>334</v>
      </c>
      <c r="E1391" s="2" t="str">
        <f t="shared" si="72"/>
        <v>110220000</v>
      </c>
      <c r="F1391" t="s">
        <v>386</v>
      </c>
      <c r="G1391" t="s">
        <v>399</v>
      </c>
      <c r="H1391" t="s">
        <v>400</v>
      </c>
      <c r="I1391">
        <v>13005</v>
      </c>
      <c r="J1391" t="s">
        <v>56</v>
      </c>
      <c r="K1391" s="1">
        <v>1623433</v>
      </c>
      <c r="L1391" s="1">
        <v>1426003</v>
      </c>
      <c r="M1391" s="1">
        <v>-197430</v>
      </c>
      <c r="N1391" s="1">
        <v>1426002.47</v>
      </c>
      <c r="O1391">
        <v>0.53</v>
      </c>
      <c r="P1391" s="1">
        <v>1426002.47</v>
      </c>
      <c r="Q1391">
        <v>0</v>
      </c>
      <c r="R1391" s="1">
        <v>1426002.47</v>
      </c>
      <c r="S1391">
        <v>0</v>
      </c>
    </row>
    <row r="1392" spans="1:19" x14ac:dyDescent="0.25">
      <c r="A1392" s="2">
        <v>1001</v>
      </c>
      <c r="B1392" t="s">
        <v>21</v>
      </c>
      <c r="C1392" s="2" t="str">
        <f t="shared" si="71"/>
        <v>11</v>
      </c>
      <c r="D1392" t="s">
        <v>334</v>
      </c>
      <c r="E1392" s="2" t="str">
        <f t="shared" si="72"/>
        <v>110220000</v>
      </c>
      <c r="F1392" t="s">
        <v>386</v>
      </c>
      <c r="G1392" t="s">
        <v>399</v>
      </c>
      <c r="H1392" t="s">
        <v>400</v>
      </c>
      <c r="I1392">
        <v>13100</v>
      </c>
      <c r="J1392" t="s">
        <v>103</v>
      </c>
      <c r="K1392" s="1">
        <v>21275</v>
      </c>
      <c r="L1392" s="1">
        <v>19105</v>
      </c>
      <c r="M1392" s="1">
        <v>-2170</v>
      </c>
      <c r="N1392" s="1">
        <v>19104.91</v>
      </c>
      <c r="O1392">
        <v>0.09</v>
      </c>
      <c r="P1392" s="1">
        <v>19104.91</v>
      </c>
      <c r="Q1392">
        <v>0</v>
      </c>
      <c r="R1392" s="1">
        <v>19104.91</v>
      </c>
      <c r="S1392">
        <v>0</v>
      </c>
    </row>
    <row r="1393" spans="1:19" x14ac:dyDescent="0.25">
      <c r="A1393" s="2">
        <v>1001</v>
      </c>
      <c r="B1393" t="s">
        <v>21</v>
      </c>
      <c r="C1393" s="2" t="str">
        <f t="shared" si="71"/>
        <v>11</v>
      </c>
      <c r="D1393" t="s">
        <v>334</v>
      </c>
      <c r="E1393" s="2" t="str">
        <f t="shared" si="72"/>
        <v>110220000</v>
      </c>
      <c r="F1393" t="s">
        <v>386</v>
      </c>
      <c r="G1393" t="s">
        <v>399</v>
      </c>
      <c r="H1393" t="s">
        <v>400</v>
      </c>
      <c r="I1393">
        <v>13101</v>
      </c>
      <c r="J1393" t="s">
        <v>104</v>
      </c>
      <c r="K1393" s="1">
        <v>1611</v>
      </c>
      <c r="L1393" s="1">
        <v>1611</v>
      </c>
      <c r="M1393">
        <v>0</v>
      </c>
      <c r="N1393" s="1">
        <v>1633.38</v>
      </c>
      <c r="O1393">
        <v>-22.38</v>
      </c>
      <c r="P1393" s="1">
        <v>1633.38</v>
      </c>
      <c r="Q1393">
        <v>0</v>
      </c>
      <c r="R1393" s="1">
        <v>1633.38</v>
      </c>
      <c r="S1393">
        <v>0</v>
      </c>
    </row>
    <row r="1394" spans="1:19" x14ac:dyDescent="0.25">
      <c r="A1394" s="2">
        <v>1001</v>
      </c>
      <c r="B1394" t="s">
        <v>21</v>
      </c>
      <c r="C1394" s="2" t="str">
        <f t="shared" si="71"/>
        <v>11</v>
      </c>
      <c r="D1394" t="s">
        <v>334</v>
      </c>
      <c r="E1394" s="2" t="str">
        <f t="shared" si="72"/>
        <v>110220000</v>
      </c>
      <c r="F1394" t="s">
        <v>386</v>
      </c>
      <c r="G1394" t="s">
        <v>399</v>
      </c>
      <c r="H1394" t="s">
        <v>400</v>
      </c>
      <c r="I1394">
        <v>13106</v>
      </c>
      <c r="J1394" t="s">
        <v>57</v>
      </c>
      <c r="K1394" s="1">
        <v>106413</v>
      </c>
      <c r="L1394" s="1">
        <v>134514.35</v>
      </c>
      <c r="M1394" s="1">
        <v>28101.35</v>
      </c>
      <c r="N1394" s="1">
        <v>134514.35</v>
      </c>
      <c r="O1394">
        <v>0</v>
      </c>
      <c r="P1394" s="1">
        <v>134514.35</v>
      </c>
      <c r="Q1394">
        <v>0</v>
      </c>
      <c r="R1394" s="1">
        <v>134514.35</v>
      </c>
      <c r="S1394">
        <v>0</v>
      </c>
    </row>
    <row r="1395" spans="1:19" x14ac:dyDescent="0.25">
      <c r="A1395" s="2">
        <v>1001</v>
      </c>
      <c r="B1395" t="s">
        <v>21</v>
      </c>
      <c r="C1395" s="2" t="str">
        <f t="shared" si="71"/>
        <v>11</v>
      </c>
      <c r="D1395" t="s">
        <v>334</v>
      </c>
      <c r="E1395" s="2" t="str">
        <f t="shared" si="72"/>
        <v>110220000</v>
      </c>
      <c r="F1395" t="s">
        <v>386</v>
      </c>
      <c r="G1395" t="s">
        <v>399</v>
      </c>
      <c r="H1395" t="s">
        <v>400</v>
      </c>
      <c r="I1395">
        <v>13108</v>
      </c>
      <c r="J1395" t="s">
        <v>401</v>
      </c>
      <c r="K1395" s="1">
        <v>93607</v>
      </c>
      <c r="L1395">
        <v>23</v>
      </c>
      <c r="M1395" s="1">
        <v>-93584</v>
      </c>
      <c r="N1395">
        <v>0</v>
      </c>
      <c r="O1395">
        <v>23</v>
      </c>
      <c r="P1395">
        <v>0</v>
      </c>
      <c r="Q1395">
        <v>0</v>
      </c>
      <c r="R1395">
        <v>0</v>
      </c>
      <c r="S1395">
        <v>0</v>
      </c>
    </row>
    <row r="1396" spans="1:19" x14ac:dyDescent="0.25">
      <c r="A1396" s="2">
        <v>1001</v>
      </c>
      <c r="B1396" t="s">
        <v>21</v>
      </c>
      <c r="C1396" s="2" t="str">
        <f t="shared" si="71"/>
        <v>11</v>
      </c>
      <c r="D1396" t="s">
        <v>334</v>
      </c>
      <c r="E1396" s="2" t="str">
        <f t="shared" si="72"/>
        <v>110220000</v>
      </c>
      <c r="F1396" t="s">
        <v>386</v>
      </c>
      <c r="G1396" t="s">
        <v>399</v>
      </c>
      <c r="H1396" t="s">
        <v>400</v>
      </c>
      <c r="I1396">
        <v>14102</v>
      </c>
      <c r="J1396" t="s">
        <v>402</v>
      </c>
      <c r="K1396" s="1">
        <v>5615051</v>
      </c>
      <c r="L1396" s="1">
        <v>7064874.1600000001</v>
      </c>
      <c r="M1396" s="1">
        <v>1449823.16</v>
      </c>
      <c r="N1396" s="1">
        <v>7064873.1699999999</v>
      </c>
      <c r="O1396">
        <v>0.99</v>
      </c>
      <c r="P1396" s="1">
        <v>7064873.1699999999</v>
      </c>
      <c r="Q1396">
        <v>0</v>
      </c>
      <c r="R1396" s="1">
        <v>7064873.1699999999</v>
      </c>
      <c r="S1396">
        <v>0</v>
      </c>
    </row>
    <row r="1397" spans="1:19" x14ac:dyDescent="0.25">
      <c r="A1397" s="2">
        <v>1001</v>
      </c>
      <c r="B1397" t="s">
        <v>21</v>
      </c>
      <c r="C1397" s="2" t="str">
        <f t="shared" si="71"/>
        <v>11</v>
      </c>
      <c r="D1397" t="s">
        <v>334</v>
      </c>
      <c r="E1397" s="2" t="str">
        <f t="shared" si="72"/>
        <v>110220000</v>
      </c>
      <c r="F1397" t="s">
        <v>386</v>
      </c>
      <c r="G1397" t="s">
        <v>399</v>
      </c>
      <c r="H1397" t="s">
        <v>400</v>
      </c>
      <c r="I1397">
        <v>14103</v>
      </c>
      <c r="J1397" t="s">
        <v>59</v>
      </c>
      <c r="K1397" s="1">
        <v>1190457</v>
      </c>
      <c r="L1397" s="1">
        <v>1338895.6599999999</v>
      </c>
      <c r="M1397" s="1">
        <v>148438.66</v>
      </c>
      <c r="N1397" s="1">
        <v>1338895.6599999999</v>
      </c>
      <c r="O1397">
        <v>0</v>
      </c>
      <c r="P1397" s="1">
        <v>1338895.6599999999</v>
      </c>
      <c r="Q1397">
        <v>0</v>
      </c>
      <c r="R1397" s="1">
        <v>1338895.6599999999</v>
      </c>
      <c r="S1397">
        <v>0</v>
      </c>
    </row>
    <row r="1398" spans="1:19" x14ac:dyDescent="0.25">
      <c r="A1398" s="2">
        <v>1001</v>
      </c>
      <c r="B1398" t="s">
        <v>21</v>
      </c>
      <c r="C1398" s="2" t="str">
        <f t="shared" si="71"/>
        <v>11</v>
      </c>
      <c r="D1398" t="s">
        <v>334</v>
      </c>
      <c r="E1398" s="2" t="str">
        <f t="shared" si="72"/>
        <v>110220000</v>
      </c>
      <c r="F1398" t="s">
        <v>386</v>
      </c>
      <c r="G1398" t="s">
        <v>399</v>
      </c>
      <c r="H1398" t="s">
        <v>400</v>
      </c>
      <c r="I1398">
        <v>14300</v>
      </c>
      <c r="J1398" t="s">
        <v>403</v>
      </c>
      <c r="K1398" s="1">
        <v>1791987</v>
      </c>
      <c r="L1398" s="1">
        <v>4098821.14</v>
      </c>
      <c r="M1398" s="1">
        <v>2306834.14</v>
      </c>
      <c r="N1398" s="1">
        <v>4098821.14</v>
      </c>
      <c r="O1398">
        <v>0</v>
      </c>
      <c r="P1398" s="1">
        <v>4098821.14</v>
      </c>
      <c r="Q1398">
        <v>0</v>
      </c>
      <c r="R1398" s="1">
        <v>4098821.14</v>
      </c>
      <c r="S1398">
        <v>0</v>
      </c>
    </row>
    <row r="1399" spans="1:19" x14ac:dyDescent="0.25">
      <c r="A1399" s="2">
        <v>1001</v>
      </c>
      <c r="B1399" t="s">
        <v>21</v>
      </c>
      <c r="C1399" s="2" t="str">
        <f t="shared" si="71"/>
        <v>11</v>
      </c>
      <c r="D1399" t="s">
        <v>334</v>
      </c>
      <c r="E1399" s="2" t="str">
        <f t="shared" si="72"/>
        <v>110220000</v>
      </c>
      <c r="F1399" t="s">
        <v>386</v>
      </c>
      <c r="G1399" t="s">
        <v>399</v>
      </c>
      <c r="H1399" t="s">
        <v>400</v>
      </c>
      <c r="I1399">
        <v>14301</v>
      </c>
      <c r="J1399" t="s">
        <v>404</v>
      </c>
      <c r="K1399" s="1">
        <v>128601</v>
      </c>
      <c r="L1399" s="1">
        <v>133509.03</v>
      </c>
      <c r="M1399" s="1">
        <v>4908.03</v>
      </c>
      <c r="N1399" s="1">
        <v>133509.03</v>
      </c>
      <c r="O1399">
        <v>0</v>
      </c>
      <c r="P1399" s="1">
        <v>133509.03</v>
      </c>
      <c r="Q1399">
        <v>0</v>
      </c>
      <c r="R1399" s="1">
        <v>133509.03</v>
      </c>
      <c r="S1399">
        <v>0</v>
      </c>
    </row>
    <row r="1400" spans="1:19" x14ac:dyDescent="0.25">
      <c r="A1400" s="2">
        <v>1001</v>
      </c>
      <c r="B1400" t="s">
        <v>21</v>
      </c>
      <c r="C1400" s="2" t="str">
        <f t="shared" si="71"/>
        <v>11</v>
      </c>
      <c r="D1400" t="s">
        <v>334</v>
      </c>
      <c r="E1400" s="2" t="str">
        <f t="shared" si="72"/>
        <v>110220000</v>
      </c>
      <c r="F1400" t="s">
        <v>386</v>
      </c>
      <c r="G1400" t="s">
        <v>399</v>
      </c>
      <c r="H1400" t="s">
        <v>400</v>
      </c>
      <c r="I1400">
        <v>15000</v>
      </c>
      <c r="J1400" t="s">
        <v>135</v>
      </c>
      <c r="K1400" s="1">
        <v>1083488</v>
      </c>
      <c r="L1400" s="1">
        <v>1058355</v>
      </c>
      <c r="M1400" s="1">
        <v>-25133</v>
      </c>
      <c r="N1400" s="1">
        <v>1058354.1100000001</v>
      </c>
      <c r="O1400">
        <v>0.89</v>
      </c>
      <c r="P1400" s="1">
        <v>1058354.1100000001</v>
      </c>
      <c r="Q1400">
        <v>0</v>
      </c>
      <c r="R1400" s="1">
        <v>1058354.1100000001</v>
      </c>
      <c r="S1400">
        <v>0</v>
      </c>
    </row>
    <row r="1401" spans="1:19" x14ac:dyDescent="0.25">
      <c r="A1401" s="2">
        <v>1001</v>
      </c>
      <c r="B1401" t="s">
        <v>21</v>
      </c>
      <c r="C1401" s="2" t="str">
        <f t="shared" si="71"/>
        <v>11</v>
      </c>
      <c r="D1401" t="s">
        <v>334</v>
      </c>
      <c r="E1401" s="2" t="str">
        <f t="shared" ref="E1401:E1409" si="73">"110220000"</f>
        <v>110220000</v>
      </c>
      <c r="F1401" t="s">
        <v>386</v>
      </c>
      <c r="G1401" t="s">
        <v>399</v>
      </c>
      <c r="H1401" t="s">
        <v>400</v>
      </c>
      <c r="I1401">
        <v>15202</v>
      </c>
      <c r="J1401" t="s">
        <v>220</v>
      </c>
      <c r="K1401">
        <v>0</v>
      </c>
      <c r="L1401">
        <v>314.83999999999997</v>
      </c>
      <c r="M1401">
        <v>314.83999999999997</v>
      </c>
      <c r="N1401">
        <v>314.83999999999997</v>
      </c>
      <c r="O1401">
        <v>0</v>
      </c>
      <c r="P1401">
        <v>314.83999999999997</v>
      </c>
      <c r="Q1401">
        <v>0</v>
      </c>
      <c r="R1401">
        <v>314.83999999999997</v>
      </c>
      <c r="S1401">
        <v>0</v>
      </c>
    </row>
    <row r="1402" spans="1:19" x14ac:dyDescent="0.25">
      <c r="A1402" s="2">
        <v>1001</v>
      </c>
      <c r="B1402" t="s">
        <v>21</v>
      </c>
      <c r="C1402" s="2" t="str">
        <f t="shared" si="71"/>
        <v>11</v>
      </c>
      <c r="D1402" t="s">
        <v>334</v>
      </c>
      <c r="E1402" s="2" t="str">
        <f t="shared" si="73"/>
        <v>110220000</v>
      </c>
      <c r="F1402" t="s">
        <v>386</v>
      </c>
      <c r="G1402" t="s">
        <v>399</v>
      </c>
      <c r="H1402" t="s">
        <v>400</v>
      </c>
      <c r="I1402">
        <v>15402</v>
      </c>
      <c r="J1402" t="s">
        <v>405</v>
      </c>
      <c r="K1402" s="1">
        <v>6672661</v>
      </c>
      <c r="L1402" s="1">
        <v>7069191.75</v>
      </c>
      <c r="M1402" s="1">
        <v>396530.75</v>
      </c>
      <c r="N1402" s="1">
        <v>7069190.9299999997</v>
      </c>
      <c r="O1402">
        <v>0.82</v>
      </c>
      <c r="P1402" s="1">
        <v>7069190.9299999997</v>
      </c>
      <c r="Q1402">
        <v>0</v>
      </c>
      <c r="R1402" s="1">
        <v>7069190.9299999997</v>
      </c>
      <c r="S1402">
        <v>0</v>
      </c>
    </row>
    <row r="1403" spans="1:19" x14ac:dyDescent="0.25">
      <c r="A1403" s="2">
        <v>1001</v>
      </c>
      <c r="B1403" t="s">
        <v>21</v>
      </c>
      <c r="C1403" s="2" t="str">
        <f t="shared" ref="C1403:C1470" si="74">"11"</f>
        <v>11</v>
      </c>
      <c r="D1403" t="s">
        <v>334</v>
      </c>
      <c r="E1403" s="2" t="str">
        <f t="shared" si="73"/>
        <v>110220000</v>
      </c>
      <c r="F1403" t="s">
        <v>386</v>
      </c>
      <c r="G1403" t="s">
        <v>399</v>
      </c>
      <c r="H1403" t="s">
        <v>400</v>
      </c>
      <c r="I1403">
        <v>16000</v>
      </c>
      <c r="J1403" t="s">
        <v>35</v>
      </c>
      <c r="K1403" s="1">
        <v>35143327</v>
      </c>
      <c r="L1403" s="1">
        <v>46613523.640000001</v>
      </c>
      <c r="M1403" s="1">
        <v>11470196.640000001</v>
      </c>
      <c r="N1403" s="1">
        <v>46609688.189999998</v>
      </c>
      <c r="O1403" s="1">
        <v>3835.45</v>
      </c>
      <c r="P1403" s="1">
        <v>46609688.189999998</v>
      </c>
      <c r="Q1403">
        <v>0</v>
      </c>
      <c r="R1403" s="1">
        <v>46609688.189999998</v>
      </c>
      <c r="S1403">
        <v>0</v>
      </c>
    </row>
    <row r="1404" spans="1:19" x14ac:dyDescent="0.25">
      <c r="A1404" s="2">
        <v>1001</v>
      </c>
      <c r="B1404" t="s">
        <v>21</v>
      </c>
      <c r="C1404" s="2" t="str">
        <f t="shared" si="74"/>
        <v>11</v>
      </c>
      <c r="D1404" t="s">
        <v>334</v>
      </c>
      <c r="E1404" s="2" t="str">
        <f t="shared" si="73"/>
        <v>110220000</v>
      </c>
      <c r="F1404" t="s">
        <v>386</v>
      </c>
      <c r="G1404" t="s">
        <v>399</v>
      </c>
      <c r="H1404" t="s">
        <v>400</v>
      </c>
      <c r="I1404">
        <v>16001</v>
      </c>
      <c r="J1404" t="s">
        <v>61</v>
      </c>
      <c r="K1404" s="1">
        <v>615260</v>
      </c>
      <c r="L1404" s="1">
        <v>1637752.03</v>
      </c>
      <c r="M1404" s="1">
        <v>1022492.03</v>
      </c>
      <c r="N1404" s="1">
        <v>1637752.03</v>
      </c>
      <c r="O1404">
        <v>0</v>
      </c>
      <c r="P1404" s="1">
        <v>1637752.03</v>
      </c>
      <c r="Q1404">
        <v>0</v>
      </c>
      <c r="R1404" s="1">
        <v>1637752.03</v>
      </c>
      <c r="S1404">
        <v>0</v>
      </c>
    </row>
    <row r="1405" spans="1:19" x14ac:dyDescent="0.25">
      <c r="A1405" s="2">
        <v>1001</v>
      </c>
      <c r="B1405" t="s">
        <v>21</v>
      </c>
      <c r="C1405" s="2" t="str">
        <f t="shared" si="74"/>
        <v>11</v>
      </c>
      <c r="D1405" t="s">
        <v>334</v>
      </c>
      <c r="E1405" s="2" t="str">
        <f t="shared" si="73"/>
        <v>110220000</v>
      </c>
      <c r="F1405" t="s">
        <v>386</v>
      </c>
      <c r="G1405" t="s">
        <v>399</v>
      </c>
      <c r="H1405" t="s">
        <v>400</v>
      </c>
      <c r="I1405">
        <v>16108</v>
      </c>
      <c r="J1405" t="s">
        <v>36</v>
      </c>
      <c r="K1405" s="1">
        <v>300338</v>
      </c>
      <c r="L1405" s="1">
        <v>1228895.54</v>
      </c>
      <c r="M1405" s="1">
        <v>928557.54</v>
      </c>
      <c r="N1405" s="1">
        <v>1297663.71</v>
      </c>
      <c r="O1405" s="1">
        <v>-68768.17</v>
      </c>
      <c r="P1405" s="1">
        <v>1297663.71</v>
      </c>
      <c r="Q1405">
        <v>0</v>
      </c>
      <c r="R1405" s="1">
        <v>1297663.71</v>
      </c>
      <c r="S1405">
        <v>0</v>
      </c>
    </row>
    <row r="1406" spans="1:19" x14ac:dyDescent="0.25">
      <c r="A1406" s="2">
        <v>1001</v>
      </c>
      <c r="B1406" t="s">
        <v>21</v>
      </c>
      <c r="C1406" s="2" t="str">
        <f t="shared" si="74"/>
        <v>11</v>
      </c>
      <c r="D1406" t="s">
        <v>334</v>
      </c>
      <c r="E1406" s="2" t="str">
        <f t="shared" si="73"/>
        <v>110220000</v>
      </c>
      <c r="F1406" t="s">
        <v>386</v>
      </c>
      <c r="G1406" t="s">
        <v>399</v>
      </c>
      <c r="H1406" t="s">
        <v>400</v>
      </c>
      <c r="I1406">
        <v>16201</v>
      </c>
      <c r="J1406" t="s">
        <v>37</v>
      </c>
      <c r="K1406" s="1">
        <v>321063</v>
      </c>
      <c r="L1406" s="1">
        <v>315063</v>
      </c>
      <c r="M1406" s="1">
        <v>-6000</v>
      </c>
      <c r="N1406" s="1">
        <v>246294.83</v>
      </c>
      <c r="O1406" s="1">
        <v>68768.17</v>
      </c>
      <c r="P1406" s="1">
        <v>246294.83</v>
      </c>
      <c r="Q1406">
        <v>0</v>
      </c>
      <c r="R1406" s="1">
        <v>246294.83</v>
      </c>
      <c r="S1406">
        <v>0</v>
      </c>
    </row>
    <row r="1407" spans="1:19" x14ac:dyDescent="0.25">
      <c r="A1407" s="2">
        <v>1001</v>
      </c>
      <c r="B1407" t="s">
        <v>21</v>
      </c>
      <c r="C1407" s="2" t="str">
        <f t="shared" si="74"/>
        <v>11</v>
      </c>
      <c r="D1407" t="s">
        <v>334</v>
      </c>
      <c r="E1407" s="2" t="str">
        <f t="shared" si="73"/>
        <v>110220000</v>
      </c>
      <c r="F1407" t="s">
        <v>386</v>
      </c>
      <c r="G1407" t="s">
        <v>399</v>
      </c>
      <c r="H1407" t="s">
        <v>400</v>
      </c>
      <c r="I1407">
        <v>16205</v>
      </c>
      <c r="J1407" t="s">
        <v>63</v>
      </c>
      <c r="K1407">
        <v>0</v>
      </c>
      <c r="L1407" s="1">
        <v>42045.43</v>
      </c>
      <c r="M1407" s="1">
        <v>42045.43</v>
      </c>
      <c r="N1407" s="1">
        <v>42045.43</v>
      </c>
      <c r="O1407">
        <v>0</v>
      </c>
      <c r="P1407" s="1">
        <v>42045.43</v>
      </c>
      <c r="Q1407">
        <v>0</v>
      </c>
      <c r="R1407" s="1">
        <v>42045.43</v>
      </c>
      <c r="S1407">
        <v>0</v>
      </c>
    </row>
    <row r="1408" spans="1:19" x14ac:dyDescent="0.25">
      <c r="A1408" s="2">
        <v>1001</v>
      </c>
      <c r="B1408" t="s">
        <v>21</v>
      </c>
      <c r="C1408" s="2" t="str">
        <f t="shared" si="74"/>
        <v>11</v>
      </c>
      <c r="D1408" t="s">
        <v>334</v>
      </c>
      <c r="E1408" s="2" t="str">
        <f t="shared" si="73"/>
        <v>110220000</v>
      </c>
      <c r="F1408" t="s">
        <v>386</v>
      </c>
      <c r="G1408" t="s">
        <v>399</v>
      </c>
      <c r="H1408" t="s">
        <v>400</v>
      </c>
      <c r="I1408">
        <v>18001</v>
      </c>
      <c r="J1408" t="s">
        <v>406</v>
      </c>
      <c r="K1408" s="1">
        <v>4388597</v>
      </c>
      <c r="L1408">
        <v>0.28000000000000003</v>
      </c>
      <c r="M1408" s="1">
        <v>-4388596.72</v>
      </c>
      <c r="N1408">
        <v>0</v>
      </c>
      <c r="O1408">
        <v>0.28000000000000003</v>
      </c>
      <c r="P1408">
        <v>0</v>
      </c>
      <c r="Q1408">
        <v>0</v>
      </c>
      <c r="R1408">
        <v>0</v>
      </c>
      <c r="S1408">
        <v>0</v>
      </c>
    </row>
    <row r="1409" spans="1:19" x14ac:dyDescent="0.25">
      <c r="A1409" s="2">
        <v>1001</v>
      </c>
      <c r="B1409" t="s">
        <v>21</v>
      </c>
      <c r="C1409" s="2" t="str">
        <f t="shared" si="74"/>
        <v>11</v>
      </c>
      <c r="D1409" t="s">
        <v>334</v>
      </c>
      <c r="E1409" s="2" t="str">
        <f t="shared" si="73"/>
        <v>110220000</v>
      </c>
      <c r="F1409" t="s">
        <v>386</v>
      </c>
      <c r="G1409" t="s">
        <v>399</v>
      </c>
      <c r="H1409" t="s">
        <v>400</v>
      </c>
      <c r="I1409">
        <v>83009</v>
      </c>
      <c r="J1409" t="s">
        <v>46</v>
      </c>
      <c r="K1409" s="1">
        <v>55085</v>
      </c>
      <c r="L1409" s="1">
        <v>19540</v>
      </c>
      <c r="M1409" s="1">
        <v>-35545</v>
      </c>
      <c r="N1409" s="1">
        <v>19540</v>
      </c>
      <c r="O1409">
        <v>0</v>
      </c>
      <c r="P1409" s="1">
        <v>19540</v>
      </c>
      <c r="Q1409">
        <v>0</v>
      </c>
      <c r="R1409" s="1">
        <v>19540</v>
      </c>
      <c r="S1409">
        <v>0</v>
      </c>
    </row>
    <row r="1410" spans="1:19" x14ac:dyDescent="0.25">
      <c r="A1410" s="2">
        <v>1001</v>
      </c>
      <c r="B1410" t="s">
        <v>21</v>
      </c>
      <c r="C1410" s="2" t="str">
        <f t="shared" si="74"/>
        <v>11</v>
      </c>
      <c r="D1410" t="s">
        <v>334</v>
      </c>
      <c r="E1410" s="2" t="str">
        <f t="shared" ref="E1410:E1441" si="75">"110230000"</f>
        <v>110230000</v>
      </c>
      <c r="F1410" t="s">
        <v>407</v>
      </c>
      <c r="G1410" t="s">
        <v>408</v>
      </c>
      <c r="H1410" t="s">
        <v>409</v>
      </c>
      <c r="I1410">
        <v>10000</v>
      </c>
      <c r="J1410" t="s">
        <v>25</v>
      </c>
      <c r="K1410" s="1">
        <v>82492</v>
      </c>
      <c r="L1410" s="1">
        <v>74657</v>
      </c>
      <c r="M1410" s="1">
        <v>-7835</v>
      </c>
      <c r="N1410" s="1">
        <v>74656.59</v>
      </c>
      <c r="O1410">
        <v>0.41</v>
      </c>
      <c r="P1410" s="1">
        <v>74656.59</v>
      </c>
      <c r="Q1410">
        <v>0</v>
      </c>
      <c r="R1410" s="1">
        <v>74656.59</v>
      </c>
      <c r="S1410">
        <v>0</v>
      </c>
    </row>
    <row r="1411" spans="1:19" x14ac:dyDescent="0.25">
      <c r="A1411" s="2">
        <v>1001</v>
      </c>
      <c r="B1411" t="s">
        <v>21</v>
      </c>
      <c r="C1411" s="2" t="str">
        <f t="shared" si="74"/>
        <v>11</v>
      </c>
      <c r="D1411" t="s">
        <v>334</v>
      </c>
      <c r="E1411" s="2" t="str">
        <f t="shared" si="75"/>
        <v>110230000</v>
      </c>
      <c r="F1411" t="s">
        <v>407</v>
      </c>
      <c r="G1411" t="s">
        <v>408</v>
      </c>
      <c r="H1411" t="s">
        <v>409</v>
      </c>
      <c r="I1411">
        <v>12000</v>
      </c>
      <c r="J1411" t="s">
        <v>28</v>
      </c>
      <c r="K1411" s="1">
        <v>528544</v>
      </c>
      <c r="L1411" s="1">
        <v>319804</v>
      </c>
      <c r="M1411" s="1">
        <v>-208740</v>
      </c>
      <c r="N1411" s="1">
        <v>316638.65999999997</v>
      </c>
      <c r="O1411" s="1">
        <v>3165.34</v>
      </c>
      <c r="P1411" s="1">
        <v>316638.65999999997</v>
      </c>
      <c r="Q1411">
        <v>0</v>
      </c>
      <c r="R1411" s="1">
        <v>316638.65999999997</v>
      </c>
      <c r="S1411">
        <v>0</v>
      </c>
    </row>
    <row r="1412" spans="1:19" x14ac:dyDescent="0.25">
      <c r="A1412" s="2">
        <v>1001</v>
      </c>
      <c r="B1412" t="s">
        <v>21</v>
      </c>
      <c r="C1412" s="2" t="str">
        <f t="shared" si="74"/>
        <v>11</v>
      </c>
      <c r="D1412" t="s">
        <v>334</v>
      </c>
      <c r="E1412" s="2" t="str">
        <f t="shared" si="75"/>
        <v>110230000</v>
      </c>
      <c r="F1412" t="s">
        <v>407</v>
      </c>
      <c r="G1412" t="s">
        <v>408</v>
      </c>
      <c r="H1412" t="s">
        <v>409</v>
      </c>
      <c r="I1412">
        <v>12001</v>
      </c>
      <c r="J1412" t="s">
        <v>51</v>
      </c>
      <c r="K1412" s="1">
        <v>164919</v>
      </c>
      <c r="L1412" s="1">
        <v>104091.59</v>
      </c>
      <c r="M1412" s="1">
        <v>-60827.41</v>
      </c>
      <c r="N1412" s="1">
        <v>100409.06</v>
      </c>
      <c r="O1412" s="1">
        <v>3682.53</v>
      </c>
      <c r="P1412" s="1">
        <v>100409.06</v>
      </c>
      <c r="Q1412">
        <v>0</v>
      </c>
      <c r="R1412" s="1">
        <v>100409.06</v>
      </c>
      <c r="S1412">
        <v>0</v>
      </c>
    </row>
    <row r="1413" spans="1:19" x14ac:dyDescent="0.25">
      <c r="A1413" s="2">
        <v>1001</v>
      </c>
      <c r="B1413" t="s">
        <v>21</v>
      </c>
      <c r="C1413" s="2" t="str">
        <f t="shared" si="74"/>
        <v>11</v>
      </c>
      <c r="D1413" t="s">
        <v>334</v>
      </c>
      <c r="E1413" s="2" t="str">
        <f t="shared" si="75"/>
        <v>110230000</v>
      </c>
      <c r="F1413" t="s">
        <v>407</v>
      </c>
      <c r="G1413" t="s">
        <v>408</v>
      </c>
      <c r="H1413" t="s">
        <v>409</v>
      </c>
      <c r="I1413">
        <v>12002</v>
      </c>
      <c r="J1413" t="s">
        <v>29</v>
      </c>
      <c r="K1413" s="1">
        <v>103345</v>
      </c>
      <c r="L1413" s="1">
        <v>34560.53</v>
      </c>
      <c r="M1413" s="1">
        <v>-68784.47</v>
      </c>
      <c r="N1413" s="1">
        <v>33570.44</v>
      </c>
      <c r="O1413">
        <v>990.09</v>
      </c>
      <c r="P1413" s="1">
        <v>33570.44</v>
      </c>
      <c r="Q1413">
        <v>0</v>
      </c>
      <c r="R1413" s="1">
        <v>33570.44</v>
      </c>
      <c r="S1413">
        <v>0</v>
      </c>
    </row>
    <row r="1414" spans="1:19" x14ac:dyDescent="0.25">
      <c r="A1414" s="2">
        <v>1001</v>
      </c>
      <c r="B1414" t="s">
        <v>21</v>
      </c>
      <c r="C1414" s="2" t="str">
        <f t="shared" si="74"/>
        <v>11</v>
      </c>
      <c r="D1414" t="s">
        <v>334</v>
      </c>
      <c r="E1414" s="2" t="str">
        <f t="shared" si="75"/>
        <v>110230000</v>
      </c>
      <c r="F1414" t="s">
        <v>407</v>
      </c>
      <c r="G1414" t="s">
        <v>408</v>
      </c>
      <c r="H1414" t="s">
        <v>409</v>
      </c>
      <c r="I1414">
        <v>12003</v>
      </c>
      <c r="J1414" t="s">
        <v>30</v>
      </c>
      <c r="K1414" s="1">
        <v>9733</v>
      </c>
      <c r="L1414" s="1">
        <v>13897.08</v>
      </c>
      <c r="M1414" s="1">
        <v>4164.08</v>
      </c>
      <c r="N1414" s="1">
        <v>9252.2000000000007</v>
      </c>
      <c r="O1414" s="1">
        <v>4644.88</v>
      </c>
      <c r="P1414" s="1">
        <v>9252.2000000000007</v>
      </c>
      <c r="Q1414">
        <v>0</v>
      </c>
      <c r="R1414" s="1">
        <v>9252.2000000000007</v>
      </c>
      <c r="S1414">
        <v>0</v>
      </c>
    </row>
    <row r="1415" spans="1:19" x14ac:dyDescent="0.25">
      <c r="A1415" s="2">
        <v>1001</v>
      </c>
      <c r="B1415" t="s">
        <v>21</v>
      </c>
      <c r="C1415" s="2" t="str">
        <f t="shared" si="74"/>
        <v>11</v>
      </c>
      <c r="D1415" t="s">
        <v>334</v>
      </c>
      <c r="E1415" s="2" t="str">
        <f t="shared" si="75"/>
        <v>110230000</v>
      </c>
      <c r="F1415" t="s">
        <v>407</v>
      </c>
      <c r="G1415" t="s">
        <v>408</v>
      </c>
      <c r="H1415" t="s">
        <v>409</v>
      </c>
      <c r="I1415">
        <v>12005</v>
      </c>
      <c r="J1415" t="s">
        <v>31</v>
      </c>
      <c r="K1415" s="1">
        <v>92986</v>
      </c>
      <c r="L1415" s="1">
        <v>90902</v>
      </c>
      <c r="M1415" s="1">
        <v>-2084</v>
      </c>
      <c r="N1415" s="1">
        <v>88160.89</v>
      </c>
      <c r="O1415" s="1">
        <v>2741.11</v>
      </c>
      <c r="P1415" s="1">
        <v>88160.89</v>
      </c>
      <c r="Q1415">
        <v>0</v>
      </c>
      <c r="R1415" s="1">
        <v>88160.89</v>
      </c>
      <c r="S1415">
        <v>0</v>
      </c>
    </row>
    <row r="1416" spans="1:19" x14ac:dyDescent="0.25">
      <c r="A1416" s="2">
        <v>1001</v>
      </c>
      <c r="B1416" t="s">
        <v>21</v>
      </c>
      <c r="C1416" s="2" t="str">
        <f t="shared" si="74"/>
        <v>11</v>
      </c>
      <c r="D1416" t="s">
        <v>334</v>
      </c>
      <c r="E1416" s="2" t="str">
        <f t="shared" si="75"/>
        <v>110230000</v>
      </c>
      <c r="F1416" t="s">
        <v>407</v>
      </c>
      <c r="G1416" t="s">
        <v>408</v>
      </c>
      <c r="H1416" t="s">
        <v>409</v>
      </c>
      <c r="I1416">
        <v>12100</v>
      </c>
      <c r="J1416" t="s">
        <v>32</v>
      </c>
      <c r="K1416" s="1">
        <v>535638</v>
      </c>
      <c r="L1416" s="1">
        <v>357922.11</v>
      </c>
      <c r="M1416" s="1">
        <v>-177715.89</v>
      </c>
      <c r="N1416" s="1">
        <v>353039.15</v>
      </c>
      <c r="O1416" s="1">
        <v>4882.96</v>
      </c>
      <c r="P1416" s="1">
        <v>353039.15</v>
      </c>
      <c r="Q1416">
        <v>0</v>
      </c>
      <c r="R1416" s="1">
        <v>353039.15</v>
      </c>
      <c r="S1416">
        <v>0</v>
      </c>
    </row>
    <row r="1417" spans="1:19" x14ac:dyDescent="0.25">
      <c r="A1417" s="2">
        <v>1001</v>
      </c>
      <c r="B1417" t="s">
        <v>21</v>
      </c>
      <c r="C1417" s="2" t="str">
        <f t="shared" si="74"/>
        <v>11</v>
      </c>
      <c r="D1417" t="s">
        <v>334</v>
      </c>
      <c r="E1417" s="2" t="str">
        <f t="shared" si="75"/>
        <v>110230000</v>
      </c>
      <c r="F1417" t="s">
        <v>407</v>
      </c>
      <c r="G1417" t="s">
        <v>408</v>
      </c>
      <c r="H1417" t="s">
        <v>409</v>
      </c>
      <c r="I1417">
        <v>12101</v>
      </c>
      <c r="J1417" t="s">
        <v>33</v>
      </c>
      <c r="K1417" s="1">
        <v>1083224</v>
      </c>
      <c r="L1417" s="1">
        <v>750794.92</v>
      </c>
      <c r="M1417" s="1">
        <v>-332429.08</v>
      </c>
      <c r="N1417" s="1">
        <v>770901.32</v>
      </c>
      <c r="O1417" s="1">
        <v>-20106.400000000001</v>
      </c>
      <c r="P1417" s="1">
        <v>770901.32</v>
      </c>
      <c r="Q1417">
        <v>0</v>
      </c>
      <c r="R1417" s="1">
        <v>770901.32</v>
      </c>
      <c r="S1417">
        <v>0</v>
      </c>
    </row>
    <row r="1418" spans="1:19" x14ac:dyDescent="0.25">
      <c r="A1418" s="2">
        <v>1001</v>
      </c>
      <c r="B1418" t="s">
        <v>21</v>
      </c>
      <c r="C1418" s="2" t="str">
        <f t="shared" si="74"/>
        <v>11</v>
      </c>
      <c r="D1418" t="s">
        <v>334</v>
      </c>
      <c r="E1418" s="2" t="str">
        <f t="shared" si="75"/>
        <v>110230000</v>
      </c>
      <c r="F1418" t="s">
        <v>407</v>
      </c>
      <c r="G1418" t="s">
        <v>408</v>
      </c>
      <c r="H1418" t="s">
        <v>409</v>
      </c>
      <c r="I1418">
        <v>13000</v>
      </c>
      <c r="J1418" t="s">
        <v>53</v>
      </c>
      <c r="K1418" s="1">
        <v>186530</v>
      </c>
      <c r="L1418" s="1">
        <v>164145</v>
      </c>
      <c r="M1418" s="1">
        <v>-22385</v>
      </c>
      <c r="N1418" s="1">
        <v>164144.91</v>
      </c>
      <c r="O1418">
        <v>0.09</v>
      </c>
      <c r="P1418" s="1">
        <v>164144.91</v>
      </c>
      <c r="Q1418">
        <v>0</v>
      </c>
      <c r="R1418" s="1">
        <v>164144.91</v>
      </c>
      <c r="S1418">
        <v>0</v>
      </c>
    </row>
    <row r="1419" spans="1:19" x14ac:dyDescent="0.25">
      <c r="A1419" s="2">
        <v>1001</v>
      </c>
      <c r="B1419" t="s">
        <v>21</v>
      </c>
      <c r="C1419" s="2" t="str">
        <f t="shared" si="74"/>
        <v>11</v>
      </c>
      <c r="D1419" t="s">
        <v>334</v>
      </c>
      <c r="E1419" s="2" t="str">
        <f t="shared" si="75"/>
        <v>110230000</v>
      </c>
      <c r="F1419" t="s">
        <v>407</v>
      </c>
      <c r="G1419" t="s">
        <v>408</v>
      </c>
      <c r="H1419" t="s">
        <v>409</v>
      </c>
      <c r="I1419">
        <v>13005</v>
      </c>
      <c r="J1419" t="s">
        <v>56</v>
      </c>
      <c r="K1419" s="1">
        <v>19079</v>
      </c>
      <c r="L1419" s="1">
        <v>16314</v>
      </c>
      <c r="M1419" s="1">
        <v>-2765</v>
      </c>
      <c r="N1419" s="1">
        <v>16313.28</v>
      </c>
      <c r="O1419">
        <v>0.72</v>
      </c>
      <c r="P1419" s="1">
        <v>16313.28</v>
      </c>
      <c r="Q1419">
        <v>0</v>
      </c>
      <c r="R1419" s="1">
        <v>16313.28</v>
      </c>
      <c r="S1419">
        <v>0</v>
      </c>
    </row>
    <row r="1420" spans="1:19" x14ac:dyDescent="0.25">
      <c r="A1420" s="2">
        <v>1001</v>
      </c>
      <c r="B1420" t="s">
        <v>21</v>
      </c>
      <c r="C1420" s="2" t="str">
        <f t="shared" si="74"/>
        <v>11</v>
      </c>
      <c r="D1420" t="s">
        <v>334</v>
      </c>
      <c r="E1420" s="2" t="str">
        <f t="shared" si="75"/>
        <v>110230000</v>
      </c>
      <c r="F1420" t="s">
        <v>407</v>
      </c>
      <c r="G1420" t="s">
        <v>408</v>
      </c>
      <c r="H1420" t="s">
        <v>409</v>
      </c>
      <c r="I1420">
        <v>15100</v>
      </c>
      <c r="J1420" t="s">
        <v>338</v>
      </c>
      <c r="K1420">
        <v>0</v>
      </c>
      <c r="L1420">
        <v>0.55000000000000004</v>
      </c>
      <c r="M1420">
        <v>0.55000000000000004</v>
      </c>
      <c r="N1420">
        <v>0</v>
      </c>
      <c r="O1420">
        <v>0.55000000000000004</v>
      </c>
      <c r="P1420">
        <v>0</v>
      </c>
      <c r="Q1420">
        <v>0</v>
      </c>
      <c r="R1420">
        <v>0</v>
      </c>
      <c r="S1420">
        <v>0</v>
      </c>
    </row>
    <row r="1421" spans="1:19" x14ac:dyDescent="0.25">
      <c r="A1421" s="2">
        <v>1001</v>
      </c>
      <c r="B1421" t="s">
        <v>21</v>
      </c>
      <c r="C1421" s="2" t="str">
        <f t="shared" si="74"/>
        <v>11</v>
      </c>
      <c r="D1421" t="s">
        <v>334</v>
      </c>
      <c r="E1421" s="2" t="str">
        <f t="shared" si="75"/>
        <v>110230000</v>
      </c>
      <c r="F1421" t="s">
        <v>407</v>
      </c>
      <c r="G1421" t="s">
        <v>408</v>
      </c>
      <c r="H1421" t="s">
        <v>409</v>
      </c>
      <c r="I1421">
        <v>15202</v>
      </c>
      <c r="J1421" t="s">
        <v>220</v>
      </c>
      <c r="K1421">
        <v>0</v>
      </c>
      <c r="L1421">
        <v>629.67999999999995</v>
      </c>
      <c r="M1421">
        <v>629.67999999999995</v>
      </c>
      <c r="N1421">
        <v>629.67999999999995</v>
      </c>
      <c r="O1421">
        <v>0</v>
      </c>
      <c r="P1421">
        <v>629.67999999999995</v>
      </c>
      <c r="Q1421">
        <v>0</v>
      </c>
      <c r="R1421">
        <v>629.67999999999995</v>
      </c>
      <c r="S1421">
        <v>0</v>
      </c>
    </row>
    <row r="1422" spans="1:19" x14ac:dyDescent="0.25">
      <c r="A1422" s="2">
        <v>1001</v>
      </c>
      <c r="B1422" t="s">
        <v>21</v>
      </c>
      <c r="C1422" s="2" t="str">
        <f t="shared" si="74"/>
        <v>11</v>
      </c>
      <c r="D1422" t="s">
        <v>334</v>
      </c>
      <c r="E1422" s="2" t="str">
        <f t="shared" si="75"/>
        <v>110230000</v>
      </c>
      <c r="F1422" t="s">
        <v>407</v>
      </c>
      <c r="G1422" t="s">
        <v>408</v>
      </c>
      <c r="H1422" t="s">
        <v>409</v>
      </c>
      <c r="I1422">
        <v>16000</v>
      </c>
      <c r="J1422" t="s">
        <v>35</v>
      </c>
      <c r="K1422" s="1">
        <v>240899</v>
      </c>
      <c r="L1422" s="1">
        <v>439189.61</v>
      </c>
      <c r="M1422" s="1">
        <v>198290.61</v>
      </c>
      <c r="N1422" s="1">
        <v>439189.61</v>
      </c>
      <c r="O1422">
        <v>0</v>
      </c>
      <c r="P1422" s="1">
        <v>439189.61</v>
      </c>
      <c r="Q1422">
        <v>0</v>
      </c>
      <c r="R1422" s="1">
        <v>439189.61</v>
      </c>
      <c r="S1422">
        <v>0</v>
      </c>
    </row>
    <row r="1423" spans="1:19" x14ac:dyDescent="0.25">
      <c r="A1423" s="2">
        <v>1001</v>
      </c>
      <c r="B1423" t="s">
        <v>21</v>
      </c>
      <c r="C1423" s="2" t="str">
        <f t="shared" si="74"/>
        <v>11</v>
      </c>
      <c r="D1423" t="s">
        <v>334</v>
      </c>
      <c r="E1423" s="2" t="str">
        <f t="shared" si="75"/>
        <v>110230000</v>
      </c>
      <c r="F1423" t="s">
        <v>407</v>
      </c>
      <c r="G1423" t="s">
        <v>408</v>
      </c>
      <c r="H1423" t="s">
        <v>409</v>
      </c>
      <c r="I1423">
        <v>20200</v>
      </c>
      <c r="J1423" t="s">
        <v>64</v>
      </c>
      <c r="K1423" s="1">
        <v>40599442</v>
      </c>
      <c r="L1423" s="1">
        <v>41703556.460000001</v>
      </c>
      <c r="M1423" s="1">
        <v>1104114.46</v>
      </c>
      <c r="N1423" s="1">
        <v>41632483.909999996</v>
      </c>
      <c r="O1423" s="1">
        <v>71072.55</v>
      </c>
      <c r="P1423" s="1">
        <v>41632483.909999996</v>
      </c>
      <c r="Q1423">
        <v>0</v>
      </c>
      <c r="R1423" s="1">
        <v>41186552.740000002</v>
      </c>
      <c r="S1423" s="1">
        <v>445931.17</v>
      </c>
    </row>
    <row r="1424" spans="1:19" x14ac:dyDescent="0.25">
      <c r="A1424" s="2">
        <v>1001</v>
      </c>
      <c r="B1424" t="s">
        <v>21</v>
      </c>
      <c r="C1424" s="2" t="str">
        <f t="shared" si="74"/>
        <v>11</v>
      </c>
      <c r="D1424" t="s">
        <v>334</v>
      </c>
      <c r="E1424" s="2" t="str">
        <f t="shared" si="75"/>
        <v>110230000</v>
      </c>
      <c r="F1424" t="s">
        <v>407</v>
      </c>
      <c r="G1424" t="s">
        <v>408</v>
      </c>
      <c r="H1424" t="s">
        <v>409</v>
      </c>
      <c r="I1424">
        <v>20300</v>
      </c>
      <c r="J1424" t="s">
        <v>65</v>
      </c>
      <c r="K1424">
        <v>0</v>
      </c>
      <c r="L1424" s="1">
        <v>2000</v>
      </c>
      <c r="M1424" s="1">
        <v>2000</v>
      </c>
      <c r="N1424" s="1">
        <v>1577.4</v>
      </c>
      <c r="O1424">
        <v>422.6</v>
      </c>
      <c r="P1424" s="1">
        <v>1577.4</v>
      </c>
      <c r="Q1424">
        <v>0</v>
      </c>
      <c r="R1424" s="1">
        <v>1577.4</v>
      </c>
      <c r="S1424">
        <v>0</v>
      </c>
    </row>
    <row r="1425" spans="1:19" x14ac:dyDescent="0.25">
      <c r="A1425" s="2">
        <v>1001</v>
      </c>
      <c r="B1425" t="s">
        <v>21</v>
      </c>
      <c r="C1425" s="2" t="str">
        <f t="shared" si="74"/>
        <v>11</v>
      </c>
      <c r="D1425" t="s">
        <v>334</v>
      </c>
      <c r="E1425" s="2" t="str">
        <f t="shared" si="75"/>
        <v>110230000</v>
      </c>
      <c r="F1425" t="s">
        <v>407</v>
      </c>
      <c r="G1425" t="s">
        <v>408</v>
      </c>
      <c r="H1425" t="s">
        <v>409</v>
      </c>
      <c r="I1425">
        <v>20500</v>
      </c>
      <c r="J1425" t="s">
        <v>67</v>
      </c>
      <c r="K1425" s="1">
        <v>1408668</v>
      </c>
      <c r="L1425" s="1">
        <v>1322767.83</v>
      </c>
      <c r="M1425" s="1">
        <v>-85900.17</v>
      </c>
      <c r="N1425" s="1">
        <v>1315839.96</v>
      </c>
      <c r="O1425" s="1">
        <v>6927.87</v>
      </c>
      <c r="P1425" s="1">
        <v>1315839.96</v>
      </c>
      <c r="Q1425">
        <v>0</v>
      </c>
      <c r="R1425" s="1">
        <v>685258.89</v>
      </c>
      <c r="S1425" s="1">
        <v>630581.06999999995</v>
      </c>
    </row>
    <row r="1426" spans="1:19" x14ac:dyDescent="0.25">
      <c r="A1426" s="2">
        <v>1001</v>
      </c>
      <c r="B1426" t="s">
        <v>21</v>
      </c>
      <c r="C1426" s="2" t="str">
        <f t="shared" si="74"/>
        <v>11</v>
      </c>
      <c r="D1426" t="s">
        <v>334</v>
      </c>
      <c r="E1426" s="2" t="str">
        <f t="shared" si="75"/>
        <v>110230000</v>
      </c>
      <c r="F1426" t="s">
        <v>407</v>
      </c>
      <c r="G1426" t="s">
        <v>408</v>
      </c>
      <c r="H1426" t="s">
        <v>409</v>
      </c>
      <c r="I1426">
        <v>21200</v>
      </c>
      <c r="J1426" t="s">
        <v>68</v>
      </c>
      <c r="K1426" s="1">
        <v>100000</v>
      </c>
      <c r="L1426" s="1">
        <v>31050.47</v>
      </c>
      <c r="M1426" s="1">
        <v>-68949.53</v>
      </c>
      <c r="N1426" s="1">
        <v>41557.79</v>
      </c>
      <c r="O1426" s="1">
        <v>-10507.32</v>
      </c>
      <c r="P1426" s="1">
        <v>41557.79</v>
      </c>
      <c r="Q1426">
        <v>0</v>
      </c>
      <c r="R1426" s="1">
        <v>41557.79</v>
      </c>
      <c r="S1426">
        <v>0</v>
      </c>
    </row>
    <row r="1427" spans="1:19" x14ac:dyDescent="0.25">
      <c r="A1427" s="2">
        <v>1001</v>
      </c>
      <c r="B1427" t="s">
        <v>21</v>
      </c>
      <c r="C1427" s="2" t="str">
        <f t="shared" si="74"/>
        <v>11</v>
      </c>
      <c r="D1427" t="s">
        <v>334</v>
      </c>
      <c r="E1427" s="2" t="str">
        <f t="shared" si="75"/>
        <v>110230000</v>
      </c>
      <c r="F1427" t="s">
        <v>407</v>
      </c>
      <c r="G1427" t="s">
        <v>408</v>
      </c>
      <c r="H1427" t="s">
        <v>409</v>
      </c>
      <c r="I1427">
        <v>21300</v>
      </c>
      <c r="J1427" t="s">
        <v>69</v>
      </c>
      <c r="K1427" s="1">
        <v>2800000</v>
      </c>
      <c r="L1427" s="1">
        <v>1929422.29</v>
      </c>
      <c r="M1427" s="1">
        <v>-870577.71</v>
      </c>
      <c r="N1427" s="1">
        <v>1893581</v>
      </c>
      <c r="O1427" s="1">
        <v>35841.29</v>
      </c>
      <c r="P1427" s="1">
        <v>1893581</v>
      </c>
      <c r="Q1427">
        <v>0</v>
      </c>
      <c r="R1427" s="1">
        <v>1867839.16</v>
      </c>
      <c r="S1427" s="1">
        <v>25741.84</v>
      </c>
    </row>
    <row r="1428" spans="1:19" x14ac:dyDescent="0.25">
      <c r="A1428" s="2">
        <v>1001</v>
      </c>
      <c r="B1428" t="s">
        <v>21</v>
      </c>
      <c r="C1428" s="2" t="str">
        <f t="shared" si="74"/>
        <v>11</v>
      </c>
      <c r="D1428" t="s">
        <v>334</v>
      </c>
      <c r="E1428" s="2" t="str">
        <f t="shared" si="75"/>
        <v>110230000</v>
      </c>
      <c r="F1428" t="s">
        <v>407</v>
      </c>
      <c r="G1428" t="s">
        <v>408</v>
      </c>
      <c r="H1428" t="s">
        <v>409</v>
      </c>
      <c r="I1428">
        <v>21500</v>
      </c>
      <c r="J1428" t="s">
        <v>71</v>
      </c>
      <c r="K1428" s="1">
        <v>306000</v>
      </c>
      <c r="L1428" s="1">
        <v>146524.04999999999</v>
      </c>
      <c r="M1428" s="1">
        <v>-159475.95000000001</v>
      </c>
      <c r="N1428" s="1">
        <v>135556.48000000001</v>
      </c>
      <c r="O1428" s="1">
        <v>10967.57</v>
      </c>
      <c r="P1428" s="1">
        <v>135556.48000000001</v>
      </c>
      <c r="Q1428">
        <v>0</v>
      </c>
      <c r="R1428" s="1">
        <v>135556.48000000001</v>
      </c>
      <c r="S1428">
        <v>0</v>
      </c>
    </row>
    <row r="1429" spans="1:19" x14ac:dyDescent="0.25">
      <c r="A1429" s="2">
        <v>1001</v>
      </c>
      <c r="B1429" t="s">
        <v>21</v>
      </c>
      <c r="C1429" s="2" t="str">
        <f t="shared" si="74"/>
        <v>11</v>
      </c>
      <c r="D1429" t="s">
        <v>334</v>
      </c>
      <c r="E1429" s="2" t="str">
        <f t="shared" si="75"/>
        <v>110230000</v>
      </c>
      <c r="F1429" t="s">
        <v>407</v>
      </c>
      <c r="G1429" t="s">
        <v>408</v>
      </c>
      <c r="H1429" t="s">
        <v>409</v>
      </c>
      <c r="I1429">
        <v>22000</v>
      </c>
      <c r="J1429" t="s">
        <v>39</v>
      </c>
      <c r="K1429" s="1">
        <v>1796559</v>
      </c>
      <c r="L1429" s="1">
        <v>1686232.31</v>
      </c>
      <c r="M1429" s="1">
        <v>-110326.69</v>
      </c>
      <c r="N1429" s="1">
        <v>1680630.47</v>
      </c>
      <c r="O1429" s="1">
        <v>5601.84</v>
      </c>
      <c r="P1429" s="1">
        <v>1680630.47</v>
      </c>
      <c r="Q1429">
        <v>0</v>
      </c>
      <c r="R1429" s="1">
        <v>1680630.47</v>
      </c>
      <c r="S1429">
        <v>0</v>
      </c>
    </row>
    <row r="1430" spans="1:19" x14ac:dyDescent="0.25">
      <c r="A1430" s="2">
        <v>1001</v>
      </c>
      <c r="B1430" t="s">
        <v>21</v>
      </c>
      <c r="C1430" s="2" t="str">
        <f t="shared" si="74"/>
        <v>11</v>
      </c>
      <c r="D1430" t="s">
        <v>334</v>
      </c>
      <c r="E1430" s="2" t="str">
        <f t="shared" si="75"/>
        <v>110230000</v>
      </c>
      <c r="F1430" t="s">
        <v>407</v>
      </c>
      <c r="G1430" t="s">
        <v>408</v>
      </c>
      <c r="H1430" t="s">
        <v>409</v>
      </c>
      <c r="I1430">
        <v>22004</v>
      </c>
      <c r="J1430" t="s">
        <v>72</v>
      </c>
      <c r="K1430" s="1">
        <v>1500000</v>
      </c>
      <c r="L1430" s="1">
        <v>1500000</v>
      </c>
      <c r="M1430">
        <v>0</v>
      </c>
      <c r="N1430" s="1">
        <v>1513147.35</v>
      </c>
      <c r="O1430" s="1">
        <v>-13147.35</v>
      </c>
      <c r="P1430" s="1">
        <v>1513147.35</v>
      </c>
      <c r="Q1430">
        <v>0</v>
      </c>
      <c r="R1430" s="1">
        <v>1403120.91</v>
      </c>
      <c r="S1430" s="1">
        <v>110026.44</v>
      </c>
    </row>
    <row r="1431" spans="1:19" x14ac:dyDescent="0.25">
      <c r="A1431" s="2">
        <v>1001</v>
      </c>
      <c r="B1431" t="s">
        <v>21</v>
      </c>
      <c r="C1431" s="2" t="str">
        <f t="shared" si="74"/>
        <v>11</v>
      </c>
      <c r="D1431" t="s">
        <v>334</v>
      </c>
      <c r="E1431" s="2" t="str">
        <f t="shared" si="75"/>
        <v>110230000</v>
      </c>
      <c r="F1431" t="s">
        <v>407</v>
      </c>
      <c r="G1431" t="s">
        <v>408</v>
      </c>
      <c r="H1431" t="s">
        <v>409</v>
      </c>
      <c r="I1431">
        <v>22100</v>
      </c>
      <c r="J1431" t="s">
        <v>73</v>
      </c>
      <c r="K1431" s="1">
        <v>4290121</v>
      </c>
      <c r="L1431" s="1">
        <v>6769121</v>
      </c>
      <c r="M1431" s="1">
        <v>2479000</v>
      </c>
      <c r="N1431" s="1">
        <v>4704290.29</v>
      </c>
      <c r="O1431" s="1">
        <v>2064830.71</v>
      </c>
      <c r="P1431" s="1">
        <v>4704290.29</v>
      </c>
      <c r="Q1431">
        <v>0</v>
      </c>
      <c r="R1431" s="1">
        <v>4704290.29</v>
      </c>
      <c r="S1431">
        <v>0</v>
      </c>
    </row>
    <row r="1432" spans="1:19" x14ac:dyDescent="0.25">
      <c r="A1432" s="2">
        <v>1001</v>
      </c>
      <c r="B1432" t="s">
        <v>21</v>
      </c>
      <c r="C1432" s="2" t="str">
        <f t="shared" si="74"/>
        <v>11</v>
      </c>
      <c r="D1432" t="s">
        <v>334</v>
      </c>
      <c r="E1432" s="2" t="str">
        <f t="shared" si="75"/>
        <v>110230000</v>
      </c>
      <c r="F1432" t="s">
        <v>407</v>
      </c>
      <c r="G1432" t="s">
        <v>408</v>
      </c>
      <c r="H1432" t="s">
        <v>409</v>
      </c>
      <c r="I1432">
        <v>22101</v>
      </c>
      <c r="J1432" t="s">
        <v>74</v>
      </c>
      <c r="K1432" s="1">
        <v>246279</v>
      </c>
      <c r="L1432" s="1">
        <v>246279</v>
      </c>
      <c r="M1432">
        <v>0</v>
      </c>
      <c r="N1432" s="1">
        <v>217925.77</v>
      </c>
      <c r="O1432" s="1">
        <v>28353.23</v>
      </c>
      <c r="P1432" s="1">
        <v>217925.77</v>
      </c>
      <c r="Q1432">
        <v>0</v>
      </c>
      <c r="R1432" s="1">
        <v>217925.77</v>
      </c>
      <c r="S1432">
        <v>0</v>
      </c>
    </row>
    <row r="1433" spans="1:19" x14ac:dyDescent="0.25">
      <c r="A1433" s="2">
        <v>1001</v>
      </c>
      <c r="B1433" t="s">
        <v>21</v>
      </c>
      <c r="C1433" s="2" t="str">
        <f t="shared" si="74"/>
        <v>11</v>
      </c>
      <c r="D1433" t="s">
        <v>334</v>
      </c>
      <c r="E1433" s="2" t="str">
        <f t="shared" si="75"/>
        <v>110230000</v>
      </c>
      <c r="F1433" t="s">
        <v>407</v>
      </c>
      <c r="G1433" t="s">
        <v>408</v>
      </c>
      <c r="H1433" t="s">
        <v>409</v>
      </c>
      <c r="I1433">
        <v>22102</v>
      </c>
      <c r="J1433" t="s">
        <v>75</v>
      </c>
      <c r="K1433" s="1">
        <v>300000</v>
      </c>
      <c r="L1433" s="1">
        <v>300000</v>
      </c>
      <c r="M1433">
        <v>0</v>
      </c>
      <c r="N1433" s="1">
        <v>587036.68999999994</v>
      </c>
      <c r="O1433" s="1">
        <v>-287036.69</v>
      </c>
      <c r="P1433" s="1">
        <v>587036.68999999994</v>
      </c>
      <c r="Q1433">
        <v>0</v>
      </c>
      <c r="R1433" s="1">
        <v>587036.68999999994</v>
      </c>
      <c r="S1433">
        <v>0</v>
      </c>
    </row>
    <row r="1434" spans="1:19" x14ac:dyDescent="0.25">
      <c r="A1434" s="2">
        <v>1001</v>
      </c>
      <c r="B1434" t="s">
        <v>21</v>
      </c>
      <c r="C1434" s="2" t="str">
        <f t="shared" si="74"/>
        <v>11</v>
      </c>
      <c r="D1434" t="s">
        <v>334</v>
      </c>
      <c r="E1434" s="2" t="str">
        <f t="shared" si="75"/>
        <v>110230000</v>
      </c>
      <c r="F1434" t="s">
        <v>407</v>
      </c>
      <c r="G1434" t="s">
        <v>408</v>
      </c>
      <c r="H1434" t="s">
        <v>409</v>
      </c>
      <c r="I1434">
        <v>22104</v>
      </c>
      <c r="J1434" t="s">
        <v>77</v>
      </c>
      <c r="K1434" s="1">
        <v>25000</v>
      </c>
      <c r="L1434" s="1">
        <v>25000</v>
      </c>
      <c r="M1434">
        <v>0</v>
      </c>
      <c r="N1434" s="1">
        <v>59096.36</v>
      </c>
      <c r="O1434" s="1">
        <v>-34096.36</v>
      </c>
      <c r="P1434" s="1">
        <v>59096.36</v>
      </c>
      <c r="Q1434">
        <v>0</v>
      </c>
      <c r="R1434" s="1">
        <v>37210.230000000003</v>
      </c>
      <c r="S1434" s="1">
        <v>21886.13</v>
      </c>
    </row>
    <row r="1435" spans="1:19" x14ac:dyDescent="0.25">
      <c r="A1435" s="2">
        <v>1001</v>
      </c>
      <c r="B1435" t="s">
        <v>21</v>
      </c>
      <c r="C1435" s="2" t="str">
        <f t="shared" si="74"/>
        <v>11</v>
      </c>
      <c r="D1435" t="s">
        <v>334</v>
      </c>
      <c r="E1435" s="2" t="str">
        <f t="shared" si="75"/>
        <v>110230000</v>
      </c>
      <c r="F1435" t="s">
        <v>407</v>
      </c>
      <c r="G1435" t="s">
        <v>408</v>
      </c>
      <c r="H1435" t="s">
        <v>409</v>
      </c>
      <c r="I1435">
        <v>22107</v>
      </c>
      <c r="J1435" t="s">
        <v>106</v>
      </c>
      <c r="K1435" s="1">
        <v>40527</v>
      </c>
      <c r="L1435" s="1">
        <v>40527</v>
      </c>
      <c r="M1435">
        <v>0</v>
      </c>
      <c r="N1435" s="1">
        <v>34597.980000000003</v>
      </c>
      <c r="O1435" s="1">
        <v>5929.02</v>
      </c>
      <c r="P1435" s="1">
        <v>34597.980000000003</v>
      </c>
      <c r="Q1435">
        <v>0</v>
      </c>
      <c r="R1435" s="1">
        <v>22519.53</v>
      </c>
      <c r="S1435" s="1">
        <v>12078.45</v>
      </c>
    </row>
    <row r="1436" spans="1:19" x14ac:dyDescent="0.25">
      <c r="A1436" s="2">
        <v>1001</v>
      </c>
      <c r="B1436" t="s">
        <v>21</v>
      </c>
      <c r="C1436" s="2" t="str">
        <f t="shared" si="74"/>
        <v>11</v>
      </c>
      <c r="D1436" t="s">
        <v>334</v>
      </c>
      <c r="E1436" s="2" t="str">
        <f t="shared" si="75"/>
        <v>110230000</v>
      </c>
      <c r="F1436" t="s">
        <v>407</v>
      </c>
      <c r="G1436" t="s">
        <v>408</v>
      </c>
      <c r="H1436" t="s">
        <v>409</v>
      </c>
      <c r="I1436">
        <v>22109</v>
      </c>
      <c r="J1436" t="s">
        <v>78</v>
      </c>
      <c r="K1436" s="1">
        <v>800000</v>
      </c>
      <c r="L1436" s="1">
        <v>800000</v>
      </c>
      <c r="M1436">
        <v>0</v>
      </c>
      <c r="N1436" s="1">
        <v>123293.62</v>
      </c>
      <c r="O1436" s="1">
        <v>676706.38</v>
      </c>
      <c r="P1436" s="1">
        <v>123293.62</v>
      </c>
      <c r="Q1436">
        <v>0</v>
      </c>
      <c r="R1436" s="1">
        <v>123293.62</v>
      </c>
      <c r="S1436">
        <v>0</v>
      </c>
    </row>
    <row r="1437" spans="1:19" x14ac:dyDescent="0.25">
      <c r="A1437" s="2">
        <v>1001</v>
      </c>
      <c r="B1437" t="s">
        <v>21</v>
      </c>
      <c r="C1437" s="2" t="str">
        <f t="shared" si="74"/>
        <v>11</v>
      </c>
      <c r="D1437" t="s">
        <v>334</v>
      </c>
      <c r="E1437" s="2" t="str">
        <f t="shared" si="75"/>
        <v>110230000</v>
      </c>
      <c r="F1437" t="s">
        <v>407</v>
      </c>
      <c r="G1437" t="s">
        <v>408</v>
      </c>
      <c r="H1437" t="s">
        <v>409</v>
      </c>
      <c r="I1437">
        <v>22200</v>
      </c>
      <c r="J1437" t="s">
        <v>376</v>
      </c>
      <c r="K1437">
        <v>0</v>
      </c>
      <c r="L1437" s="1">
        <v>11690.47</v>
      </c>
      <c r="M1437" s="1">
        <v>11690.47</v>
      </c>
      <c r="N1437">
        <v>0</v>
      </c>
      <c r="O1437" s="1">
        <v>11690.47</v>
      </c>
      <c r="P1437">
        <v>0</v>
      </c>
      <c r="Q1437">
        <v>0</v>
      </c>
      <c r="R1437">
        <v>0</v>
      </c>
      <c r="S1437">
        <v>0</v>
      </c>
    </row>
    <row r="1438" spans="1:19" x14ac:dyDescent="0.25">
      <c r="A1438" s="2">
        <v>1001</v>
      </c>
      <c r="B1438" t="s">
        <v>21</v>
      </c>
      <c r="C1438" s="2" t="str">
        <f t="shared" si="74"/>
        <v>11</v>
      </c>
      <c r="D1438" t="s">
        <v>334</v>
      </c>
      <c r="E1438" s="2" t="str">
        <f t="shared" si="75"/>
        <v>110230000</v>
      </c>
      <c r="F1438" t="s">
        <v>407</v>
      </c>
      <c r="G1438" t="s">
        <v>408</v>
      </c>
      <c r="H1438" t="s">
        <v>409</v>
      </c>
      <c r="I1438">
        <v>22300</v>
      </c>
      <c r="J1438" t="s">
        <v>79</v>
      </c>
      <c r="K1438" s="1">
        <v>300000</v>
      </c>
      <c r="L1438" s="1">
        <v>300000</v>
      </c>
      <c r="M1438">
        <v>0</v>
      </c>
      <c r="N1438" s="1">
        <v>291186.17</v>
      </c>
      <c r="O1438" s="1">
        <v>8813.83</v>
      </c>
      <c r="P1438" s="1">
        <v>291186.17</v>
      </c>
      <c r="Q1438">
        <v>0</v>
      </c>
      <c r="R1438" s="1">
        <v>156911.54</v>
      </c>
      <c r="S1438" s="1">
        <v>134274.63</v>
      </c>
    </row>
    <row r="1439" spans="1:19" x14ac:dyDescent="0.25">
      <c r="A1439" s="2">
        <v>1001</v>
      </c>
      <c r="B1439" t="s">
        <v>21</v>
      </c>
      <c r="C1439" s="2" t="str">
        <f t="shared" si="74"/>
        <v>11</v>
      </c>
      <c r="D1439" t="s">
        <v>334</v>
      </c>
      <c r="E1439" s="2" t="str">
        <f t="shared" si="75"/>
        <v>110230000</v>
      </c>
      <c r="F1439" t="s">
        <v>407</v>
      </c>
      <c r="G1439" t="s">
        <v>408</v>
      </c>
      <c r="H1439" t="s">
        <v>409</v>
      </c>
      <c r="I1439">
        <v>22400</v>
      </c>
      <c r="J1439" t="s">
        <v>107</v>
      </c>
      <c r="K1439" s="1">
        <v>10000</v>
      </c>
      <c r="L1439" s="1">
        <v>10000</v>
      </c>
      <c r="M1439">
        <v>0</v>
      </c>
      <c r="N1439" s="1">
        <v>2963.44</v>
      </c>
      <c r="O1439" s="1">
        <v>7036.56</v>
      </c>
      <c r="P1439" s="1">
        <v>2963.44</v>
      </c>
      <c r="Q1439">
        <v>0</v>
      </c>
      <c r="R1439" s="1">
        <v>2963.44</v>
      </c>
      <c r="S1439">
        <v>0</v>
      </c>
    </row>
    <row r="1440" spans="1:19" x14ac:dyDescent="0.25">
      <c r="A1440" s="2">
        <v>1001</v>
      </c>
      <c r="B1440" t="s">
        <v>21</v>
      </c>
      <c r="C1440" s="2" t="str">
        <f t="shared" si="74"/>
        <v>11</v>
      </c>
      <c r="D1440" t="s">
        <v>334</v>
      </c>
      <c r="E1440" s="2" t="str">
        <f t="shared" si="75"/>
        <v>110230000</v>
      </c>
      <c r="F1440" t="s">
        <v>407</v>
      </c>
      <c r="G1440" t="s">
        <v>408</v>
      </c>
      <c r="H1440" t="s">
        <v>409</v>
      </c>
      <c r="I1440">
        <v>22500</v>
      </c>
      <c r="J1440" t="s">
        <v>81</v>
      </c>
      <c r="K1440" s="1">
        <v>16275</v>
      </c>
      <c r="L1440" s="1">
        <v>16275</v>
      </c>
      <c r="M1440">
        <v>0</v>
      </c>
      <c r="N1440" s="1">
        <v>13407.97</v>
      </c>
      <c r="O1440" s="1">
        <v>2867.03</v>
      </c>
      <c r="P1440" s="1">
        <v>13407.97</v>
      </c>
      <c r="Q1440">
        <v>0</v>
      </c>
      <c r="R1440" s="1">
        <v>13407.97</v>
      </c>
      <c r="S1440">
        <v>0</v>
      </c>
    </row>
    <row r="1441" spans="1:19" x14ac:dyDescent="0.25">
      <c r="A1441" s="2">
        <v>1001</v>
      </c>
      <c r="B1441" t="s">
        <v>21</v>
      </c>
      <c r="C1441" s="2" t="str">
        <f t="shared" si="74"/>
        <v>11</v>
      </c>
      <c r="D1441" t="s">
        <v>334</v>
      </c>
      <c r="E1441" s="2" t="str">
        <f t="shared" si="75"/>
        <v>110230000</v>
      </c>
      <c r="F1441" t="s">
        <v>407</v>
      </c>
      <c r="G1441" t="s">
        <v>408</v>
      </c>
      <c r="H1441" t="s">
        <v>409</v>
      </c>
      <c r="I1441">
        <v>22606</v>
      </c>
      <c r="J1441" t="s">
        <v>83</v>
      </c>
      <c r="K1441">
        <v>0</v>
      </c>
      <c r="L1441" s="1">
        <v>1000</v>
      </c>
      <c r="M1441" s="1">
        <v>1000</v>
      </c>
      <c r="N1441">
        <v>950.53</v>
      </c>
      <c r="O1441">
        <v>49.47</v>
      </c>
      <c r="P1441">
        <v>950.53</v>
      </c>
      <c r="Q1441">
        <v>0</v>
      </c>
      <c r="R1441">
        <v>950.53</v>
      </c>
      <c r="S1441">
        <v>0</v>
      </c>
    </row>
    <row r="1442" spans="1:19" x14ac:dyDescent="0.25">
      <c r="A1442" s="2">
        <v>1001</v>
      </c>
      <c r="B1442" t="s">
        <v>21</v>
      </c>
      <c r="C1442" s="2" t="str">
        <f t="shared" si="74"/>
        <v>11</v>
      </c>
      <c r="D1442" t="s">
        <v>334</v>
      </c>
      <c r="E1442" s="2" t="str">
        <f t="shared" ref="E1442:E1470" si="76">"110230000"</f>
        <v>110230000</v>
      </c>
      <c r="F1442" t="s">
        <v>407</v>
      </c>
      <c r="G1442" t="s">
        <v>408</v>
      </c>
      <c r="H1442" t="s">
        <v>409</v>
      </c>
      <c r="I1442">
        <v>22609</v>
      </c>
      <c r="J1442" t="s">
        <v>44</v>
      </c>
      <c r="K1442">
        <v>0</v>
      </c>
      <c r="L1442" s="1">
        <v>1000</v>
      </c>
      <c r="M1442" s="1">
        <v>1000</v>
      </c>
      <c r="N1442">
        <v>965.16</v>
      </c>
      <c r="O1442">
        <v>34.840000000000003</v>
      </c>
      <c r="P1442">
        <v>965.16</v>
      </c>
      <c r="Q1442">
        <v>0</v>
      </c>
      <c r="R1442">
        <v>965.16</v>
      </c>
      <c r="S1442">
        <v>0</v>
      </c>
    </row>
    <row r="1443" spans="1:19" x14ac:dyDescent="0.25">
      <c r="A1443" s="2">
        <v>1001</v>
      </c>
      <c r="B1443" t="s">
        <v>21</v>
      </c>
      <c r="C1443" s="2" t="str">
        <f t="shared" si="74"/>
        <v>11</v>
      </c>
      <c r="D1443" t="s">
        <v>334</v>
      </c>
      <c r="E1443" s="2" t="str">
        <f t="shared" si="76"/>
        <v>110230000</v>
      </c>
      <c r="F1443" t="s">
        <v>407</v>
      </c>
      <c r="G1443" t="s">
        <v>408</v>
      </c>
      <c r="H1443" t="s">
        <v>409</v>
      </c>
      <c r="I1443">
        <v>22700</v>
      </c>
      <c r="J1443" t="s">
        <v>84</v>
      </c>
      <c r="K1443" s="1">
        <v>5482497</v>
      </c>
      <c r="L1443" s="1">
        <v>6131497</v>
      </c>
      <c r="M1443" s="1">
        <v>649000</v>
      </c>
      <c r="N1443" s="1">
        <v>5589743.7199999997</v>
      </c>
      <c r="O1443" s="1">
        <v>541753.28</v>
      </c>
      <c r="P1443" s="1">
        <v>5589743.7199999997</v>
      </c>
      <c r="Q1443">
        <v>0</v>
      </c>
      <c r="R1443" s="1">
        <v>5573224.96</v>
      </c>
      <c r="S1443" s="1">
        <v>16518.759999999998</v>
      </c>
    </row>
    <row r="1444" spans="1:19" x14ac:dyDescent="0.25">
      <c r="A1444" s="2">
        <v>1001</v>
      </c>
      <c r="B1444" t="s">
        <v>21</v>
      </c>
      <c r="C1444" s="2" t="str">
        <f t="shared" si="74"/>
        <v>11</v>
      </c>
      <c r="D1444" t="s">
        <v>334</v>
      </c>
      <c r="E1444" s="2" t="str">
        <f t="shared" si="76"/>
        <v>110230000</v>
      </c>
      <c r="F1444" t="s">
        <v>407</v>
      </c>
      <c r="G1444" t="s">
        <v>408</v>
      </c>
      <c r="H1444" t="s">
        <v>409</v>
      </c>
      <c r="I1444">
        <v>22701</v>
      </c>
      <c r="J1444" t="s">
        <v>85</v>
      </c>
      <c r="K1444" s="1">
        <v>14500000</v>
      </c>
      <c r="L1444" s="1">
        <v>13666843</v>
      </c>
      <c r="M1444" s="1">
        <v>-833157</v>
      </c>
      <c r="N1444" s="1">
        <v>15784659.369999999</v>
      </c>
      <c r="O1444" s="1">
        <v>-2117816.37</v>
      </c>
      <c r="P1444" s="1">
        <v>15784659.369999999</v>
      </c>
      <c r="Q1444">
        <v>0</v>
      </c>
      <c r="R1444" s="1">
        <v>15553986.67</v>
      </c>
      <c r="S1444" s="1">
        <v>230672.7</v>
      </c>
    </row>
    <row r="1445" spans="1:19" x14ac:dyDescent="0.25">
      <c r="A1445" s="2">
        <v>1001</v>
      </c>
      <c r="B1445" t="s">
        <v>21</v>
      </c>
      <c r="C1445" s="2" t="str">
        <f t="shared" si="74"/>
        <v>11</v>
      </c>
      <c r="D1445" t="s">
        <v>334</v>
      </c>
      <c r="E1445" s="2" t="str">
        <f t="shared" si="76"/>
        <v>110230000</v>
      </c>
      <c r="F1445" t="s">
        <v>407</v>
      </c>
      <c r="G1445" t="s">
        <v>408</v>
      </c>
      <c r="H1445" t="s">
        <v>409</v>
      </c>
      <c r="I1445">
        <v>22705</v>
      </c>
      <c r="J1445" t="s">
        <v>223</v>
      </c>
      <c r="K1445">
        <v>0</v>
      </c>
      <c r="L1445">
        <v>0</v>
      </c>
      <c r="M1445">
        <v>0</v>
      </c>
      <c r="N1445" s="1">
        <v>226346.88</v>
      </c>
      <c r="O1445" s="1">
        <v>-226346.88</v>
      </c>
      <c r="P1445" s="1">
        <v>226346.88</v>
      </c>
      <c r="Q1445">
        <v>0</v>
      </c>
      <c r="R1445" s="1">
        <v>90974.39</v>
      </c>
      <c r="S1445" s="1">
        <v>135372.49</v>
      </c>
    </row>
    <row r="1446" spans="1:19" x14ac:dyDescent="0.25">
      <c r="A1446" s="2">
        <v>1001</v>
      </c>
      <c r="B1446" t="s">
        <v>21</v>
      </c>
      <c r="C1446" s="2" t="str">
        <f t="shared" si="74"/>
        <v>11</v>
      </c>
      <c r="D1446" t="s">
        <v>334</v>
      </c>
      <c r="E1446" s="2" t="str">
        <f t="shared" si="76"/>
        <v>110230000</v>
      </c>
      <c r="F1446" t="s">
        <v>407</v>
      </c>
      <c r="G1446" t="s">
        <v>408</v>
      </c>
      <c r="H1446" t="s">
        <v>409</v>
      </c>
      <c r="I1446">
        <v>22706</v>
      </c>
      <c r="J1446" t="s">
        <v>86</v>
      </c>
      <c r="K1446" s="1">
        <v>150000</v>
      </c>
      <c r="L1446" s="1">
        <v>150000</v>
      </c>
      <c r="M1446">
        <v>0</v>
      </c>
      <c r="N1446" s="1">
        <v>110128.61</v>
      </c>
      <c r="O1446" s="1">
        <v>39871.39</v>
      </c>
      <c r="P1446" s="1">
        <v>110128.61</v>
      </c>
      <c r="Q1446">
        <v>0</v>
      </c>
      <c r="R1446" s="1">
        <v>109247.47</v>
      </c>
      <c r="S1446">
        <v>881.14</v>
      </c>
    </row>
    <row r="1447" spans="1:19" x14ac:dyDescent="0.25">
      <c r="A1447" s="2">
        <v>1001</v>
      </c>
      <c r="B1447" t="s">
        <v>21</v>
      </c>
      <c r="C1447" s="2" t="str">
        <f t="shared" si="74"/>
        <v>11</v>
      </c>
      <c r="D1447" t="s">
        <v>334</v>
      </c>
      <c r="E1447" s="2" t="str">
        <f t="shared" si="76"/>
        <v>110230000</v>
      </c>
      <c r="F1447" t="s">
        <v>407</v>
      </c>
      <c r="G1447" t="s">
        <v>408</v>
      </c>
      <c r="H1447" t="s">
        <v>409</v>
      </c>
      <c r="I1447">
        <v>22709</v>
      </c>
      <c r="J1447" t="s">
        <v>87</v>
      </c>
      <c r="K1447" s="1">
        <v>30000</v>
      </c>
      <c r="L1447" s="1">
        <v>30000</v>
      </c>
      <c r="M1447">
        <v>0</v>
      </c>
      <c r="N1447">
        <v>312.18</v>
      </c>
      <c r="O1447" s="1">
        <v>29687.82</v>
      </c>
      <c r="P1447">
        <v>312.18</v>
      </c>
      <c r="Q1447">
        <v>0</v>
      </c>
      <c r="R1447">
        <v>312.18</v>
      </c>
      <c r="S1447">
        <v>0</v>
      </c>
    </row>
    <row r="1448" spans="1:19" x14ac:dyDescent="0.25">
      <c r="A1448" s="2">
        <v>1001</v>
      </c>
      <c r="B1448" t="s">
        <v>21</v>
      </c>
      <c r="C1448" s="2" t="str">
        <f t="shared" si="74"/>
        <v>11</v>
      </c>
      <c r="D1448" t="s">
        <v>334</v>
      </c>
      <c r="E1448" s="2" t="str">
        <f t="shared" si="76"/>
        <v>110230000</v>
      </c>
      <c r="F1448" t="s">
        <v>407</v>
      </c>
      <c r="G1448" t="s">
        <v>408</v>
      </c>
      <c r="H1448" t="s">
        <v>409</v>
      </c>
      <c r="I1448">
        <v>23001</v>
      </c>
      <c r="J1448" t="s">
        <v>88</v>
      </c>
      <c r="K1448">
        <v>0</v>
      </c>
      <c r="L1448">
        <v>107</v>
      </c>
      <c r="M1448">
        <v>107</v>
      </c>
      <c r="N1448">
        <v>106.68</v>
      </c>
      <c r="O1448">
        <v>0.32</v>
      </c>
      <c r="P1448">
        <v>106.68</v>
      </c>
      <c r="Q1448">
        <v>0</v>
      </c>
      <c r="R1448">
        <v>106.68</v>
      </c>
      <c r="S1448">
        <v>0</v>
      </c>
    </row>
    <row r="1449" spans="1:19" x14ac:dyDescent="0.25">
      <c r="A1449" s="2">
        <v>1001</v>
      </c>
      <c r="B1449" t="s">
        <v>21</v>
      </c>
      <c r="C1449" s="2" t="str">
        <f t="shared" si="74"/>
        <v>11</v>
      </c>
      <c r="D1449" t="s">
        <v>334</v>
      </c>
      <c r="E1449" s="2" t="str">
        <f t="shared" si="76"/>
        <v>110230000</v>
      </c>
      <c r="F1449" t="s">
        <v>407</v>
      </c>
      <c r="G1449" t="s">
        <v>408</v>
      </c>
      <c r="H1449" t="s">
        <v>409</v>
      </c>
      <c r="I1449">
        <v>23100</v>
      </c>
      <c r="J1449" t="s">
        <v>89</v>
      </c>
      <c r="K1449">
        <v>0</v>
      </c>
      <c r="L1449" s="1">
        <v>8893</v>
      </c>
      <c r="M1449" s="1">
        <v>8893</v>
      </c>
      <c r="N1449" s="1">
        <v>6287.93</v>
      </c>
      <c r="O1449" s="1">
        <v>2605.0700000000002</v>
      </c>
      <c r="P1449" s="1">
        <v>6287.93</v>
      </c>
      <c r="Q1449">
        <v>0</v>
      </c>
      <c r="R1449" s="1">
        <v>6287.93</v>
      </c>
      <c r="S1449">
        <v>0</v>
      </c>
    </row>
    <row r="1450" spans="1:19" x14ac:dyDescent="0.25">
      <c r="A1450" s="2">
        <v>1001</v>
      </c>
      <c r="B1450" t="s">
        <v>21</v>
      </c>
      <c r="C1450" s="2" t="str">
        <f t="shared" si="74"/>
        <v>11</v>
      </c>
      <c r="D1450" t="s">
        <v>334</v>
      </c>
      <c r="E1450" s="2" t="str">
        <f t="shared" si="76"/>
        <v>110230000</v>
      </c>
      <c r="F1450" t="s">
        <v>407</v>
      </c>
      <c r="G1450" t="s">
        <v>408</v>
      </c>
      <c r="H1450" t="s">
        <v>409</v>
      </c>
      <c r="I1450">
        <v>27100</v>
      </c>
      <c r="J1450" t="s">
        <v>230</v>
      </c>
      <c r="K1450" s="1">
        <v>3000</v>
      </c>
      <c r="L1450" s="1">
        <v>3500</v>
      </c>
      <c r="M1450">
        <v>500</v>
      </c>
      <c r="N1450" s="1">
        <v>3166.38</v>
      </c>
      <c r="O1450">
        <v>333.62</v>
      </c>
      <c r="P1450" s="1">
        <v>3166.38</v>
      </c>
      <c r="Q1450">
        <v>0</v>
      </c>
      <c r="R1450" s="1">
        <v>3166.38</v>
      </c>
      <c r="S1450">
        <v>0</v>
      </c>
    </row>
    <row r="1451" spans="1:19" x14ac:dyDescent="0.25">
      <c r="A1451" s="2">
        <v>1001</v>
      </c>
      <c r="B1451" t="s">
        <v>21</v>
      </c>
      <c r="C1451" s="2" t="str">
        <f t="shared" si="74"/>
        <v>11</v>
      </c>
      <c r="D1451" t="s">
        <v>334</v>
      </c>
      <c r="E1451" s="2" t="str">
        <f t="shared" si="76"/>
        <v>110230000</v>
      </c>
      <c r="F1451" t="s">
        <v>407</v>
      </c>
      <c r="G1451" t="s">
        <v>408</v>
      </c>
      <c r="H1451" t="s">
        <v>409</v>
      </c>
      <c r="I1451">
        <v>28001</v>
      </c>
      <c r="J1451" t="s">
        <v>45</v>
      </c>
      <c r="K1451">
        <v>0</v>
      </c>
      <c r="L1451" s="1">
        <v>3000</v>
      </c>
      <c r="M1451" s="1">
        <v>3000</v>
      </c>
      <c r="N1451">
        <v>513.54</v>
      </c>
      <c r="O1451" s="1">
        <v>2486.46</v>
      </c>
      <c r="P1451">
        <v>513.54</v>
      </c>
      <c r="Q1451">
        <v>0</v>
      </c>
      <c r="R1451">
        <v>513.54</v>
      </c>
      <c r="S1451">
        <v>0</v>
      </c>
    </row>
    <row r="1452" spans="1:19" x14ac:dyDescent="0.25">
      <c r="A1452" s="2">
        <v>1001</v>
      </c>
      <c r="B1452" t="s">
        <v>21</v>
      </c>
      <c r="C1452" s="2" t="str">
        <f t="shared" si="74"/>
        <v>11</v>
      </c>
      <c r="D1452" t="s">
        <v>334</v>
      </c>
      <c r="E1452" s="2" t="str">
        <f t="shared" si="76"/>
        <v>110230000</v>
      </c>
      <c r="F1452" t="s">
        <v>407</v>
      </c>
      <c r="G1452" t="s">
        <v>408</v>
      </c>
      <c r="H1452" t="s">
        <v>409</v>
      </c>
      <c r="I1452">
        <v>62101</v>
      </c>
      <c r="J1452" t="s">
        <v>214</v>
      </c>
      <c r="K1452" s="1">
        <v>16150000</v>
      </c>
      <c r="L1452" s="1">
        <v>11907890.189999999</v>
      </c>
      <c r="M1452" s="1">
        <v>-4242109.8099999996</v>
      </c>
      <c r="N1452" s="1">
        <v>11007340.33</v>
      </c>
      <c r="O1452" s="1">
        <v>900549.86</v>
      </c>
      <c r="P1452" s="1">
        <v>11007340.33</v>
      </c>
      <c r="Q1452">
        <v>0</v>
      </c>
      <c r="R1452" s="1">
        <v>10349124.5</v>
      </c>
      <c r="S1452" s="1">
        <v>658215.82999999996</v>
      </c>
    </row>
    <row r="1453" spans="1:19" x14ac:dyDescent="0.25">
      <c r="A1453" s="2">
        <v>1001</v>
      </c>
      <c r="B1453" t="s">
        <v>21</v>
      </c>
      <c r="C1453" s="2" t="str">
        <f t="shared" si="74"/>
        <v>11</v>
      </c>
      <c r="D1453" t="s">
        <v>334</v>
      </c>
      <c r="E1453" s="2" t="str">
        <f t="shared" si="76"/>
        <v>110230000</v>
      </c>
      <c r="F1453" t="s">
        <v>407</v>
      </c>
      <c r="G1453" t="s">
        <v>408</v>
      </c>
      <c r="H1453" t="s">
        <v>409</v>
      </c>
      <c r="I1453">
        <v>62105</v>
      </c>
      <c r="J1453" t="s">
        <v>410</v>
      </c>
      <c r="K1453" s="1">
        <v>3500000</v>
      </c>
      <c r="L1453">
        <v>0</v>
      </c>
      <c r="M1453" s="1">
        <v>-3500000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</row>
    <row r="1454" spans="1:19" x14ac:dyDescent="0.25">
      <c r="A1454" s="2">
        <v>1001</v>
      </c>
      <c r="B1454" t="s">
        <v>21</v>
      </c>
      <c r="C1454" s="2" t="str">
        <f t="shared" si="74"/>
        <v>11</v>
      </c>
      <c r="D1454" t="s">
        <v>334</v>
      </c>
      <c r="E1454" s="2" t="str">
        <f t="shared" si="76"/>
        <v>110230000</v>
      </c>
      <c r="F1454" t="s">
        <v>407</v>
      </c>
      <c r="G1454" t="s">
        <v>408</v>
      </c>
      <c r="H1454" t="s">
        <v>409</v>
      </c>
      <c r="I1454">
        <v>62300</v>
      </c>
      <c r="J1454" t="s">
        <v>90</v>
      </c>
      <c r="K1454" s="1">
        <v>25000</v>
      </c>
      <c r="L1454" s="1">
        <v>25000</v>
      </c>
      <c r="M1454">
        <v>0</v>
      </c>
      <c r="N1454" s="1">
        <v>151834.75</v>
      </c>
      <c r="O1454" s="1">
        <v>-126834.75</v>
      </c>
      <c r="P1454" s="1">
        <v>151834.75</v>
      </c>
      <c r="Q1454">
        <v>0</v>
      </c>
      <c r="R1454" s="1">
        <v>21296.32</v>
      </c>
      <c r="S1454" s="1">
        <v>130538.43</v>
      </c>
    </row>
    <row r="1455" spans="1:19" x14ac:dyDescent="0.25">
      <c r="A1455" s="2">
        <v>1001</v>
      </c>
      <c r="B1455" t="s">
        <v>21</v>
      </c>
      <c r="C1455" s="2" t="str">
        <f t="shared" si="74"/>
        <v>11</v>
      </c>
      <c r="D1455" t="s">
        <v>334</v>
      </c>
      <c r="E1455" s="2" t="str">
        <f t="shared" si="76"/>
        <v>110230000</v>
      </c>
      <c r="F1455" t="s">
        <v>407</v>
      </c>
      <c r="G1455" t="s">
        <v>408</v>
      </c>
      <c r="H1455" t="s">
        <v>409</v>
      </c>
      <c r="I1455">
        <v>62304</v>
      </c>
      <c r="J1455" t="s">
        <v>360</v>
      </c>
      <c r="K1455" s="1">
        <v>12000</v>
      </c>
      <c r="L1455" s="1">
        <v>412000</v>
      </c>
      <c r="M1455" s="1">
        <v>400000</v>
      </c>
      <c r="N1455" s="1">
        <v>357135.26</v>
      </c>
      <c r="O1455" s="1">
        <v>54864.74</v>
      </c>
      <c r="P1455" s="1">
        <v>357135.26</v>
      </c>
      <c r="Q1455">
        <v>0</v>
      </c>
      <c r="R1455" s="1">
        <v>357135.26</v>
      </c>
      <c r="S1455">
        <v>0</v>
      </c>
    </row>
    <row r="1456" spans="1:19" x14ac:dyDescent="0.25">
      <c r="A1456" s="2">
        <v>1001</v>
      </c>
      <c r="B1456" t="s">
        <v>21</v>
      </c>
      <c r="C1456" s="2" t="str">
        <f t="shared" si="74"/>
        <v>11</v>
      </c>
      <c r="D1456" t="s">
        <v>334</v>
      </c>
      <c r="E1456" s="2" t="str">
        <f t="shared" si="76"/>
        <v>110230000</v>
      </c>
      <c r="F1456" t="s">
        <v>407</v>
      </c>
      <c r="G1456" t="s">
        <v>408</v>
      </c>
      <c r="H1456" t="s">
        <v>409</v>
      </c>
      <c r="I1456">
        <v>62500</v>
      </c>
      <c r="J1456" t="s">
        <v>93</v>
      </c>
      <c r="K1456" s="1">
        <v>632000</v>
      </c>
      <c r="L1456" s="1">
        <v>632000</v>
      </c>
      <c r="M1456">
        <v>0</v>
      </c>
      <c r="N1456" s="1">
        <v>506976.94</v>
      </c>
      <c r="O1456" s="1">
        <v>125023.06</v>
      </c>
      <c r="P1456" s="1">
        <v>506976.94</v>
      </c>
      <c r="Q1456">
        <v>0</v>
      </c>
      <c r="R1456" s="1">
        <v>391598.11</v>
      </c>
      <c r="S1456" s="1">
        <v>115378.83</v>
      </c>
    </row>
    <row r="1457" spans="1:19" x14ac:dyDescent="0.25">
      <c r="A1457" s="2">
        <v>1001</v>
      </c>
      <c r="B1457" t="s">
        <v>21</v>
      </c>
      <c r="C1457" s="2" t="str">
        <f t="shared" si="74"/>
        <v>11</v>
      </c>
      <c r="D1457" t="s">
        <v>334</v>
      </c>
      <c r="E1457" s="2" t="str">
        <f t="shared" si="76"/>
        <v>110230000</v>
      </c>
      <c r="F1457" t="s">
        <v>407</v>
      </c>
      <c r="G1457" t="s">
        <v>408</v>
      </c>
      <c r="H1457" t="s">
        <v>409</v>
      </c>
      <c r="I1457">
        <v>62501</v>
      </c>
      <c r="J1457" t="s">
        <v>126</v>
      </c>
      <c r="K1457" s="1">
        <v>8000</v>
      </c>
      <c r="L1457" s="1">
        <v>8000</v>
      </c>
      <c r="M1457">
        <v>0</v>
      </c>
      <c r="N1457" s="1">
        <v>23514.21</v>
      </c>
      <c r="O1457" s="1">
        <v>-15514.21</v>
      </c>
      <c r="P1457" s="1">
        <v>23514.21</v>
      </c>
      <c r="Q1457">
        <v>0</v>
      </c>
      <c r="R1457" s="1">
        <v>23514.21</v>
      </c>
      <c r="S1457">
        <v>0</v>
      </c>
    </row>
    <row r="1458" spans="1:19" x14ac:dyDescent="0.25">
      <c r="A1458" s="2">
        <v>1001</v>
      </c>
      <c r="B1458" t="s">
        <v>21</v>
      </c>
      <c r="C1458" s="2" t="str">
        <f t="shared" si="74"/>
        <v>11</v>
      </c>
      <c r="D1458" t="s">
        <v>334</v>
      </c>
      <c r="E1458" s="2" t="str">
        <f t="shared" si="76"/>
        <v>110230000</v>
      </c>
      <c r="F1458" t="s">
        <v>407</v>
      </c>
      <c r="G1458" t="s">
        <v>408</v>
      </c>
      <c r="H1458" t="s">
        <v>409</v>
      </c>
      <c r="I1458">
        <v>62502</v>
      </c>
      <c r="J1458" t="s">
        <v>94</v>
      </c>
      <c r="K1458" s="1">
        <v>28000</v>
      </c>
      <c r="L1458" s="1">
        <v>28000</v>
      </c>
      <c r="M1458">
        <v>0</v>
      </c>
      <c r="N1458" s="1">
        <v>31406.98</v>
      </c>
      <c r="O1458" s="1">
        <v>-3406.98</v>
      </c>
      <c r="P1458" s="1">
        <v>31406.98</v>
      </c>
      <c r="Q1458">
        <v>0</v>
      </c>
      <c r="R1458" s="1">
        <v>31406.98</v>
      </c>
      <c r="S1458">
        <v>0</v>
      </c>
    </row>
    <row r="1459" spans="1:19" x14ac:dyDescent="0.25">
      <c r="A1459" s="2">
        <v>1001</v>
      </c>
      <c r="B1459" t="s">
        <v>21</v>
      </c>
      <c r="C1459" s="2" t="str">
        <f t="shared" si="74"/>
        <v>11</v>
      </c>
      <c r="D1459" t="s">
        <v>334</v>
      </c>
      <c r="E1459" s="2" t="str">
        <f t="shared" si="76"/>
        <v>110230000</v>
      </c>
      <c r="F1459" t="s">
        <v>407</v>
      </c>
      <c r="G1459" t="s">
        <v>408</v>
      </c>
      <c r="H1459" t="s">
        <v>409</v>
      </c>
      <c r="I1459">
        <v>62600</v>
      </c>
      <c r="J1459" t="s">
        <v>170</v>
      </c>
      <c r="K1459" s="1">
        <v>2000</v>
      </c>
      <c r="L1459" s="1">
        <v>2000</v>
      </c>
      <c r="M1459">
        <v>0</v>
      </c>
      <c r="N1459">
        <v>177.05</v>
      </c>
      <c r="O1459" s="1">
        <v>1822.95</v>
      </c>
      <c r="P1459">
        <v>177.05</v>
      </c>
      <c r="Q1459">
        <v>0</v>
      </c>
      <c r="R1459">
        <v>177.05</v>
      </c>
      <c r="S1459">
        <v>0</v>
      </c>
    </row>
    <row r="1460" spans="1:19" x14ac:dyDescent="0.25">
      <c r="A1460" s="2">
        <v>1001</v>
      </c>
      <c r="B1460" t="s">
        <v>21</v>
      </c>
      <c r="C1460" s="2" t="str">
        <f t="shared" si="74"/>
        <v>11</v>
      </c>
      <c r="D1460" t="s">
        <v>334</v>
      </c>
      <c r="E1460" s="2" t="str">
        <f t="shared" si="76"/>
        <v>110230000</v>
      </c>
      <c r="F1460" t="s">
        <v>407</v>
      </c>
      <c r="G1460" t="s">
        <v>408</v>
      </c>
      <c r="H1460" t="s">
        <v>409</v>
      </c>
      <c r="I1460">
        <v>62802</v>
      </c>
      <c r="J1460" t="s">
        <v>95</v>
      </c>
      <c r="K1460">
        <v>500</v>
      </c>
      <c r="L1460">
        <v>500</v>
      </c>
      <c r="M1460">
        <v>0</v>
      </c>
      <c r="N1460" s="1">
        <v>5183.13</v>
      </c>
      <c r="O1460" s="1">
        <v>-4683.13</v>
      </c>
      <c r="P1460" s="1">
        <v>5183.13</v>
      </c>
      <c r="Q1460">
        <v>0</v>
      </c>
      <c r="R1460" s="1">
        <v>5183.13</v>
      </c>
      <c r="S1460">
        <v>0</v>
      </c>
    </row>
    <row r="1461" spans="1:19" x14ac:dyDescent="0.25">
      <c r="A1461" s="2">
        <v>1001</v>
      </c>
      <c r="B1461" t="s">
        <v>21</v>
      </c>
      <c r="C1461" s="2" t="str">
        <f t="shared" si="74"/>
        <v>11</v>
      </c>
      <c r="D1461" t="s">
        <v>334</v>
      </c>
      <c r="E1461" s="2" t="str">
        <f t="shared" si="76"/>
        <v>110230000</v>
      </c>
      <c r="F1461" t="s">
        <v>407</v>
      </c>
      <c r="G1461" t="s">
        <v>408</v>
      </c>
      <c r="H1461" t="s">
        <v>409</v>
      </c>
      <c r="I1461">
        <v>63100</v>
      </c>
      <c r="J1461" t="s">
        <v>97</v>
      </c>
      <c r="K1461" s="1">
        <v>9066432</v>
      </c>
      <c r="L1461" s="1">
        <v>8729082.6400000006</v>
      </c>
      <c r="M1461" s="1">
        <v>-337349.36</v>
      </c>
      <c r="N1461" s="1">
        <v>3860053.19</v>
      </c>
      <c r="O1461" s="1">
        <v>4869029.45</v>
      </c>
      <c r="P1461" s="1">
        <v>3752789.02</v>
      </c>
      <c r="Q1461" s="1">
        <v>107264.17</v>
      </c>
      <c r="R1461" s="1">
        <v>2166238.8199999998</v>
      </c>
      <c r="S1461" s="1">
        <v>1586550.2</v>
      </c>
    </row>
    <row r="1462" spans="1:19" x14ac:dyDescent="0.25">
      <c r="A1462" s="2">
        <v>1001</v>
      </c>
      <c r="B1462" t="s">
        <v>21</v>
      </c>
      <c r="C1462" s="2" t="str">
        <f t="shared" si="74"/>
        <v>11</v>
      </c>
      <c r="D1462" t="s">
        <v>334</v>
      </c>
      <c r="E1462" s="2" t="str">
        <f t="shared" si="76"/>
        <v>110230000</v>
      </c>
      <c r="F1462" t="s">
        <v>407</v>
      </c>
      <c r="G1462" t="s">
        <v>408</v>
      </c>
      <c r="H1462" t="s">
        <v>409</v>
      </c>
      <c r="I1462">
        <v>63300</v>
      </c>
      <c r="J1462" t="s">
        <v>158</v>
      </c>
      <c r="K1462" s="1">
        <v>130000</v>
      </c>
      <c r="L1462" s="1">
        <v>130000</v>
      </c>
      <c r="M1462">
        <v>0</v>
      </c>
      <c r="N1462" s="1">
        <v>6292.34</v>
      </c>
      <c r="O1462" s="1">
        <v>123707.66</v>
      </c>
      <c r="P1462" s="1">
        <v>6292.34</v>
      </c>
      <c r="Q1462">
        <v>0</v>
      </c>
      <c r="R1462" s="1">
        <v>6292.34</v>
      </c>
      <c r="S1462">
        <v>0</v>
      </c>
    </row>
    <row r="1463" spans="1:19" x14ac:dyDescent="0.25">
      <c r="A1463" s="2">
        <v>1001</v>
      </c>
      <c r="B1463" t="s">
        <v>21</v>
      </c>
      <c r="C1463" s="2" t="str">
        <f t="shared" si="74"/>
        <v>11</v>
      </c>
      <c r="D1463" t="s">
        <v>334</v>
      </c>
      <c r="E1463" s="2" t="str">
        <f t="shared" si="76"/>
        <v>110230000</v>
      </c>
      <c r="F1463" t="s">
        <v>407</v>
      </c>
      <c r="G1463" t="s">
        <v>408</v>
      </c>
      <c r="H1463" t="s">
        <v>409</v>
      </c>
      <c r="I1463">
        <v>63301</v>
      </c>
      <c r="J1463" t="s">
        <v>129</v>
      </c>
      <c r="K1463" s="1">
        <v>350000</v>
      </c>
      <c r="L1463" s="1">
        <v>350000</v>
      </c>
      <c r="M1463">
        <v>0</v>
      </c>
      <c r="N1463" s="1">
        <v>546090.49</v>
      </c>
      <c r="O1463" s="1">
        <v>-196090.49</v>
      </c>
      <c r="P1463" s="1">
        <v>546090.49</v>
      </c>
      <c r="Q1463">
        <v>0</v>
      </c>
      <c r="R1463" s="1">
        <v>546090.49</v>
      </c>
      <c r="S1463">
        <v>0</v>
      </c>
    </row>
    <row r="1464" spans="1:19" x14ac:dyDescent="0.25">
      <c r="A1464" s="2">
        <v>1001</v>
      </c>
      <c r="B1464" t="s">
        <v>21</v>
      </c>
      <c r="C1464" s="2" t="str">
        <f t="shared" si="74"/>
        <v>11</v>
      </c>
      <c r="D1464" t="s">
        <v>334</v>
      </c>
      <c r="E1464" s="2" t="str">
        <f t="shared" si="76"/>
        <v>110230000</v>
      </c>
      <c r="F1464" t="s">
        <v>407</v>
      </c>
      <c r="G1464" t="s">
        <v>408</v>
      </c>
      <c r="H1464" t="s">
        <v>409</v>
      </c>
      <c r="I1464">
        <v>63302</v>
      </c>
      <c r="J1464" t="s">
        <v>130</v>
      </c>
      <c r="K1464" s="1">
        <v>200000</v>
      </c>
      <c r="L1464" s="1">
        <v>200000</v>
      </c>
      <c r="M1464">
        <v>0</v>
      </c>
      <c r="N1464" s="1">
        <v>84456.3</v>
      </c>
      <c r="O1464" s="1">
        <v>115543.7</v>
      </c>
      <c r="P1464" s="1">
        <v>84456.3</v>
      </c>
      <c r="Q1464">
        <v>0</v>
      </c>
      <c r="R1464" s="1">
        <v>84456.3</v>
      </c>
      <c r="S1464">
        <v>0</v>
      </c>
    </row>
    <row r="1465" spans="1:19" x14ac:dyDescent="0.25">
      <c r="A1465" s="2">
        <v>1001</v>
      </c>
      <c r="B1465" t="s">
        <v>21</v>
      </c>
      <c r="C1465" s="2" t="str">
        <f t="shared" si="74"/>
        <v>11</v>
      </c>
      <c r="D1465" t="s">
        <v>334</v>
      </c>
      <c r="E1465" s="2" t="str">
        <f t="shared" si="76"/>
        <v>110230000</v>
      </c>
      <c r="F1465" t="s">
        <v>407</v>
      </c>
      <c r="G1465" t="s">
        <v>408</v>
      </c>
      <c r="H1465" t="s">
        <v>409</v>
      </c>
      <c r="I1465">
        <v>63303</v>
      </c>
      <c r="J1465" t="s">
        <v>98</v>
      </c>
      <c r="K1465" s="1">
        <v>200000</v>
      </c>
      <c r="L1465" s="1">
        <v>200000</v>
      </c>
      <c r="M1465">
        <v>0</v>
      </c>
      <c r="N1465" s="1">
        <v>81715.37</v>
      </c>
      <c r="O1465" s="1">
        <v>118284.63</v>
      </c>
      <c r="P1465" s="1">
        <v>81715.37</v>
      </c>
      <c r="Q1465">
        <v>0</v>
      </c>
      <c r="R1465" s="1">
        <v>74014.820000000007</v>
      </c>
      <c r="S1465" s="1">
        <v>7700.55</v>
      </c>
    </row>
    <row r="1466" spans="1:19" x14ac:dyDescent="0.25">
      <c r="A1466" s="2">
        <v>1001</v>
      </c>
      <c r="B1466" t="s">
        <v>21</v>
      </c>
      <c r="C1466" s="2" t="str">
        <f t="shared" si="74"/>
        <v>11</v>
      </c>
      <c r="D1466" t="s">
        <v>334</v>
      </c>
      <c r="E1466" s="2" t="str">
        <f t="shared" si="76"/>
        <v>110230000</v>
      </c>
      <c r="F1466" t="s">
        <v>407</v>
      </c>
      <c r="G1466" t="s">
        <v>408</v>
      </c>
      <c r="H1466" t="s">
        <v>409</v>
      </c>
      <c r="I1466">
        <v>63308</v>
      </c>
      <c r="J1466" t="s">
        <v>171</v>
      </c>
      <c r="K1466" s="1">
        <v>30000</v>
      </c>
      <c r="L1466" s="1">
        <v>30000</v>
      </c>
      <c r="M1466">
        <v>0</v>
      </c>
      <c r="N1466" s="1">
        <v>117495.47</v>
      </c>
      <c r="O1466" s="1">
        <v>-87495.47</v>
      </c>
      <c r="P1466" s="1">
        <v>117495.47</v>
      </c>
      <c r="Q1466">
        <v>0</v>
      </c>
      <c r="R1466" s="1">
        <v>117495.47</v>
      </c>
      <c r="S1466">
        <v>0</v>
      </c>
    </row>
    <row r="1467" spans="1:19" x14ac:dyDescent="0.25">
      <c r="A1467" s="2">
        <v>1001</v>
      </c>
      <c r="B1467" t="s">
        <v>21</v>
      </c>
      <c r="C1467" s="2" t="str">
        <f t="shared" si="74"/>
        <v>11</v>
      </c>
      <c r="D1467" t="s">
        <v>334</v>
      </c>
      <c r="E1467" s="2" t="str">
        <f t="shared" si="76"/>
        <v>110230000</v>
      </c>
      <c r="F1467" t="s">
        <v>407</v>
      </c>
      <c r="G1467" t="s">
        <v>408</v>
      </c>
      <c r="H1467" t="s">
        <v>409</v>
      </c>
      <c r="I1467">
        <v>63309</v>
      </c>
      <c r="J1467" t="s">
        <v>159</v>
      </c>
      <c r="K1467" s="1">
        <v>215000</v>
      </c>
      <c r="L1467" s="1">
        <v>215000</v>
      </c>
      <c r="M1467">
        <v>0</v>
      </c>
      <c r="N1467">
        <v>0</v>
      </c>
      <c r="O1467" s="1">
        <v>215000</v>
      </c>
      <c r="P1467">
        <v>0</v>
      </c>
      <c r="Q1467">
        <v>0</v>
      </c>
      <c r="R1467">
        <v>0</v>
      </c>
      <c r="S1467">
        <v>0</v>
      </c>
    </row>
    <row r="1468" spans="1:19" x14ac:dyDescent="0.25">
      <c r="A1468" s="2">
        <v>1001</v>
      </c>
      <c r="B1468" t="s">
        <v>21</v>
      </c>
      <c r="C1468" s="2" t="str">
        <f t="shared" si="74"/>
        <v>11</v>
      </c>
      <c r="D1468" t="s">
        <v>334</v>
      </c>
      <c r="E1468" s="2" t="str">
        <f t="shared" si="76"/>
        <v>110230000</v>
      </c>
      <c r="F1468" t="s">
        <v>407</v>
      </c>
      <c r="G1468" t="s">
        <v>408</v>
      </c>
      <c r="H1468" t="s">
        <v>409</v>
      </c>
      <c r="I1468">
        <v>63500</v>
      </c>
      <c r="J1468" t="s">
        <v>185</v>
      </c>
      <c r="K1468" s="1">
        <v>90000</v>
      </c>
      <c r="L1468" s="1">
        <v>90000</v>
      </c>
      <c r="M1468">
        <v>0</v>
      </c>
      <c r="N1468" s="1">
        <v>4515.6899999999996</v>
      </c>
      <c r="O1468" s="1">
        <v>85484.31</v>
      </c>
      <c r="P1468" s="1">
        <v>4515.6899999999996</v>
      </c>
      <c r="Q1468">
        <v>0</v>
      </c>
      <c r="R1468" s="1">
        <v>4515.6899999999996</v>
      </c>
      <c r="S1468">
        <v>0</v>
      </c>
    </row>
    <row r="1469" spans="1:19" x14ac:dyDescent="0.25">
      <c r="A1469" s="2">
        <v>1001</v>
      </c>
      <c r="B1469" t="s">
        <v>21</v>
      </c>
      <c r="C1469" s="2" t="str">
        <f t="shared" si="74"/>
        <v>11</v>
      </c>
      <c r="D1469" t="s">
        <v>334</v>
      </c>
      <c r="E1469" s="2" t="str">
        <f t="shared" si="76"/>
        <v>110230000</v>
      </c>
      <c r="F1469" t="s">
        <v>407</v>
      </c>
      <c r="G1469" t="s">
        <v>408</v>
      </c>
      <c r="H1469" t="s">
        <v>409</v>
      </c>
      <c r="I1469">
        <v>63502</v>
      </c>
      <c r="J1469" t="s">
        <v>186</v>
      </c>
      <c r="K1469" s="1">
        <v>6000</v>
      </c>
      <c r="L1469" s="1">
        <v>6000</v>
      </c>
      <c r="M1469">
        <v>0</v>
      </c>
      <c r="N1469">
        <v>0</v>
      </c>
      <c r="O1469" s="1">
        <v>6000</v>
      </c>
      <c r="P1469">
        <v>0</v>
      </c>
      <c r="Q1469">
        <v>0</v>
      </c>
      <c r="R1469">
        <v>0</v>
      </c>
      <c r="S1469">
        <v>0</v>
      </c>
    </row>
    <row r="1470" spans="1:19" x14ac:dyDescent="0.25">
      <c r="A1470" s="2">
        <v>1001</v>
      </c>
      <c r="B1470" t="s">
        <v>21</v>
      </c>
      <c r="C1470" s="2" t="str">
        <f t="shared" si="74"/>
        <v>11</v>
      </c>
      <c r="D1470" t="s">
        <v>334</v>
      </c>
      <c r="E1470" s="2" t="str">
        <f t="shared" si="76"/>
        <v>110230000</v>
      </c>
      <c r="F1470" t="s">
        <v>407</v>
      </c>
      <c r="G1470" t="s">
        <v>408</v>
      </c>
      <c r="H1470" t="s">
        <v>409</v>
      </c>
      <c r="I1470">
        <v>64010</v>
      </c>
      <c r="J1470" t="s">
        <v>99</v>
      </c>
      <c r="K1470" s="1">
        <v>600000</v>
      </c>
      <c r="L1470" s="1">
        <v>702000</v>
      </c>
      <c r="M1470" s="1">
        <v>102000</v>
      </c>
      <c r="N1470" s="1">
        <v>654794.23999999999</v>
      </c>
      <c r="O1470" s="1">
        <v>47205.760000000002</v>
      </c>
      <c r="P1470" s="1">
        <v>654794.23999999999</v>
      </c>
      <c r="Q1470">
        <v>0</v>
      </c>
      <c r="R1470" s="1">
        <v>646776.61</v>
      </c>
      <c r="S1470" s="1">
        <v>8017.63</v>
      </c>
    </row>
    <row r="1471" spans="1:19" x14ac:dyDescent="0.25">
      <c r="A1471" s="2">
        <v>1001</v>
      </c>
      <c r="B1471" t="s">
        <v>21</v>
      </c>
      <c r="C1471" s="2" t="str">
        <f t="shared" ref="C1471:C1534" si="77">"12"</f>
        <v>12</v>
      </c>
      <c r="D1471" t="s">
        <v>411</v>
      </c>
      <c r="E1471" s="2" t="str">
        <f t="shared" ref="E1471:E1502" si="78">"120010000"</f>
        <v>120010000</v>
      </c>
      <c r="F1471" t="s">
        <v>412</v>
      </c>
      <c r="G1471" t="s">
        <v>413</v>
      </c>
      <c r="H1471" t="s">
        <v>414</v>
      </c>
      <c r="I1471">
        <v>10000</v>
      </c>
      <c r="J1471" t="s">
        <v>25</v>
      </c>
      <c r="K1471" s="1">
        <v>339110</v>
      </c>
      <c r="L1471" s="1">
        <v>338217</v>
      </c>
      <c r="M1471">
        <v>-893</v>
      </c>
      <c r="N1471" s="1">
        <v>338216.34</v>
      </c>
      <c r="O1471">
        <v>0.66</v>
      </c>
      <c r="P1471" s="1">
        <v>338216.34</v>
      </c>
      <c r="Q1471">
        <v>0</v>
      </c>
      <c r="R1471" s="1">
        <v>338216.34</v>
      </c>
      <c r="S1471">
        <v>0</v>
      </c>
    </row>
    <row r="1472" spans="1:19" x14ac:dyDescent="0.25">
      <c r="A1472" s="2">
        <v>1001</v>
      </c>
      <c r="B1472" t="s">
        <v>21</v>
      </c>
      <c r="C1472" s="2" t="str">
        <f t="shared" si="77"/>
        <v>12</v>
      </c>
      <c r="D1472" t="s">
        <v>411</v>
      </c>
      <c r="E1472" s="2" t="str">
        <f t="shared" si="78"/>
        <v>120010000</v>
      </c>
      <c r="F1472" t="s">
        <v>412</v>
      </c>
      <c r="G1472" t="s">
        <v>413</v>
      </c>
      <c r="H1472" t="s">
        <v>414</v>
      </c>
      <c r="I1472">
        <v>11000</v>
      </c>
      <c r="J1472" t="s">
        <v>26</v>
      </c>
      <c r="K1472" s="1">
        <v>41676</v>
      </c>
      <c r="L1472" s="1">
        <v>36100</v>
      </c>
      <c r="M1472" s="1">
        <v>-5576</v>
      </c>
      <c r="N1472" s="1">
        <v>36099.25</v>
      </c>
      <c r="O1472">
        <v>0.75</v>
      </c>
      <c r="P1472" s="1">
        <v>36099.25</v>
      </c>
      <c r="Q1472">
        <v>0</v>
      </c>
      <c r="R1472" s="1">
        <v>36099.25</v>
      </c>
      <c r="S1472">
        <v>0</v>
      </c>
    </row>
    <row r="1473" spans="1:19" x14ac:dyDescent="0.25">
      <c r="A1473" s="2">
        <v>1001</v>
      </c>
      <c r="B1473" t="s">
        <v>21</v>
      </c>
      <c r="C1473" s="2" t="str">
        <f t="shared" si="77"/>
        <v>12</v>
      </c>
      <c r="D1473" t="s">
        <v>411</v>
      </c>
      <c r="E1473" s="2" t="str">
        <f t="shared" si="78"/>
        <v>120010000</v>
      </c>
      <c r="F1473" t="s">
        <v>412</v>
      </c>
      <c r="G1473" t="s">
        <v>413</v>
      </c>
      <c r="H1473" t="s">
        <v>414</v>
      </c>
      <c r="I1473">
        <v>11001</v>
      </c>
      <c r="J1473" t="s">
        <v>27</v>
      </c>
      <c r="K1473" s="1">
        <v>115855</v>
      </c>
      <c r="L1473" s="1">
        <v>100965</v>
      </c>
      <c r="M1473" s="1">
        <v>-14890</v>
      </c>
      <c r="N1473" s="1">
        <v>100965</v>
      </c>
      <c r="O1473">
        <v>0</v>
      </c>
      <c r="P1473" s="1">
        <v>100965</v>
      </c>
      <c r="Q1473">
        <v>0</v>
      </c>
      <c r="R1473" s="1">
        <v>100965</v>
      </c>
      <c r="S1473">
        <v>0</v>
      </c>
    </row>
    <row r="1474" spans="1:19" x14ac:dyDescent="0.25">
      <c r="A1474" s="2">
        <v>1001</v>
      </c>
      <c r="B1474" t="s">
        <v>21</v>
      </c>
      <c r="C1474" s="2" t="str">
        <f t="shared" si="77"/>
        <v>12</v>
      </c>
      <c r="D1474" t="s">
        <v>411</v>
      </c>
      <c r="E1474" s="2" t="str">
        <f t="shared" si="78"/>
        <v>120010000</v>
      </c>
      <c r="F1474" t="s">
        <v>412</v>
      </c>
      <c r="G1474" t="s">
        <v>413</v>
      </c>
      <c r="H1474" t="s">
        <v>414</v>
      </c>
      <c r="I1474">
        <v>12000</v>
      </c>
      <c r="J1474" t="s">
        <v>28</v>
      </c>
      <c r="K1474" s="1">
        <v>1108238</v>
      </c>
      <c r="L1474" s="1">
        <v>869089.59</v>
      </c>
      <c r="M1474" s="1">
        <v>-239148.41</v>
      </c>
      <c r="N1474" s="1">
        <v>869089.21</v>
      </c>
      <c r="O1474">
        <v>0.38</v>
      </c>
      <c r="P1474" s="1">
        <v>869089.21</v>
      </c>
      <c r="Q1474">
        <v>0</v>
      </c>
      <c r="R1474" s="1">
        <v>869089.21</v>
      </c>
      <c r="S1474">
        <v>0</v>
      </c>
    </row>
    <row r="1475" spans="1:19" x14ac:dyDescent="0.25">
      <c r="A1475" s="2">
        <v>1001</v>
      </c>
      <c r="B1475" t="s">
        <v>21</v>
      </c>
      <c r="C1475" s="2" t="str">
        <f t="shared" si="77"/>
        <v>12</v>
      </c>
      <c r="D1475" t="s">
        <v>411</v>
      </c>
      <c r="E1475" s="2" t="str">
        <f t="shared" si="78"/>
        <v>120010000</v>
      </c>
      <c r="F1475" t="s">
        <v>412</v>
      </c>
      <c r="G1475" t="s">
        <v>413</v>
      </c>
      <c r="H1475" t="s">
        <v>414</v>
      </c>
      <c r="I1475">
        <v>12001</v>
      </c>
      <c r="J1475" t="s">
        <v>51</v>
      </c>
      <c r="K1475" s="1">
        <v>689663</v>
      </c>
      <c r="L1475" s="1">
        <v>413476.09</v>
      </c>
      <c r="M1475" s="1">
        <v>-276186.90999999997</v>
      </c>
      <c r="N1475" s="1">
        <v>413475.48</v>
      </c>
      <c r="O1475">
        <v>0.61</v>
      </c>
      <c r="P1475" s="1">
        <v>413475.48</v>
      </c>
      <c r="Q1475">
        <v>0</v>
      </c>
      <c r="R1475" s="1">
        <v>413475.48</v>
      </c>
      <c r="S1475">
        <v>0</v>
      </c>
    </row>
    <row r="1476" spans="1:19" x14ac:dyDescent="0.25">
      <c r="A1476" s="2">
        <v>1001</v>
      </c>
      <c r="B1476" t="s">
        <v>21</v>
      </c>
      <c r="C1476" s="2" t="str">
        <f t="shared" si="77"/>
        <v>12</v>
      </c>
      <c r="D1476" t="s">
        <v>411</v>
      </c>
      <c r="E1476" s="2" t="str">
        <f t="shared" si="78"/>
        <v>120010000</v>
      </c>
      <c r="F1476" t="s">
        <v>412</v>
      </c>
      <c r="G1476" t="s">
        <v>413</v>
      </c>
      <c r="H1476" t="s">
        <v>414</v>
      </c>
      <c r="I1476">
        <v>12002</v>
      </c>
      <c r="J1476" t="s">
        <v>29</v>
      </c>
      <c r="K1476" s="1">
        <v>218174</v>
      </c>
      <c r="L1476" s="1">
        <v>115757.86</v>
      </c>
      <c r="M1476" s="1">
        <v>-102416.14</v>
      </c>
      <c r="N1476" s="1">
        <v>115757.26</v>
      </c>
      <c r="O1476">
        <v>0.6</v>
      </c>
      <c r="P1476" s="1">
        <v>115757.26</v>
      </c>
      <c r="Q1476">
        <v>0</v>
      </c>
      <c r="R1476" s="1">
        <v>115757.26</v>
      </c>
      <c r="S1476">
        <v>0</v>
      </c>
    </row>
    <row r="1477" spans="1:19" x14ac:dyDescent="0.25">
      <c r="A1477" s="2">
        <v>1001</v>
      </c>
      <c r="B1477" t="s">
        <v>21</v>
      </c>
      <c r="C1477" s="2" t="str">
        <f t="shared" si="77"/>
        <v>12</v>
      </c>
      <c r="D1477" t="s">
        <v>411</v>
      </c>
      <c r="E1477" s="2" t="str">
        <f t="shared" si="78"/>
        <v>120010000</v>
      </c>
      <c r="F1477" t="s">
        <v>412</v>
      </c>
      <c r="G1477" t="s">
        <v>413</v>
      </c>
      <c r="H1477" t="s">
        <v>414</v>
      </c>
      <c r="I1477">
        <v>12003</v>
      </c>
      <c r="J1477" t="s">
        <v>30</v>
      </c>
      <c r="K1477" s="1">
        <v>97330</v>
      </c>
      <c r="L1477" s="1">
        <v>85116.5</v>
      </c>
      <c r="M1477" s="1">
        <v>-12213.5</v>
      </c>
      <c r="N1477" s="1">
        <v>85115.81</v>
      </c>
      <c r="O1477">
        <v>0.69</v>
      </c>
      <c r="P1477" s="1">
        <v>85115.81</v>
      </c>
      <c r="Q1477">
        <v>0</v>
      </c>
      <c r="R1477" s="1">
        <v>85115.81</v>
      </c>
      <c r="S1477">
        <v>0</v>
      </c>
    </row>
    <row r="1478" spans="1:19" x14ac:dyDescent="0.25">
      <c r="A1478" s="2">
        <v>1001</v>
      </c>
      <c r="B1478" t="s">
        <v>21</v>
      </c>
      <c r="C1478" s="2" t="str">
        <f t="shared" si="77"/>
        <v>12</v>
      </c>
      <c r="D1478" t="s">
        <v>411</v>
      </c>
      <c r="E1478" s="2" t="str">
        <f t="shared" si="78"/>
        <v>120010000</v>
      </c>
      <c r="F1478" t="s">
        <v>412</v>
      </c>
      <c r="G1478" t="s">
        <v>413</v>
      </c>
      <c r="H1478" t="s">
        <v>414</v>
      </c>
      <c r="I1478">
        <v>12005</v>
      </c>
      <c r="J1478" t="s">
        <v>31</v>
      </c>
      <c r="K1478" s="1">
        <v>335997</v>
      </c>
      <c r="L1478" s="1">
        <v>368443</v>
      </c>
      <c r="M1478" s="1">
        <v>32446</v>
      </c>
      <c r="N1478" s="1">
        <v>367611.67</v>
      </c>
      <c r="O1478">
        <v>831.33</v>
      </c>
      <c r="P1478" s="1">
        <v>367611.67</v>
      </c>
      <c r="Q1478">
        <v>0</v>
      </c>
      <c r="R1478" s="1">
        <v>367611.67</v>
      </c>
      <c r="S1478">
        <v>0</v>
      </c>
    </row>
    <row r="1479" spans="1:19" x14ac:dyDescent="0.25">
      <c r="A1479" s="2">
        <v>1001</v>
      </c>
      <c r="B1479" t="s">
        <v>21</v>
      </c>
      <c r="C1479" s="2" t="str">
        <f t="shared" si="77"/>
        <v>12</v>
      </c>
      <c r="D1479" t="s">
        <v>411</v>
      </c>
      <c r="E1479" s="2" t="str">
        <f t="shared" si="78"/>
        <v>120010000</v>
      </c>
      <c r="F1479" t="s">
        <v>412</v>
      </c>
      <c r="G1479" t="s">
        <v>413</v>
      </c>
      <c r="H1479" t="s">
        <v>414</v>
      </c>
      <c r="I1479">
        <v>12100</v>
      </c>
      <c r="J1479" t="s">
        <v>32</v>
      </c>
      <c r="K1479" s="1">
        <v>1444164</v>
      </c>
      <c r="L1479" s="1">
        <v>1137724.76</v>
      </c>
      <c r="M1479" s="1">
        <v>-306439.24</v>
      </c>
      <c r="N1479" s="1">
        <v>1137724.69</v>
      </c>
      <c r="O1479">
        <v>7.0000000000000007E-2</v>
      </c>
      <c r="P1479" s="1">
        <v>1137724.69</v>
      </c>
      <c r="Q1479">
        <v>0</v>
      </c>
      <c r="R1479" s="1">
        <v>1137724.69</v>
      </c>
      <c r="S1479">
        <v>0</v>
      </c>
    </row>
    <row r="1480" spans="1:19" x14ac:dyDescent="0.25">
      <c r="A1480" s="2">
        <v>1001</v>
      </c>
      <c r="B1480" t="s">
        <v>21</v>
      </c>
      <c r="C1480" s="2" t="str">
        <f t="shared" si="77"/>
        <v>12</v>
      </c>
      <c r="D1480" t="s">
        <v>411</v>
      </c>
      <c r="E1480" s="2" t="str">
        <f t="shared" si="78"/>
        <v>120010000</v>
      </c>
      <c r="F1480" t="s">
        <v>412</v>
      </c>
      <c r="G1480" t="s">
        <v>413</v>
      </c>
      <c r="H1480" t="s">
        <v>414</v>
      </c>
      <c r="I1480">
        <v>12101</v>
      </c>
      <c r="J1480" t="s">
        <v>33</v>
      </c>
      <c r="K1480" s="1">
        <v>3113228</v>
      </c>
      <c r="L1480" s="1">
        <v>2556876.88</v>
      </c>
      <c r="M1480" s="1">
        <v>-556351.12</v>
      </c>
      <c r="N1480" s="1">
        <v>2556875.94</v>
      </c>
      <c r="O1480">
        <v>0.94</v>
      </c>
      <c r="P1480" s="1">
        <v>2556875.94</v>
      </c>
      <c r="Q1480">
        <v>0</v>
      </c>
      <c r="R1480" s="1">
        <v>2556875.94</v>
      </c>
      <c r="S1480">
        <v>0</v>
      </c>
    </row>
    <row r="1481" spans="1:19" x14ac:dyDescent="0.25">
      <c r="A1481" s="2">
        <v>1001</v>
      </c>
      <c r="B1481" t="s">
        <v>21</v>
      </c>
      <c r="C1481" s="2" t="str">
        <f t="shared" si="77"/>
        <v>12</v>
      </c>
      <c r="D1481" t="s">
        <v>411</v>
      </c>
      <c r="E1481" s="2" t="str">
        <f t="shared" si="78"/>
        <v>120010000</v>
      </c>
      <c r="F1481" t="s">
        <v>412</v>
      </c>
      <c r="G1481" t="s">
        <v>413</v>
      </c>
      <c r="H1481" t="s">
        <v>414</v>
      </c>
      <c r="I1481">
        <v>12103</v>
      </c>
      <c r="J1481" t="s">
        <v>52</v>
      </c>
      <c r="K1481" s="1">
        <v>5780</v>
      </c>
      <c r="L1481" s="1">
        <v>5780</v>
      </c>
      <c r="M1481">
        <v>0</v>
      </c>
      <c r="N1481" s="1">
        <v>6677.68</v>
      </c>
      <c r="O1481">
        <v>-897.68</v>
      </c>
      <c r="P1481" s="1">
        <v>6677.68</v>
      </c>
      <c r="Q1481">
        <v>0</v>
      </c>
      <c r="R1481" s="1">
        <v>6677.68</v>
      </c>
      <c r="S1481">
        <v>0</v>
      </c>
    </row>
    <row r="1482" spans="1:19" x14ac:dyDescent="0.25">
      <c r="A1482" s="2">
        <v>1001</v>
      </c>
      <c r="B1482" t="s">
        <v>21</v>
      </c>
      <c r="C1482" s="2" t="str">
        <f t="shared" si="77"/>
        <v>12</v>
      </c>
      <c r="D1482" t="s">
        <v>411</v>
      </c>
      <c r="E1482" s="2" t="str">
        <f t="shared" si="78"/>
        <v>120010000</v>
      </c>
      <c r="F1482" t="s">
        <v>412</v>
      </c>
      <c r="G1482" t="s">
        <v>413</v>
      </c>
      <c r="H1482" t="s">
        <v>414</v>
      </c>
      <c r="I1482">
        <v>12401</v>
      </c>
      <c r="J1482" t="s">
        <v>133</v>
      </c>
      <c r="K1482" s="1">
        <v>917058</v>
      </c>
      <c r="L1482" s="1">
        <v>1519637.73</v>
      </c>
      <c r="M1482" s="1">
        <v>602579.73</v>
      </c>
      <c r="N1482" s="1">
        <v>1519636.77</v>
      </c>
      <c r="O1482">
        <v>0.96</v>
      </c>
      <c r="P1482" s="1">
        <v>1519636.77</v>
      </c>
      <c r="Q1482">
        <v>0</v>
      </c>
      <c r="R1482" s="1">
        <v>1519636.77</v>
      </c>
      <c r="S1482">
        <v>0</v>
      </c>
    </row>
    <row r="1483" spans="1:19" x14ac:dyDescent="0.25">
      <c r="A1483" s="2">
        <v>1001</v>
      </c>
      <c r="B1483" t="s">
        <v>21</v>
      </c>
      <c r="C1483" s="2" t="str">
        <f t="shared" si="77"/>
        <v>12</v>
      </c>
      <c r="D1483" t="s">
        <v>411</v>
      </c>
      <c r="E1483" s="2" t="str">
        <f t="shared" si="78"/>
        <v>120010000</v>
      </c>
      <c r="F1483" t="s">
        <v>412</v>
      </c>
      <c r="G1483" t="s">
        <v>413</v>
      </c>
      <c r="H1483" t="s">
        <v>414</v>
      </c>
      <c r="I1483">
        <v>12502</v>
      </c>
      <c r="J1483" t="s">
        <v>134</v>
      </c>
      <c r="K1483">
        <v>0</v>
      </c>
      <c r="L1483" s="1">
        <v>13647</v>
      </c>
      <c r="M1483" s="1">
        <v>13647</v>
      </c>
      <c r="N1483" s="1">
        <v>13580.08</v>
      </c>
      <c r="O1483">
        <v>66.92</v>
      </c>
      <c r="P1483" s="1">
        <v>13580.08</v>
      </c>
      <c r="Q1483">
        <v>0</v>
      </c>
      <c r="R1483" s="1">
        <v>13580.08</v>
      </c>
      <c r="S1483">
        <v>0</v>
      </c>
    </row>
    <row r="1484" spans="1:19" x14ac:dyDescent="0.25">
      <c r="A1484" s="2">
        <v>1001</v>
      </c>
      <c r="B1484" t="s">
        <v>21</v>
      </c>
      <c r="C1484" s="2" t="str">
        <f t="shared" si="77"/>
        <v>12</v>
      </c>
      <c r="D1484" t="s">
        <v>411</v>
      </c>
      <c r="E1484" s="2" t="str">
        <f t="shared" si="78"/>
        <v>120010000</v>
      </c>
      <c r="F1484" t="s">
        <v>412</v>
      </c>
      <c r="G1484" t="s">
        <v>413</v>
      </c>
      <c r="H1484" t="s">
        <v>414</v>
      </c>
      <c r="I1484">
        <v>13000</v>
      </c>
      <c r="J1484" t="s">
        <v>53</v>
      </c>
      <c r="K1484" s="1">
        <v>1629019</v>
      </c>
      <c r="L1484" s="1">
        <v>1232286.3500000001</v>
      </c>
      <c r="M1484" s="1">
        <v>-396732.65</v>
      </c>
      <c r="N1484" s="1">
        <v>1232285.3999999999</v>
      </c>
      <c r="O1484">
        <v>0.95</v>
      </c>
      <c r="P1484" s="1">
        <v>1232285.3999999999</v>
      </c>
      <c r="Q1484">
        <v>0</v>
      </c>
      <c r="R1484" s="1">
        <v>1232285.3999999999</v>
      </c>
      <c r="S1484">
        <v>0</v>
      </c>
    </row>
    <row r="1485" spans="1:19" x14ac:dyDescent="0.25">
      <c r="A1485" s="2">
        <v>1001</v>
      </c>
      <c r="B1485" t="s">
        <v>21</v>
      </c>
      <c r="C1485" s="2" t="str">
        <f t="shared" si="77"/>
        <v>12</v>
      </c>
      <c r="D1485" t="s">
        <v>411</v>
      </c>
      <c r="E1485" s="2" t="str">
        <f t="shared" si="78"/>
        <v>120010000</v>
      </c>
      <c r="F1485" t="s">
        <v>412</v>
      </c>
      <c r="G1485" t="s">
        <v>413</v>
      </c>
      <c r="H1485" t="s">
        <v>414</v>
      </c>
      <c r="I1485">
        <v>13001</v>
      </c>
      <c r="J1485" t="s">
        <v>54</v>
      </c>
      <c r="K1485" s="1">
        <v>10342</v>
      </c>
      <c r="L1485" s="1">
        <v>8302.4</v>
      </c>
      <c r="M1485" s="1">
        <v>-2039.6</v>
      </c>
      <c r="N1485" s="1">
        <v>8302.2199999999993</v>
      </c>
      <c r="O1485">
        <v>0.18</v>
      </c>
      <c r="P1485" s="1">
        <v>8302.2199999999993</v>
      </c>
      <c r="Q1485">
        <v>0</v>
      </c>
      <c r="R1485" s="1">
        <v>8302.2199999999993</v>
      </c>
      <c r="S1485">
        <v>0</v>
      </c>
    </row>
    <row r="1486" spans="1:19" x14ac:dyDescent="0.25">
      <c r="A1486" s="2">
        <v>1001</v>
      </c>
      <c r="B1486" t="s">
        <v>21</v>
      </c>
      <c r="C1486" s="2" t="str">
        <f t="shared" si="77"/>
        <v>12</v>
      </c>
      <c r="D1486" t="s">
        <v>411</v>
      </c>
      <c r="E1486" s="2" t="str">
        <f t="shared" si="78"/>
        <v>120010000</v>
      </c>
      <c r="F1486" t="s">
        <v>412</v>
      </c>
      <c r="G1486" t="s">
        <v>413</v>
      </c>
      <c r="H1486" t="s">
        <v>414</v>
      </c>
      <c r="I1486">
        <v>13005</v>
      </c>
      <c r="J1486" t="s">
        <v>56</v>
      </c>
      <c r="K1486" s="1">
        <v>224849</v>
      </c>
      <c r="L1486" s="1">
        <v>173469</v>
      </c>
      <c r="M1486" s="1">
        <v>-51380</v>
      </c>
      <c r="N1486" s="1">
        <v>173468.65</v>
      </c>
      <c r="O1486">
        <v>0.35</v>
      </c>
      <c r="P1486" s="1">
        <v>173468.65</v>
      </c>
      <c r="Q1486">
        <v>0</v>
      </c>
      <c r="R1486" s="1">
        <v>173468.65</v>
      </c>
      <c r="S1486">
        <v>0</v>
      </c>
    </row>
    <row r="1487" spans="1:19" x14ac:dyDescent="0.25">
      <c r="A1487" s="2">
        <v>1001</v>
      </c>
      <c r="B1487" t="s">
        <v>21</v>
      </c>
      <c r="C1487" s="2" t="str">
        <f t="shared" si="77"/>
        <v>12</v>
      </c>
      <c r="D1487" t="s">
        <v>411</v>
      </c>
      <c r="E1487" s="2" t="str">
        <f t="shared" si="78"/>
        <v>120010000</v>
      </c>
      <c r="F1487" t="s">
        <v>412</v>
      </c>
      <c r="G1487" t="s">
        <v>413</v>
      </c>
      <c r="H1487" t="s">
        <v>414</v>
      </c>
      <c r="I1487">
        <v>14103</v>
      </c>
      <c r="J1487" t="s">
        <v>59</v>
      </c>
      <c r="K1487" s="1">
        <v>57544</v>
      </c>
      <c r="L1487" s="1">
        <v>80046.820000000007</v>
      </c>
      <c r="M1487" s="1">
        <v>22502.82</v>
      </c>
      <c r="N1487" s="1">
        <v>80046.820000000007</v>
      </c>
      <c r="O1487">
        <v>0</v>
      </c>
      <c r="P1487" s="1">
        <v>80046.820000000007</v>
      </c>
      <c r="Q1487">
        <v>0</v>
      </c>
      <c r="R1487" s="1">
        <v>80046.820000000007</v>
      </c>
      <c r="S1487">
        <v>0</v>
      </c>
    </row>
    <row r="1488" spans="1:19" x14ac:dyDescent="0.25">
      <c r="A1488" s="2">
        <v>1001</v>
      </c>
      <c r="B1488" t="s">
        <v>21</v>
      </c>
      <c r="C1488" s="2" t="str">
        <f t="shared" si="77"/>
        <v>12</v>
      </c>
      <c r="D1488" t="s">
        <v>411</v>
      </c>
      <c r="E1488" s="2" t="str">
        <f t="shared" si="78"/>
        <v>120010000</v>
      </c>
      <c r="F1488" t="s">
        <v>412</v>
      </c>
      <c r="G1488" t="s">
        <v>413</v>
      </c>
      <c r="H1488" t="s">
        <v>414</v>
      </c>
      <c r="I1488">
        <v>15000</v>
      </c>
      <c r="J1488" t="s">
        <v>135</v>
      </c>
      <c r="K1488">
        <v>0</v>
      </c>
      <c r="L1488" s="1">
        <v>121420</v>
      </c>
      <c r="M1488" s="1">
        <v>121420</v>
      </c>
      <c r="N1488" s="1">
        <v>121419.98</v>
      </c>
      <c r="O1488">
        <v>0.02</v>
      </c>
      <c r="P1488" s="1">
        <v>121419.98</v>
      </c>
      <c r="Q1488">
        <v>0</v>
      </c>
      <c r="R1488" s="1">
        <v>121419.98</v>
      </c>
      <c r="S1488">
        <v>0</v>
      </c>
    </row>
    <row r="1489" spans="1:19" x14ac:dyDescent="0.25">
      <c r="A1489" s="2">
        <v>1001</v>
      </c>
      <c r="B1489" t="s">
        <v>21</v>
      </c>
      <c r="C1489" s="2" t="str">
        <f t="shared" si="77"/>
        <v>12</v>
      </c>
      <c r="D1489" t="s">
        <v>411</v>
      </c>
      <c r="E1489" s="2" t="str">
        <f t="shared" si="78"/>
        <v>120010000</v>
      </c>
      <c r="F1489" t="s">
        <v>412</v>
      </c>
      <c r="G1489" t="s">
        <v>413</v>
      </c>
      <c r="H1489" t="s">
        <v>414</v>
      </c>
      <c r="I1489">
        <v>15001</v>
      </c>
      <c r="J1489" t="s">
        <v>34</v>
      </c>
      <c r="K1489" s="1">
        <v>113642</v>
      </c>
      <c r="L1489" s="1">
        <v>113610</v>
      </c>
      <c r="M1489">
        <v>-32</v>
      </c>
      <c r="N1489" s="1">
        <v>113609.2</v>
      </c>
      <c r="O1489">
        <v>0.8</v>
      </c>
      <c r="P1489" s="1">
        <v>113609.2</v>
      </c>
      <c r="Q1489">
        <v>0</v>
      </c>
      <c r="R1489" s="1">
        <v>113609.2</v>
      </c>
      <c r="S1489">
        <v>0</v>
      </c>
    </row>
    <row r="1490" spans="1:19" x14ac:dyDescent="0.25">
      <c r="A1490" s="2">
        <v>1001</v>
      </c>
      <c r="B1490" t="s">
        <v>21</v>
      </c>
      <c r="C1490" s="2" t="str">
        <f t="shared" si="77"/>
        <v>12</v>
      </c>
      <c r="D1490" t="s">
        <v>411</v>
      </c>
      <c r="E1490" s="2" t="str">
        <f t="shared" si="78"/>
        <v>120010000</v>
      </c>
      <c r="F1490" t="s">
        <v>412</v>
      </c>
      <c r="G1490" t="s">
        <v>413</v>
      </c>
      <c r="H1490" t="s">
        <v>414</v>
      </c>
      <c r="I1490">
        <v>15006</v>
      </c>
      <c r="J1490" t="s">
        <v>60</v>
      </c>
      <c r="K1490" s="1">
        <v>88679</v>
      </c>
      <c r="L1490" s="1">
        <v>126882.51</v>
      </c>
      <c r="M1490" s="1">
        <v>38203.51</v>
      </c>
      <c r="N1490" s="1">
        <v>126882.07</v>
      </c>
      <c r="O1490">
        <v>0.44</v>
      </c>
      <c r="P1490" s="1">
        <v>126882.07</v>
      </c>
      <c r="Q1490">
        <v>0</v>
      </c>
      <c r="R1490" s="1">
        <v>126882.07</v>
      </c>
      <c r="S1490">
        <v>0</v>
      </c>
    </row>
    <row r="1491" spans="1:19" x14ac:dyDescent="0.25">
      <c r="A1491" s="2">
        <v>1001</v>
      </c>
      <c r="B1491" t="s">
        <v>21</v>
      </c>
      <c r="C1491" s="2" t="str">
        <f t="shared" si="77"/>
        <v>12</v>
      </c>
      <c r="D1491" t="s">
        <v>411</v>
      </c>
      <c r="E1491" s="2" t="str">
        <f t="shared" si="78"/>
        <v>120010000</v>
      </c>
      <c r="F1491" t="s">
        <v>412</v>
      </c>
      <c r="G1491" t="s">
        <v>413</v>
      </c>
      <c r="H1491" t="s">
        <v>414</v>
      </c>
      <c r="I1491">
        <v>16000</v>
      </c>
      <c r="J1491" t="s">
        <v>35</v>
      </c>
      <c r="K1491" s="1">
        <v>1736031</v>
      </c>
      <c r="L1491" s="1">
        <v>2532266.0299999998</v>
      </c>
      <c r="M1491" s="1">
        <v>796235.03</v>
      </c>
      <c r="N1491" s="1">
        <v>2471759.6</v>
      </c>
      <c r="O1491" s="1">
        <v>60506.43</v>
      </c>
      <c r="P1491" s="1">
        <v>2471759.6</v>
      </c>
      <c r="Q1491">
        <v>0</v>
      </c>
      <c r="R1491" s="1">
        <v>2471759.6</v>
      </c>
      <c r="S1491">
        <v>0</v>
      </c>
    </row>
    <row r="1492" spans="1:19" x14ac:dyDescent="0.25">
      <c r="A1492" s="2">
        <v>1001</v>
      </c>
      <c r="B1492" t="s">
        <v>21</v>
      </c>
      <c r="C1492" s="2" t="str">
        <f t="shared" si="77"/>
        <v>12</v>
      </c>
      <c r="D1492" t="s">
        <v>411</v>
      </c>
      <c r="E1492" s="2" t="str">
        <f t="shared" si="78"/>
        <v>120010000</v>
      </c>
      <c r="F1492" t="s">
        <v>412</v>
      </c>
      <c r="G1492" t="s">
        <v>413</v>
      </c>
      <c r="H1492" t="s">
        <v>414</v>
      </c>
      <c r="I1492">
        <v>16108</v>
      </c>
      <c r="J1492" t="s">
        <v>36</v>
      </c>
      <c r="K1492" s="1">
        <v>152457</v>
      </c>
      <c r="L1492" s="1">
        <v>798458</v>
      </c>
      <c r="M1492" s="1">
        <v>646001</v>
      </c>
      <c r="N1492" s="1">
        <v>753038.81</v>
      </c>
      <c r="O1492" s="1">
        <v>45419.19</v>
      </c>
      <c r="P1492" s="1">
        <v>753038.81</v>
      </c>
      <c r="Q1492">
        <v>0</v>
      </c>
      <c r="R1492" s="1">
        <v>753038.81</v>
      </c>
      <c r="S1492">
        <v>0</v>
      </c>
    </row>
    <row r="1493" spans="1:19" x14ac:dyDescent="0.25">
      <c r="A1493" s="2">
        <v>1001</v>
      </c>
      <c r="B1493" t="s">
        <v>21</v>
      </c>
      <c r="C1493" s="2" t="str">
        <f t="shared" si="77"/>
        <v>12</v>
      </c>
      <c r="D1493" t="s">
        <v>411</v>
      </c>
      <c r="E1493" s="2" t="str">
        <f t="shared" si="78"/>
        <v>120010000</v>
      </c>
      <c r="F1493" t="s">
        <v>412</v>
      </c>
      <c r="G1493" t="s">
        <v>413</v>
      </c>
      <c r="H1493" t="s">
        <v>414</v>
      </c>
      <c r="I1493">
        <v>16201</v>
      </c>
      <c r="J1493" t="s">
        <v>37</v>
      </c>
      <c r="K1493" s="1">
        <v>368737</v>
      </c>
      <c r="L1493" s="1">
        <v>770569</v>
      </c>
      <c r="M1493" s="1">
        <v>401832</v>
      </c>
      <c r="N1493" s="1">
        <v>765136.62</v>
      </c>
      <c r="O1493" s="1">
        <v>5432.38</v>
      </c>
      <c r="P1493" s="1">
        <v>765136.62</v>
      </c>
      <c r="Q1493">
        <v>0</v>
      </c>
      <c r="R1493" s="1">
        <v>765136.62</v>
      </c>
      <c r="S1493">
        <v>0</v>
      </c>
    </row>
    <row r="1494" spans="1:19" x14ac:dyDescent="0.25">
      <c r="A1494" s="2">
        <v>1001</v>
      </c>
      <c r="B1494" t="s">
        <v>21</v>
      </c>
      <c r="C1494" s="2" t="str">
        <f t="shared" si="77"/>
        <v>12</v>
      </c>
      <c r="D1494" t="s">
        <v>411</v>
      </c>
      <c r="E1494" s="2" t="str">
        <f t="shared" si="78"/>
        <v>120010000</v>
      </c>
      <c r="F1494" t="s">
        <v>412</v>
      </c>
      <c r="G1494" t="s">
        <v>413</v>
      </c>
      <c r="H1494" t="s">
        <v>414</v>
      </c>
      <c r="I1494">
        <v>16205</v>
      </c>
      <c r="J1494" t="s">
        <v>63</v>
      </c>
      <c r="K1494">
        <v>0</v>
      </c>
      <c r="L1494" s="1">
        <v>135807.99</v>
      </c>
      <c r="M1494" s="1">
        <v>135807.99</v>
      </c>
      <c r="N1494" s="1">
        <v>135807.99</v>
      </c>
      <c r="O1494">
        <v>0</v>
      </c>
      <c r="P1494" s="1">
        <v>135807.99</v>
      </c>
      <c r="Q1494">
        <v>0</v>
      </c>
      <c r="R1494" s="1">
        <v>135807.99</v>
      </c>
      <c r="S1494">
        <v>0</v>
      </c>
    </row>
    <row r="1495" spans="1:19" x14ac:dyDescent="0.25">
      <c r="A1495" s="2">
        <v>1001</v>
      </c>
      <c r="B1495" t="s">
        <v>21</v>
      </c>
      <c r="C1495" s="2" t="str">
        <f t="shared" si="77"/>
        <v>12</v>
      </c>
      <c r="D1495" t="s">
        <v>411</v>
      </c>
      <c r="E1495" s="2" t="str">
        <f t="shared" si="78"/>
        <v>120010000</v>
      </c>
      <c r="F1495" t="s">
        <v>412</v>
      </c>
      <c r="G1495" t="s">
        <v>413</v>
      </c>
      <c r="H1495" t="s">
        <v>414</v>
      </c>
      <c r="I1495">
        <v>18003</v>
      </c>
      <c r="J1495" t="s">
        <v>38</v>
      </c>
      <c r="K1495" s="1">
        <v>63875</v>
      </c>
      <c r="L1495" s="1">
        <v>63736</v>
      </c>
      <c r="M1495">
        <v>-139</v>
      </c>
      <c r="N1495" s="1">
        <v>63735.3</v>
      </c>
      <c r="O1495">
        <v>0.7</v>
      </c>
      <c r="P1495" s="1">
        <v>63735.3</v>
      </c>
      <c r="Q1495">
        <v>0</v>
      </c>
      <c r="R1495" s="1">
        <v>63735.3</v>
      </c>
      <c r="S1495">
        <v>0</v>
      </c>
    </row>
    <row r="1496" spans="1:19" x14ac:dyDescent="0.25">
      <c r="A1496" s="2">
        <v>1001</v>
      </c>
      <c r="B1496" t="s">
        <v>21</v>
      </c>
      <c r="C1496" s="2" t="str">
        <f t="shared" si="77"/>
        <v>12</v>
      </c>
      <c r="D1496" t="s">
        <v>411</v>
      </c>
      <c r="E1496" s="2" t="str">
        <f t="shared" si="78"/>
        <v>120010000</v>
      </c>
      <c r="F1496" t="s">
        <v>412</v>
      </c>
      <c r="G1496" t="s">
        <v>413</v>
      </c>
      <c r="H1496" t="s">
        <v>414</v>
      </c>
      <c r="I1496">
        <v>20200</v>
      </c>
      <c r="J1496" t="s">
        <v>64</v>
      </c>
      <c r="K1496" s="1">
        <v>17967640</v>
      </c>
      <c r="L1496" s="1">
        <v>19188352.43</v>
      </c>
      <c r="M1496" s="1">
        <v>1220712.43</v>
      </c>
      <c r="N1496" s="1">
        <v>19090081.510000002</v>
      </c>
      <c r="O1496" s="1">
        <v>98270.92</v>
      </c>
      <c r="P1496" s="1">
        <v>19090081.510000002</v>
      </c>
      <c r="Q1496">
        <v>0</v>
      </c>
      <c r="R1496" s="1">
        <v>19079301.969999999</v>
      </c>
      <c r="S1496" s="1">
        <v>10779.54</v>
      </c>
    </row>
    <row r="1497" spans="1:19" x14ac:dyDescent="0.25">
      <c r="A1497" s="2">
        <v>1001</v>
      </c>
      <c r="B1497" t="s">
        <v>21</v>
      </c>
      <c r="C1497" s="2" t="str">
        <f t="shared" si="77"/>
        <v>12</v>
      </c>
      <c r="D1497" t="s">
        <v>411</v>
      </c>
      <c r="E1497" s="2" t="str">
        <f t="shared" si="78"/>
        <v>120010000</v>
      </c>
      <c r="F1497" t="s">
        <v>412</v>
      </c>
      <c r="G1497" t="s">
        <v>413</v>
      </c>
      <c r="H1497" t="s">
        <v>414</v>
      </c>
      <c r="I1497">
        <v>20400</v>
      </c>
      <c r="J1497" t="s">
        <v>66</v>
      </c>
      <c r="K1497" s="1">
        <v>66457</v>
      </c>
      <c r="L1497" s="1">
        <v>62538.22</v>
      </c>
      <c r="M1497" s="1">
        <v>-3918.78</v>
      </c>
      <c r="N1497" s="1">
        <v>62112.3</v>
      </c>
      <c r="O1497">
        <v>425.92</v>
      </c>
      <c r="P1497" s="1">
        <v>62112.3</v>
      </c>
      <c r="Q1497">
        <v>0</v>
      </c>
      <c r="R1497" s="1">
        <v>60368.31</v>
      </c>
      <c r="S1497" s="1">
        <v>1743.99</v>
      </c>
    </row>
    <row r="1498" spans="1:19" x14ac:dyDescent="0.25">
      <c r="A1498" s="2">
        <v>1001</v>
      </c>
      <c r="B1498" t="s">
        <v>21</v>
      </c>
      <c r="C1498" s="2" t="str">
        <f t="shared" si="77"/>
        <v>12</v>
      </c>
      <c r="D1498" t="s">
        <v>411</v>
      </c>
      <c r="E1498" s="2" t="str">
        <f t="shared" si="78"/>
        <v>120010000</v>
      </c>
      <c r="F1498" t="s">
        <v>412</v>
      </c>
      <c r="G1498" t="s">
        <v>413</v>
      </c>
      <c r="H1498" t="s">
        <v>414</v>
      </c>
      <c r="I1498">
        <v>20500</v>
      </c>
      <c r="J1498" t="s">
        <v>67</v>
      </c>
      <c r="K1498" s="1">
        <v>108062</v>
      </c>
      <c r="L1498" s="1">
        <v>9167.35</v>
      </c>
      <c r="M1498" s="1">
        <v>-98894.65</v>
      </c>
      <c r="N1498" s="1">
        <v>9167.35</v>
      </c>
      <c r="O1498">
        <v>0</v>
      </c>
      <c r="P1498" s="1">
        <v>9167.35</v>
      </c>
      <c r="Q1498">
        <v>0</v>
      </c>
      <c r="R1498" s="1">
        <v>9167.35</v>
      </c>
      <c r="S1498">
        <v>0</v>
      </c>
    </row>
    <row r="1499" spans="1:19" x14ac:dyDescent="0.25">
      <c r="A1499" s="2">
        <v>1001</v>
      </c>
      <c r="B1499" t="s">
        <v>21</v>
      </c>
      <c r="C1499" s="2" t="str">
        <f t="shared" si="77"/>
        <v>12</v>
      </c>
      <c r="D1499" t="s">
        <v>411</v>
      </c>
      <c r="E1499" s="2" t="str">
        <f t="shared" si="78"/>
        <v>120010000</v>
      </c>
      <c r="F1499" t="s">
        <v>412</v>
      </c>
      <c r="G1499" t="s">
        <v>413</v>
      </c>
      <c r="H1499" t="s">
        <v>414</v>
      </c>
      <c r="I1499">
        <v>21000</v>
      </c>
      <c r="J1499" t="s">
        <v>167</v>
      </c>
      <c r="K1499" s="1">
        <v>4500</v>
      </c>
      <c r="L1499" s="1">
        <v>6110.5</v>
      </c>
      <c r="M1499" s="1">
        <v>1610.5</v>
      </c>
      <c r="N1499" s="1">
        <v>6110.5</v>
      </c>
      <c r="O1499">
        <v>0</v>
      </c>
      <c r="P1499" s="1">
        <v>6110.5</v>
      </c>
      <c r="Q1499">
        <v>0</v>
      </c>
      <c r="R1499" s="1">
        <v>6110.5</v>
      </c>
      <c r="S1499">
        <v>0</v>
      </c>
    </row>
    <row r="1500" spans="1:19" x14ac:dyDescent="0.25">
      <c r="A1500" s="2">
        <v>1001</v>
      </c>
      <c r="B1500" t="s">
        <v>21</v>
      </c>
      <c r="C1500" s="2" t="str">
        <f t="shared" si="77"/>
        <v>12</v>
      </c>
      <c r="D1500" t="s">
        <v>411</v>
      </c>
      <c r="E1500" s="2" t="str">
        <f t="shared" si="78"/>
        <v>120010000</v>
      </c>
      <c r="F1500" t="s">
        <v>412</v>
      </c>
      <c r="G1500" t="s">
        <v>413</v>
      </c>
      <c r="H1500" t="s">
        <v>414</v>
      </c>
      <c r="I1500">
        <v>21200</v>
      </c>
      <c r="J1500" t="s">
        <v>68</v>
      </c>
      <c r="K1500" s="1">
        <v>20000</v>
      </c>
      <c r="L1500" s="1">
        <v>18389.5</v>
      </c>
      <c r="M1500" s="1">
        <v>-1610.5</v>
      </c>
      <c r="N1500">
        <v>0</v>
      </c>
      <c r="O1500" s="1">
        <v>18389.5</v>
      </c>
      <c r="P1500">
        <v>0</v>
      </c>
      <c r="Q1500">
        <v>0</v>
      </c>
      <c r="R1500">
        <v>0</v>
      </c>
      <c r="S1500">
        <v>0</v>
      </c>
    </row>
    <row r="1501" spans="1:19" x14ac:dyDescent="0.25">
      <c r="A1501" s="2">
        <v>1001</v>
      </c>
      <c r="B1501" t="s">
        <v>21</v>
      </c>
      <c r="C1501" s="2" t="str">
        <f t="shared" si="77"/>
        <v>12</v>
      </c>
      <c r="D1501" t="s">
        <v>411</v>
      </c>
      <c r="E1501" s="2" t="str">
        <f t="shared" si="78"/>
        <v>120010000</v>
      </c>
      <c r="F1501" t="s">
        <v>412</v>
      </c>
      <c r="G1501" t="s">
        <v>413</v>
      </c>
      <c r="H1501" t="s">
        <v>414</v>
      </c>
      <c r="I1501">
        <v>21300</v>
      </c>
      <c r="J1501" t="s">
        <v>69</v>
      </c>
      <c r="K1501" s="1">
        <v>560843</v>
      </c>
      <c r="L1501" s="1">
        <v>543865.96</v>
      </c>
      <c r="M1501" s="1">
        <v>-16977.04</v>
      </c>
      <c r="N1501" s="1">
        <v>498416.27</v>
      </c>
      <c r="O1501" s="1">
        <v>45449.69</v>
      </c>
      <c r="P1501" s="1">
        <v>498416.27</v>
      </c>
      <c r="Q1501">
        <v>0</v>
      </c>
      <c r="R1501" s="1">
        <v>498416.17</v>
      </c>
      <c r="S1501">
        <v>0.1</v>
      </c>
    </row>
    <row r="1502" spans="1:19" x14ac:dyDescent="0.25">
      <c r="A1502" s="2">
        <v>1001</v>
      </c>
      <c r="B1502" t="s">
        <v>21</v>
      </c>
      <c r="C1502" s="2" t="str">
        <f t="shared" si="77"/>
        <v>12</v>
      </c>
      <c r="D1502" t="s">
        <v>411</v>
      </c>
      <c r="E1502" s="2" t="str">
        <f t="shared" si="78"/>
        <v>120010000</v>
      </c>
      <c r="F1502" t="s">
        <v>412</v>
      </c>
      <c r="G1502" t="s">
        <v>413</v>
      </c>
      <c r="H1502" t="s">
        <v>414</v>
      </c>
      <c r="I1502">
        <v>21400</v>
      </c>
      <c r="J1502" t="s">
        <v>70</v>
      </c>
      <c r="K1502" s="1">
        <v>1000</v>
      </c>
      <c r="L1502" s="1">
        <v>1000</v>
      </c>
      <c r="M1502">
        <v>0</v>
      </c>
      <c r="N1502">
        <v>791.14</v>
      </c>
      <c r="O1502">
        <v>208.86</v>
      </c>
      <c r="P1502">
        <v>791.14</v>
      </c>
      <c r="Q1502">
        <v>0</v>
      </c>
      <c r="R1502">
        <v>791.14</v>
      </c>
      <c r="S1502">
        <v>0</v>
      </c>
    </row>
    <row r="1503" spans="1:19" x14ac:dyDescent="0.25">
      <c r="A1503" s="2">
        <v>1001</v>
      </c>
      <c r="B1503" t="s">
        <v>21</v>
      </c>
      <c r="C1503" s="2" t="str">
        <f t="shared" si="77"/>
        <v>12</v>
      </c>
      <c r="D1503" t="s">
        <v>411</v>
      </c>
      <c r="E1503" s="2" t="str">
        <f t="shared" ref="E1503:E1534" si="79">"120010000"</f>
        <v>120010000</v>
      </c>
      <c r="F1503" t="s">
        <v>412</v>
      </c>
      <c r="G1503" t="s">
        <v>413</v>
      </c>
      <c r="H1503" t="s">
        <v>414</v>
      </c>
      <c r="I1503">
        <v>21500</v>
      </c>
      <c r="J1503" t="s">
        <v>71</v>
      </c>
      <c r="K1503" s="1">
        <v>66679</v>
      </c>
      <c r="L1503" s="1">
        <v>55992.72</v>
      </c>
      <c r="M1503" s="1">
        <v>-10686.28</v>
      </c>
      <c r="N1503" s="1">
        <v>43814.14</v>
      </c>
      <c r="O1503" s="1">
        <v>12178.58</v>
      </c>
      <c r="P1503" s="1">
        <v>43814.14</v>
      </c>
      <c r="Q1503">
        <v>0</v>
      </c>
      <c r="R1503" s="1">
        <v>41515.269999999997</v>
      </c>
      <c r="S1503" s="1">
        <v>2298.87</v>
      </c>
    </row>
    <row r="1504" spans="1:19" x14ac:dyDescent="0.25">
      <c r="A1504" s="2">
        <v>1001</v>
      </c>
      <c r="B1504" t="s">
        <v>21</v>
      </c>
      <c r="C1504" s="2" t="str">
        <f t="shared" si="77"/>
        <v>12</v>
      </c>
      <c r="D1504" t="s">
        <v>411</v>
      </c>
      <c r="E1504" s="2" t="str">
        <f t="shared" si="79"/>
        <v>120010000</v>
      </c>
      <c r="F1504" t="s">
        <v>412</v>
      </c>
      <c r="G1504" t="s">
        <v>413</v>
      </c>
      <c r="H1504" t="s">
        <v>414</v>
      </c>
      <c r="I1504">
        <v>21800</v>
      </c>
      <c r="J1504" t="s">
        <v>222</v>
      </c>
      <c r="K1504">
        <v>800</v>
      </c>
      <c r="L1504">
        <v>800</v>
      </c>
      <c r="M1504">
        <v>0</v>
      </c>
      <c r="N1504">
        <v>544.5</v>
      </c>
      <c r="O1504">
        <v>255.5</v>
      </c>
      <c r="P1504">
        <v>544.5</v>
      </c>
      <c r="Q1504">
        <v>0</v>
      </c>
      <c r="R1504">
        <v>544.5</v>
      </c>
      <c r="S1504">
        <v>0</v>
      </c>
    </row>
    <row r="1505" spans="1:19" x14ac:dyDescent="0.25">
      <c r="A1505" s="2">
        <v>1001</v>
      </c>
      <c r="B1505" t="s">
        <v>21</v>
      </c>
      <c r="C1505" s="2" t="str">
        <f t="shared" si="77"/>
        <v>12</v>
      </c>
      <c r="D1505" t="s">
        <v>411</v>
      </c>
      <c r="E1505" s="2" t="str">
        <f t="shared" si="79"/>
        <v>120010000</v>
      </c>
      <c r="F1505" t="s">
        <v>412</v>
      </c>
      <c r="G1505" t="s">
        <v>413</v>
      </c>
      <c r="H1505" t="s">
        <v>414</v>
      </c>
      <c r="I1505">
        <v>22000</v>
      </c>
      <c r="J1505" t="s">
        <v>39</v>
      </c>
      <c r="K1505" s="1">
        <v>110280</v>
      </c>
      <c r="L1505" s="1">
        <v>110280</v>
      </c>
      <c r="M1505">
        <v>0</v>
      </c>
      <c r="N1505" s="1">
        <v>74822.94</v>
      </c>
      <c r="O1505" s="1">
        <v>35457.06</v>
      </c>
      <c r="P1505" s="1">
        <v>74822.94</v>
      </c>
      <c r="Q1505">
        <v>0</v>
      </c>
      <c r="R1505" s="1">
        <v>74513.63</v>
      </c>
      <c r="S1505">
        <v>309.31</v>
      </c>
    </row>
    <row r="1506" spans="1:19" x14ac:dyDescent="0.25">
      <c r="A1506" s="2">
        <v>1001</v>
      </c>
      <c r="B1506" t="s">
        <v>21</v>
      </c>
      <c r="C1506" s="2" t="str">
        <f t="shared" si="77"/>
        <v>12</v>
      </c>
      <c r="D1506" t="s">
        <v>411</v>
      </c>
      <c r="E1506" s="2" t="str">
        <f t="shared" si="79"/>
        <v>120010000</v>
      </c>
      <c r="F1506" t="s">
        <v>412</v>
      </c>
      <c r="G1506" t="s">
        <v>413</v>
      </c>
      <c r="H1506" t="s">
        <v>414</v>
      </c>
      <c r="I1506">
        <v>22002</v>
      </c>
      <c r="J1506" t="s">
        <v>40</v>
      </c>
      <c r="K1506" s="1">
        <v>35000</v>
      </c>
      <c r="L1506" s="1">
        <v>30000</v>
      </c>
      <c r="M1506" s="1">
        <v>-5000</v>
      </c>
      <c r="N1506" s="1">
        <v>21953.46</v>
      </c>
      <c r="O1506" s="1">
        <v>8046.54</v>
      </c>
      <c r="P1506" s="1">
        <v>21953.46</v>
      </c>
      <c r="Q1506">
        <v>0</v>
      </c>
      <c r="R1506" s="1">
        <v>21953.46</v>
      </c>
      <c r="S1506">
        <v>0</v>
      </c>
    </row>
    <row r="1507" spans="1:19" x14ac:dyDescent="0.25">
      <c r="A1507" s="2">
        <v>1001</v>
      </c>
      <c r="B1507" t="s">
        <v>21</v>
      </c>
      <c r="C1507" s="2" t="str">
        <f t="shared" si="77"/>
        <v>12</v>
      </c>
      <c r="D1507" t="s">
        <v>411</v>
      </c>
      <c r="E1507" s="2" t="str">
        <f t="shared" si="79"/>
        <v>120010000</v>
      </c>
      <c r="F1507" t="s">
        <v>412</v>
      </c>
      <c r="G1507" t="s">
        <v>413</v>
      </c>
      <c r="H1507" t="s">
        <v>414</v>
      </c>
      <c r="I1507">
        <v>22003</v>
      </c>
      <c r="J1507" t="s">
        <v>41</v>
      </c>
      <c r="K1507" s="1">
        <v>4000</v>
      </c>
      <c r="L1507" s="1">
        <v>4000</v>
      </c>
      <c r="M1507">
        <v>0</v>
      </c>
      <c r="N1507" s="1">
        <v>2538.4899999999998</v>
      </c>
      <c r="O1507" s="1">
        <v>1461.51</v>
      </c>
      <c r="P1507" s="1">
        <v>2538.4899999999998</v>
      </c>
      <c r="Q1507">
        <v>0</v>
      </c>
      <c r="R1507" s="1">
        <v>2538.4899999999998</v>
      </c>
      <c r="S1507">
        <v>0</v>
      </c>
    </row>
    <row r="1508" spans="1:19" x14ac:dyDescent="0.25">
      <c r="A1508" s="2">
        <v>1001</v>
      </c>
      <c r="B1508" t="s">
        <v>21</v>
      </c>
      <c r="C1508" s="2" t="str">
        <f t="shared" si="77"/>
        <v>12</v>
      </c>
      <c r="D1508" t="s">
        <v>411</v>
      </c>
      <c r="E1508" s="2" t="str">
        <f t="shared" si="79"/>
        <v>120010000</v>
      </c>
      <c r="F1508" t="s">
        <v>412</v>
      </c>
      <c r="G1508" t="s">
        <v>413</v>
      </c>
      <c r="H1508" t="s">
        <v>414</v>
      </c>
      <c r="I1508">
        <v>22004</v>
      </c>
      <c r="J1508" t="s">
        <v>72</v>
      </c>
      <c r="K1508" s="1">
        <v>77190</v>
      </c>
      <c r="L1508" s="1">
        <v>52190</v>
      </c>
      <c r="M1508" s="1">
        <v>-25000</v>
      </c>
      <c r="N1508" s="1">
        <v>47571.24</v>
      </c>
      <c r="O1508" s="1">
        <v>4618.76</v>
      </c>
      <c r="P1508" s="1">
        <v>47571.24</v>
      </c>
      <c r="Q1508">
        <v>0</v>
      </c>
      <c r="R1508" s="1">
        <v>47571.24</v>
      </c>
      <c r="S1508">
        <v>0</v>
      </c>
    </row>
    <row r="1509" spans="1:19" x14ac:dyDescent="0.25">
      <c r="A1509" s="2">
        <v>1001</v>
      </c>
      <c r="B1509" t="s">
        <v>21</v>
      </c>
      <c r="C1509" s="2" t="str">
        <f t="shared" si="77"/>
        <v>12</v>
      </c>
      <c r="D1509" t="s">
        <v>411</v>
      </c>
      <c r="E1509" s="2" t="str">
        <f t="shared" si="79"/>
        <v>120010000</v>
      </c>
      <c r="F1509" t="s">
        <v>412</v>
      </c>
      <c r="G1509" t="s">
        <v>413</v>
      </c>
      <c r="H1509" t="s">
        <v>414</v>
      </c>
      <c r="I1509">
        <v>22100</v>
      </c>
      <c r="J1509" t="s">
        <v>73</v>
      </c>
      <c r="K1509" s="1">
        <v>925500</v>
      </c>
      <c r="L1509" s="1">
        <v>918109.5</v>
      </c>
      <c r="M1509" s="1">
        <v>-7390.5</v>
      </c>
      <c r="N1509" s="1">
        <v>844506.36</v>
      </c>
      <c r="O1509" s="1">
        <v>73603.14</v>
      </c>
      <c r="P1509" s="1">
        <v>844506.36</v>
      </c>
      <c r="Q1509">
        <v>0</v>
      </c>
      <c r="R1509" s="1">
        <v>844506.36</v>
      </c>
      <c r="S1509">
        <v>0</v>
      </c>
    </row>
    <row r="1510" spans="1:19" x14ac:dyDescent="0.25">
      <c r="A1510" s="2">
        <v>1001</v>
      </c>
      <c r="B1510" t="s">
        <v>21</v>
      </c>
      <c r="C1510" s="2" t="str">
        <f t="shared" si="77"/>
        <v>12</v>
      </c>
      <c r="D1510" t="s">
        <v>411</v>
      </c>
      <c r="E1510" s="2" t="str">
        <f t="shared" si="79"/>
        <v>120010000</v>
      </c>
      <c r="F1510" t="s">
        <v>412</v>
      </c>
      <c r="G1510" t="s">
        <v>413</v>
      </c>
      <c r="H1510" t="s">
        <v>414</v>
      </c>
      <c r="I1510">
        <v>22101</v>
      </c>
      <c r="J1510" t="s">
        <v>74</v>
      </c>
      <c r="K1510" s="1">
        <v>42200</v>
      </c>
      <c r="L1510" s="1">
        <v>40268.199999999997</v>
      </c>
      <c r="M1510" s="1">
        <v>-1931.8</v>
      </c>
      <c r="N1510" s="1">
        <v>25537.97</v>
      </c>
      <c r="O1510" s="1">
        <v>14730.23</v>
      </c>
      <c r="P1510" s="1">
        <v>25537.97</v>
      </c>
      <c r="Q1510">
        <v>0</v>
      </c>
      <c r="R1510" s="1">
        <v>25537.97</v>
      </c>
      <c r="S1510">
        <v>0</v>
      </c>
    </row>
    <row r="1511" spans="1:19" x14ac:dyDescent="0.25">
      <c r="A1511" s="2">
        <v>1001</v>
      </c>
      <c r="B1511" t="s">
        <v>21</v>
      </c>
      <c r="C1511" s="2" t="str">
        <f t="shared" si="77"/>
        <v>12</v>
      </c>
      <c r="D1511" t="s">
        <v>411</v>
      </c>
      <c r="E1511" s="2" t="str">
        <f t="shared" si="79"/>
        <v>120010000</v>
      </c>
      <c r="F1511" t="s">
        <v>412</v>
      </c>
      <c r="G1511" t="s">
        <v>413</v>
      </c>
      <c r="H1511" t="s">
        <v>414</v>
      </c>
      <c r="I1511">
        <v>22102</v>
      </c>
      <c r="J1511" t="s">
        <v>75</v>
      </c>
      <c r="K1511" s="1">
        <v>14000</v>
      </c>
      <c r="L1511" s="1">
        <v>34000</v>
      </c>
      <c r="M1511" s="1">
        <v>20000</v>
      </c>
      <c r="N1511" s="1">
        <v>31578.07</v>
      </c>
      <c r="O1511" s="1">
        <v>2421.9299999999998</v>
      </c>
      <c r="P1511" s="1">
        <v>31578.07</v>
      </c>
      <c r="Q1511">
        <v>0</v>
      </c>
      <c r="R1511" s="1">
        <v>31578.07</v>
      </c>
      <c r="S1511">
        <v>0</v>
      </c>
    </row>
    <row r="1512" spans="1:19" x14ac:dyDescent="0.25">
      <c r="A1512" s="2">
        <v>1001</v>
      </c>
      <c r="B1512" t="s">
        <v>21</v>
      </c>
      <c r="C1512" s="2" t="str">
        <f t="shared" si="77"/>
        <v>12</v>
      </c>
      <c r="D1512" t="s">
        <v>411</v>
      </c>
      <c r="E1512" s="2" t="str">
        <f t="shared" si="79"/>
        <v>120010000</v>
      </c>
      <c r="F1512" t="s">
        <v>412</v>
      </c>
      <c r="G1512" t="s">
        <v>413</v>
      </c>
      <c r="H1512" t="s">
        <v>414</v>
      </c>
      <c r="I1512">
        <v>22103</v>
      </c>
      <c r="J1512" t="s">
        <v>76</v>
      </c>
      <c r="K1512" s="1">
        <v>23438</v>
      </c>
      <c r="L1512" s="1">
        <v>28938</v>
      </c>
      <c r="M1512" s="1">
        <v>5500</v>
      </c>
      <c r="N1512" s="1">
        <v>24691.62</v>
      </c>
      <c r="O1512" s="1">
        <v>4246.38</v>
      </c>
      <c r="P1512" s="1">
        <v>24691.62</v>
      </c>
      <c r="Q1512">
        <v>0</v>
      </c>
      <c r="R1512" s="1">
        <v>20510.03</v>
      </c>
      <c r="S1512" s="1">
        <v>4181.59</v>
      </c>
    </row>
    <row r="1513" spans="1:19" x14ac:dyDescent="0.25">
      <c r="A1513" s="2">
        <v>1001</v>
      </c>
      <c r="B1513" t="s">
        <v>21</v>
      </c>
      <c r="C1513" s="2" t="str">
        <f t="shared" si="77"/>
        <v>12</v>
      </c>
      <c r="D1513" t="s">
        <v>411</v>
      </c>
      <c r="E1513" s="2" t="str">
        <f t="shared" si="79"/>
        <v>120010000</v>
      </c>
      <c r="F1513" t="s">
        <v>412</v>
      </c>
      <c r="G1513" t="s">
        <v>413</v>
      </c>
      <c r="H1513" t="s">
        <v>414</v>
      </c>
      <c r="I1513">
        <v>22104</v>
      </c>
      <c r="J1513" t="s">
        <v>77</v>
      </c>
      <c r="K1513" s="1">
        <v>14500</v>
      </c>
      <c r="L1513" s="1">
        <v>14689.64</v>
      </c>
      <c r="M1513">
        <v>189.64</v>
      </c>
      <c r="N1513" s="1">
        <v>14680.74</v>
      </c>
      <c r="O1513">
        <v>8.9</v>
      </c>
      <c r="P1513" s="1">
        <v>14680.74</v>
      </c>
      <c r="Q1513">
        <v>0</v>
      </c>
      <c r="R1513" s="1">
        <v>14680.6</v>
      </c>
      <c r="S1513">
        <v>0.14000000000000001</v>
      </c>
    </row>
    <row r="1514" spans="1:19" x14ac:dyDescent="0.25">
      <c r="A1514" s="2">
        <v>1001</v>
      </c>
      <c r="B1514" t="s">
        <v>21</v>
      </c>
      <c r="C1514" s="2" t="str">
        <f t="shared" si="77"/>
        <v>12</v>
      </c>
      <c r="D1514" t="s">
        <v>411</v>
      </c>
      <c r="E1514" s="2" t="str">
        <f t="shared" si="79"/>
        <v>120010000</v>
      </c>
      <c r="F1514" t="s">
        <v>412</v>
      </c>
      <c r="G1514" t="s">
        <v>413</v>
      </c>
      <c r="H1514" t="s">
        <v>414</v>
      </c>
      <c r="I1514">
        <v>22109</v>
      </c>
      <c r="J1514" t="s">
        <v>78</v>
      </c>
      <c r="K1514" s="1">
        <v>124400</v>
      </c>
      <c r="L1514" s="1">
        <v>118296.54</v>
      </c>
      <c r="M1514" s="1">
        <v>-6103.46</v>
      </c>
      <c r="N1514" s="1">
        <v>12780.77</v>
      </c>
      <c r="O1514" s="1">
        <v>105515.77</v>
      </c>
      <c r="P1514" s="1">
        <v>12780.77</v>
      </c>
      <c r="Q1514">
        <v>0</v>
      </c>
      <c r="R1514" s="1">
        <v>12780.77</v>
      </c>
      <c r="S1514">
        <v>0</v>
      </c>
    </row>
    <row r="1515" spans="1:19" x14ac:dyDescent="0.25">
      <c r="A1515" s="2">
        <v>1001</v>
      </c>
      <c r="B1515" t="s">
        <v>21</v>
      </c>
      <c r="C1515" s="2" t="str">
        <f t="shared" si="77"/>
        <v>12</v>
      </c>
      <c r="D1515" t="s">
        <v>411</v>
      </c>
      <c r="E1515" s="2" t="str">
        <f t="shared" si="79"/>
        <v>120010000</v>
      </c>
      <c r="F1515" t="s">
        <v>412</v>
      </c>
      <c r="G1515" t="s">
        <v>413</v>
      </c>
      <c r="H1515" t="s">
        <v>414</v>
      </c>
      <c r="I1515">
        <v>22201</v>
      </c>
      <c r="J1515" t="s">
        <v>42</v>
      </c>
      <c r="K1515" s="1">
        <v>663722</v>
      </c>
      <c r="L1515" s="1">
        <v>663722</v>
      </c>
      <c r="M1515">
        <v>0</v>
      </c>
      <c r="N1515" s="1">
        <v>575228.92000000004</v>
      </c>
      <c r="O1515" s="1">
        <v>88493.08</v>
      </c>
      <c r="P1515" s="1">
        <v>575228.92000000004</v>
      </c>
      <c r="Q1515">
        <v>0</v>
      </c>
      <c r="R1515" s="1">
        <v>575228.92000000004</v>
      </c>
      <c r="S1515">
        <v>0</v>
      </c>
    </row>
    <row r="1516" spans="1:19" x14ac:dyDescent="0.25">
      <c r="A1516" s="2">
        <v>1001</v>
      </c>
      <c r="B1516" t="s">
        <v>21</v>
      </c>
      <c r="C1516" s="2" t="str">
        <f t="shared" si="77"/>
        <v>12</v>
      </c>
      <c r="D1516" t="s">
        <v>411</v>
      </c>
      <c r="E1516" s="2" t="str">
        <f t="shared" si="79"/>
        <v>120010000</v>
      </c>
      <c r="F1516" t="s">
        <v>412</v>
      </c>
      <c r="G1516" t="s">
        <v>413</v>
      </c>
      <c r="H1516" t="s">
        <v>414</v>
      </c>
      <c r="I1516">
        <v>22209</v>
      </c>
      <c r="J1516" t="s">
        <v>43</v>
      </c>
      <c r="K1516" s="1">
        <v>90478</v>
      </c>
      <c r="L1516" s="1">
        <v>73963</v>
      </c>
      <c r="M1516" s="1">
        <v>-16515</v>
      </c>
      <c r="N1516" s="1">
        <v>72963</v>
      </c>
      <c r="O1516" s="1">
        <v>1000</v>
      </c>
      <c r="P1516" s="1">
        <v>72963</v>
      </c>
      <c r="Q1516">
        <v>0</v>
      </c>
      <c r="R1516" s="1">
        <v>72963</v>
      </c>
      <c r="S1516">
        <v>0</v>
      </c>
    </row>
    <row r="1517" spans="1:19" x14ac:dyDescent="0.25">
      <c r="A1517" s="2">
        <v>1001</v>
      </c>
      <c r="B1517" t="s">
        <v>21</v>
      </c>
      <c r="C1517" s="2" t="str">
        <f t="shared" si="77"/>
        <v>12</v>
      </c>
      <c r="D1517" t="s">
        <v>411</v>
      </c>
      <c r="E1517" s="2" t="str">
        <f t="shared" si="79"/>
        <v>120010000</v>
      </c>
      <c r="F1517" t="s">
        <v>412</v>
      </c>
      <c r="G1517" t="s">
        <v>413</v>
      </c>
      <c r="H1517" t="s">
        <v>414</v>
      </c>
      <c r="I1517">
        <v>22300</v>
      </c>
      <c r="J1517" t="s">
        <v>79</v>
      </c>
      <c r="K1517" s="1">
        <v>60000</v>
      </c>
      <c r="L1517" s="1">
        <v>25207.71</v>
      </c>
      <c r="M1517" s="1">
        <v>-34792.29</v>
      </c>
      <c r="N1517" s="1">
        <v>13529.61</v>
      </c>
      <c r="O1517" s="1">
        <v>11678.1</v>
      </c>
      <c r="P1517" s="1">
        <v>13529.61</v>
      </c>
      <c r="Q1517">
        <v>0</v>
      </c>
      <c r="R1517" s="1">
        <v>13529.61</v>
      </c>
      <c r="S1517">
        <v>0</v>
      </c>
    </row>
    <row r="1518" spans="1:19" x14ac:dyDescent="0.25">
      <c r="A1518" s="2">
        <v>1001</v>
      </c>
      <c r="B1518" t="s">
        <v>21</v>
      </c>
      <c r="C1518" s="2" t="str">
        <f t="shared" si="77"/>
        <v>12</v>
      </c>
      <c r="D1518" t="s">
        <v>411</v>
      </c>
      <c r="E1518" s="2" t="str">
        <f t="shared" si="79"/>
        <v>120010000</v>
      </c>
      <c r="F1518" t="s">
        <v>412</v>
      </c>
      <c r="G1518" t="s">
        <v>413</v>
      </c>
      <c r="H1518" t="s">
        <v>414</v>
      </c>
      <c r="I1518">
        <v>22409</v>
      </c>
      <c r="J1518" t="s">
        <v>80</v>
      </c>
      <c r="K1518">
        <v>0</v>
      </c>
      <c r="L1518">
        <v>413.82</v>
      </c>
      <c r="M1518">
        <v>413.82</v>
      </c>
      <c r="N1518">
        <v>413.82</v>
      </c>
      <c r="O1518">
        <v>0</v>
      </c>
      <c r="P1518">
        <v>413.82</v>
      </c>
      <c r="Q1518">
        <v>0</v>
      </c>
      <c r="R1518">
        <v>413.82</v>
      </c>
      <c r="S1518">
        <v>0</v>
      </c>
    </row>
    <row r="1519" spans="1:19" x14ac:dyDescent="0.25">
      <c r="A1519" s="2">
        <v>1001</v>
      </c>
      <c r="B1519" t="s">
        <v>21</v>
      </c>
      <c r="C1519" s="2" t="str">
        <f t="shared" si="77"/>
        <v>12</v>
      </c>
      <c r="D1519" t="s">
        <v>411</v>
      </c>
      <c r="E1519" s="2" t="str">
        <f t="shared" si="79"/>
        <v>120010000</v>
      </c>
      <c r="F1519" t="s">
        <v>412</v>
      </c>
      <c r="G1519" t="s">
        <v>413</v>
      </c>
      <c r="H1519" t="s">
        <v>414</v>
      </c>
      <c r="I1519">
        <v>22500</v>
      </c>
      <c r="J1519" t="s">
        <v>81</v>
      </c>
      <c r="K1519" s="1">
        <v>13000</v>
      </c>
      <c r="L1519" s="1">
        <v>11683</v>
      </c>
      <c r="M1519" s="1">
        <v>-1317</v>
      </c>
      <c r="N1519" s="1">
        <v>5735.57</v>
      </c>
      <c r="O1519" s="1">
        <v>5947.43</v>
      </c>
      <c r="P1519" s="1">
        <v>5735.57</v>
      </c>
      <c r="Q1519">
        <v>0</v>
      </c>
      <c r="R1519" s="1">
        <v>5735.57</v>
      </c>
      <c r="S1519">
        <v>0</v>
      </c>
    </row>
    <row r="1520" spans="1:19" x14ac:dyDescent="0.25">
      <c r="A1520" s="2">
        <v>1001</v>
      </c>
      <c r="B1520" t="s">
        <v>21</v>
      </c>
      <c r="C1520" s="2" t="str">
        <f t="shared" si="77"/>
        <v>12</v>
      </c>
      <c r="D1520" t="s">
        <v>411</v>
      </c>
      <c r="E1520" s="2" t="str">
        <f t="shared" si="79"/>
        <v>120010000</v>
      </c>
      <c r="F1520" t="s">
        <v>412</v>
      </c>
      <c r="G1520" t="s">
        <v>413</v>
      </c>
      <c r="H1520" t="s">
        <v>414</v>
      </c>
      <c r="I1520">
        <v>22502</v>
      </c>
      <c r="J1520" t="s">
        <v>330</v>
      </c>
      <c r="K1520" s="1">
        <v>325000</v>
      </c>
      <c r="L1520" s="1">
        <v>352572</v>
      </c>
      <c r="M1520" s="1">
        <v>27572</v>
      </c>
      <c r="N1520" s="1">
        <v>352571.62</v>
      </c>
      <c r="O1520">
        <v>0.38</v>
      </c>
      <c r="P1520" s="1">
        <v>352571.62</v>
      </c>
      <c r="Q1520">
        <v>0</v>
      </c>
      <c r="R1520" s="1">
        <v>352571.62</v>
      </c>
      <c r="S1520">
        <v>0</v>
      </c>
    </row>
    <row r="1521" spans="1:19" x14ac:dyDescent="0.25">
      <c r="A1521" s="2">
        <v>1001</v>
      </c>
      <c r="B1521" t="s">
        <v>21</v>
      </c>
      <c r="C1521" s="2" t="str">
        <f t="shared" si="77"/>
        <v>12</v>
      </c>
      <c r="D1521" t="s">
        <v>411</v>
      </c>
      <c r="E1521" s="2" t="str">
        <f t="shared" si="79"/>
        <v>120010000</v>
      </c>
      <c r="F1521" t="s">
        <v>412</v>
      </c>
      <c r="G1521" t="s">
        <v>413</v>
      </c>
      <c r="H1521" t="s">
        <v>414</v>
      </c>
      <c r="I1521">
        <v>22602</v>
      </c>
      <c r="J1521" t="s">
        <v>108</v>
      </c>
      <c r="K1521" s="1">
        <v>15000</v>
      </c>
      <c r="L1521" s="1">
        <v>5000</v>
      </c>
      <c r="M1521" s="1">
        <v>-10000</v>
      </c>
      <c r="N1521" s="1">
        <v>3262.29</v>
      </c>
      <c r="O1521" s="1">
        <v>1737.71</v>
      </c>
      <c r="P1521" s="1">
        <v>3262.29</v>
      </c>
      <c r="Q1521">
        <v>0</v>
      </c>
      <c r="R1521" s="1">
        <v>3262.29</v>
      </c>
      <c r="S1521">
        <v>0</v>
      </c>
    </row>
    <row r="1522" spans="1:19" x14ac:dyDescent="0.25">
      <c r="A1522" s="2">
        <v>1001</v>
      </c>
      <c r="B1522" t="s">
        <v>21</v>
      </c>
      <c r="C1522" s="2" t="str">
        <f t="shared" si="77"/>
        <v>12</v>
      </c>
      <c r="D1522" t="s">
        <v>411</v>
      </c>
      <c r="E1522" s="2" t="str">
        <f t="shared" si="79"/>
        <v>120010000</v>
      </c>
      <c r="F1522" t="s">
        <v>412</v>
      </c>
      <c r="G1522" t="s">
        <v>413</v>
      </c>
      <c r="H1522" t="s">
        <v>414</v>
      </c>
      <c r="I1522">
        <v>22603</v>
      </c>
      <c r="J1522" t="s">
        <v>82</v>
      </c>
      <c r="K1522" s="1">
        <v>14270</v>
      </c>
      <c r="L1522" s="1">
        <v>4270</v>
      </c>
      <c r="M1522" s="1">
        <v>-10000</v>
      </c>
      <c r="N1522">
        <v>726</v>
      </c>
      <c r="O1522" s="1">
        <v>3544</v>
      </c>
      <c r="P1522">
        <v>726</v>
      </c>
      <c r="Q1522">
        <v>0</v>
      </c>
      <c r="R1522">
        <v>726</v>
      </c>
      <c r="S1522">
        <v>0</v>
      </c>
    </row>
    <row r="1523" spans="1:19" x14ac:dyDescent="0.25">
      <c r="A1523" s="2">
        <v>1001</v>
      </c>
      <c r="B1523" t="s">
        <v>21</v>
      </c>
      <c r="C1523" s="2" t="str">
        <f t="shared" si="77"/>
        <v>12</v>
      </c>
      <c r="D1523" t="s">
        <v>411</v>
      </c>
      <c r="E1523" s="2" t="str">
        <f t="shared" si="79"/>
        <v>120010000</v>
      </c>
      <c r="F1523" t="s">
        <v>412</v>
      </c>
      <c r="G1523" t="s">
        <v>413</v>
      </c>
      <c r="H1523" t="s">
        <v>414</v>
      </c>
      <c r="I1523">
        <v>22605</v>
      </c>
      <c r="J1523" t="s">
        <v>203</v>
      </c>
      <c r="K1523" s="1">
        <v>9573</v>
      </c>
      <c r="L1523" s="1">
        <v>9939.74</v>
      </c>
      <c r="M1523">
        <v>366.74</v>
      </c>
      <c r="N1523" s="1">
        <v>9939.74</v>
      </c>
      <c r="O1523">
        <v>0</v>
      </c>
      <c r="P1523" s="1">
        <v>9939.74</v>
      </c>
      <c r="Q1523">
        <v>0</v>
      </c>
      <c r="R1523" s="1">
        <v>9939.74</v>
      </c>
      <c r="S1523">
        <v>0</v>
      </c>
    </row>
    <row r="1524" spans="1:19" x14ac:dyDescent="0.25">
      <c r="A1524" s="2">
        <v>1001</v>
      </c>
      <c r="B1524" t="s">
        <v>21</v>
      </c>
      <c r="C1524" s="2" t="str">
        <f t="shared" si="77"/>
        <v>12</v>
      </c>
      <c r="D1524" t="s">
        <v>411</v>
      </c>
      <c r="E1524" s="2" t="str">
        <f t="shared" si="79"/>
        <v>120010000</v>
      </c>
      <c r="F1524" t="s">
        <v>412</v>
      </c>
      <c r="G1524" t="s">
        <v>413</v>
      </c>
      <c r="H1524" t="s">
        <v>414</v>
      </c>
      <c r="I1524">
        <v>22606</v>
      </c>
      <c r="J1524" t="s">
        <v>83</v>
      </c>
      <c r="K1524" s="1">
        <v>25000</v>
      </c>
      <c r="L1524" s="1">
        <v>25000</v>
      </c>
      <c r="M1524">
        <v>0</v>
      </c>
      <c r="N1524" s="1">
        <v>20001.490000000002</v>
      </c>
      <c r="O1524" s="1">
        <v>4998.51</v>
      </c>
      <c r="P1524" s="1">
        <v>20001.490000000002</v>
      </c>
      <c r="Q1524">
        <v>0</v>
      </c>
      <c r="R1524" s="1">
        <v>20001.490000000002</v>
      </c>
      <c r="S1524">
        <v>0</v>
      </c>
    </row>
    <row r="1525" spans="1:19" x14ac:dyDescent="0.25">
      <c r="A1525" s="2">
        <v>1001</v>
      </c>
      <c r="B1525" t="s">
        <v>21</v>
      </c>
      <c r="C1525" s="2" t="str">
        <f t="shared" si="77"/>
        <v>12</v>
      </c>
      <c r="D1525" t="s">
        <v>411</v>
      </c>
      <c r="E1525" s="2" t="str">
        <f t="shared" si="79"/>
        <v>120010000</v>
      </c>
      <c r="F1525" t="s">
        <v>412</v>
      </c>
      <c r="G1525" t="s">
        <v>413</v>
      </c>
      <c r="H1525" t="s">
        <v>414</v>
      </c>
      <c r="I1525">
        <v>22609</v>
      </c>
      <c r="J1525" t="s">
        <v>44</v>
      </c>
      <c r="K1525" s="1">
        <v>9000</v>
      </c>
      <c r="L1525" s="1">
        <v>8062.25</v>
      </c>
      <c r="M1525">
        <v>-937.75</v>
      </c>
      <c r="N1525" s="1">
        <v>4460.24</v>
      </c>
      <c r="O1525" s="1">
        <v>3602.01</v>
      </c>
      <c r="P1525" s="1">
        <v>4460.24</v>
      </c>
      <c r="Q1525">
        <v>0</v>
      </c>
      <c r="R1525" s="1">
        <v>4460.24</v>
      </c>
      <c r="S1525">
        <v>0</v>
      </c>
    </row>
    <row r="1526" spans="1:19" x14ac:dyDescent="0.25">
      <c r="A1526" s="2">
        <v>1001</v>
      </c>
      <c r="B1526" t="s">
        <v>21</v>
      </c>
      <c r="C1526" s="2" t="str">
        <f t="shared" si="77"/>
        <v>12</v>
      </c>
      <c r="D1526" t="s">
        <v>411</v>
      </c>
      <c r="E1526" s="2" t="str">
        <f t="shared" si="79"/>
        <v>120010000</v>
      </c>
      <c r="F1526" t="s">
        <v>412</v>
      </c>
      <c r="G1526" t="s">
        <v>413</v>
      </c>
      <c r="H1526" t="s">
        <v>414</v>
      </c>
      <c r="I1526">
        <v>22700</v>
      </c>
      <c r="J1526" t="s">
        <v>84</v>
      </c>
      <c r="K1526" s="1">
        <v>1369667</v>
      </c>
      <c r="L1526" s="1">
        <v>1399291</v>
      </c>
      <c r="M1526" s="1">
        <v>29624</v>
      </c>
      <c r="N1526" s="1">
        <v>1394602.67</v>
      </c>
      <c r="O1526" s="1">
        <v>4688.33</v>
      </c>
      <c r="P1526" s="1">
        <v>1394602.67</v>
      </c>
      <c r="Q1526">
        <v>0</v>
      </c>
      <c r="R1526" s="1">
        <v>1381989.73</v>
      </c>
      <c r="S1526" s="1">
        <v>12612.94</v>
      </c>
    </row>
    <row r="1527" spans="1:19" x14ac:dyDescent="0.25">
      <c r="A1527" s="2">
        <v>1001</v>
      </c>
      <c r="B1527" t="s">
        <v>21</v>
      </c>
      <c r="C1527" s="2" t="str">
        <f t="shared" si="77"/>
        <v>12</v>
      </c>
      <c r="D1527" t="s">
        <v>411</v>
      </c>
      <c r="E1527" s="2" t="str">
        <f t="shared" si="79"/>
        <v>120010000</v>
      </c>
      <c r="F1527" t="s">
        <v>412</v>
      </c>
      <c r="G1527" t="s">
        <v>413</v>
      </c>
      <c r="H1527" t="s">
        <v>414</v>
      </c>
      <c r="I1527">
        <v>22701</v>
      </c>
      <c r="J1527" t="s">
        <v>85</v>
      </c>
      <c r="K1527" s="1">
        <v>1707380</v>
      </c>
      <c r="L1527" s="1">
        <v>1475529.88</v>
      </c>
      <c r="M1527" s="1">
        <v>-231850.12</v>
      </c>
      <c r="N1527" s="1">
        <v>1378471.7</v>
      </c>
      <c r="O1527" s="1">
        <v>97058.18</v>
      </c>
      <c r="P1527" s="1">
        <v>1378471.7</v>
      </c>
      <c r="Q1527">
        <v>0</v>
      </c>
      <c r="R1527" s="1">
        <v>1378024.31</v>
      </c>
      <c r="S1527">
        <v>447.39</v>
      </c>
    </row>
    <row r="1528" spans="1:19" x14ac:dyDescent="0.25">
      <c r="A1528" s="2">
        <v>1001</v>
      </c>
      <c r="B1528" t="s">
        <v>21</v>
      </c>
      <c r="C1528" s="2" t="str">
        <f t="shared" si="77"/>
        <v>12</v>
      </c>
      <c r="D1528" t="s">
        <v>411</v>
      </c>
      <c r="E1528" s="2" t="str">
        <f t="shared" si="79"/>
        <v>120010000</v>
      </c>
      <c r="F1528" t="s">
        <v>412</v>
      </c>
      <c r="G1528" t="s">
        <v>413</v>
      </c>
      <c r="H1528" t="s">
        <v>414</v>
      </c>
      <c r="I1528">
        <v>22706</v>
      </c>
      <c r="J1528" t="s">
        <v>86</v>
      </c>
      <c r="K1528" s="1">
        <v>246988</v>
      </c>
      <c r="L1528" s="1">
        <v>158835.54999999999</v>
      </c>
      <c r="M1528" s="1">
        <v>-88152.45</v>
      </c>
      <c r="N1528" s="1">
        <v>53536.65</v>
      </c>
      <c r="O1528" s="1">
        <v>105298.9</v>
      </c>
      <c r="P1528" s="1">
        <v>53536.65</v>
      </c>
      <c r="Q1528">
        <v>0</v>
      </c>
      <c r="R1528" s="1">
        <v>53536.65</v>
      </c>
      <c r="S1528">
        <v>0</v>
      </c>
    </row>
    <row r="1529" spans="1:19" x14ac:dyDescent="0.25">
      <c r="A1529" s="2">
        <v>1001</v>
      </c>
      <c r="B1529" t="s">
        <v>21</v>
      </c>
      <c r="C1529" s="2" t="str">
        <f t="shared" si="77"/>
        <v>12</v>
      </c>
      <c r="D1529" t="s">
        <v>411</v>
      </c>
      <c r="E1529" s="2" t="str">
        <f t="shared" si="79"/>
        <v>120010000</v>
      </c>
      <c r="F1529" t="s">
        <v>412</v>
      </c>
      <c r="G1529" t="s">
        <v>413</v>
      </c>
      <c r="H1529" t="s">
        <v>414</v>
      </c>
      <c r="I1529">
        <v>22709</v>
      </c>
      <c r="J1529" t="s">
        <v>87</v>
      </c>
      <c r="K1529" s="1">
        <v>129657</v>
      </c>
      <c r="L1529" s="1">
        <v>129657</v>
      </c>
      <c r="M1529">
        <v>0</v>
      </c>
      <c r="N1529" s="1">
        <v>90991.69</v>
      </c>
      <c r="O1529" s="1">
        <v>38665.31</v>
      </c>
      <c r="P1529" s="1">
        <v>90991.69</v>
      </c>
      <c r="Q1529">
        <v>0</v>
      </c>
      <c r="R1529" s="1">
        <v>76685.55</v>
      </c>
      <c r="S1529" s="1">
        <v>14306.14</v>
      </c>
    </row>
    <row r="1530" spans="1:19" x14ac:dyDescent="0.25">
      <c r="A1530" s="2">
        <v>1001</v>
      </c>
      <c r="B1530" t="s">
        <v>21</v>
      </c>
      <c r="C1530" s="2" t="str">
        <f t="shared" si="77"/>
        <v>12</v>
      </c>
      <c r="D1530" t="s">
        <v>411</v>
      </c>
      <c r="E1530" s="2" t="str">
        <f t="shared" si="79"/>
        <v>120010000</v>
      </c>
      <c r="F1530" t="s">
        <v>412</v>
      </c>
      <c r="G1530" t="s">
        <v>413</v>
      </c>
      <c r="H1530" t="s">
        <v>414</v>
      </c>
      <c r="I1530">
        <v>23001</v>
      </c>
      <c r="J1530" t="s">
        <v>88</v>
      </c>
      <c r="K1530" s="1">
        <v>21205</v>
      </c>
      <c r="L1530" s="1">
        <v>21205</v>
      </c>
      <c r="M1530">
        <v>0</v>
      </c>
      <c r="N1530" s="1">
        <v>16073.45</v>
      </c>
      <c r="O1530" s="1">
        <v>5131.55</v>
      </c>
      <c r="P1530" s="1">
        <v>16073.45</v>
      </c>
      <c r="Q1530">
        <v>0</v>
      </c>
      <c r="R1530" s="1">
        <v>16073.45</v>
      </c>
      <c r="S1530">
        <v>0</v>
      </c>
    </row>
    <row r="1531" spans="1:19" x14ac:dyDescent="0.25">
      <c r="A1531" s="2">
        <v>1001</v>
      </c>
      <c r="B1531" t="s">
        <v>21</v>
      </c>
      <c r="C1531" s="2" t="str">
        <f t="shared" si="77"/>
        <v>12</v>
      </c>
      <c r="D1531" t="s">
        <v>411</v>
      </c>
      <c r="E1531" s="2" t="str">
        <f t="shared" si="79"/>
        <v>120010000</v>
      </c>
      <c r="F1531" t="s">
        <v>412</v>
      </c>
      <c r="G1531" t="s">
        <v>413</v>
      </c>
      <c r="H1531" t="s">
        <v>414</v>
      </c>
      <c r="I1531">
        <v>23100</v>
      </c>
      <c r="J1531" t="s">
        <v>89</v>
      </c>
      <c r="K1531" s="1">
        <v>48410</v>
      </c>
      <c r="L1531" s="1">
        <v>48410</v>
      </c>
      <c r="M1531">
        <v>0</v>
      </c>
      <c r="N1531" s="1">
        <v>32257.85</v>
      </c>
      <c r="O1531" s="1">
        <v>16152.15</v>
      </c>
      <c r="P1531" s="1">
        <v>32257.85</v>
      </c>
      <c r="Q1531">
        <v>0</v>
      </c>
      <c r="R1531" s="1">
        <v>32257.85</v>
      </c>
      <c r="S1531">
        <v>0</v>
      </c>
    </row>
    <row r="1532" spans="1:19" x14ac:dyDescent="0.25">
      <c r="A1532" s="2">
        <v>1001</v>
      </c>
      <c r="B1532" t="s">
        <v>21</v>
      </c>
      <c r="C1532" s="2" t="str">
        <f t="shared" si="77"/>
        <v>12</v>
      </c>
      <c r="D1532" t="s">
        <v>411</v>
      </c>
      <c r="E1532" s="2" t="str">
        <f t="shared" si="79"/>
        <v>120010000</v>
      </c>
      <c r="F1532" t="s">
        <v>412</v>
      </c>
      <c r="G1532" t="s">
        <v>413</v>
      </c>
      <c r="H1532" t="s">
        <v>414</v>
      </c>
      <c r="I1532">
        <v>24000</v>
      </c>
      <c r="J1532" t="s">
        <v>415</v>
      </c>
      <c r="K1532" s="1">
        <v>100000</v>
      </c>
      <c r="L1532">
        <v>0</v>
      </c>
      <c r="M1532" s="1">
        <v>-100000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</row>
    <row r="1533" spans="1:19" x14ac:dyDescent="0.25">
      <c r="A1533" s="2">
        <v>1001</v>
      </c>
      <c r="B1533" t="s">
        <v>21</v>
      </c>
      <c r="C1533" s="2" t="str">
        <f t="shared" si="77"/>
        <v>12</v>
      </c>
      <c r="D1533" t="s">
        <v>411</v>
      </c>
      <c r="E1533" s="2" t="str">
        <f t="shared" si="79"/>
        <v>120010000</v>
      </c>
      <c r="F1533" t="s">
        <v>412</v>
      </c>
      <c r="G1533" t="s">
        <v>413</v>
      </c>
      <c r="H1533" t="s">
        <v>414</v>
      </c>
      <c r="I1533">
        <v>28001</v>
      </c>
      <c r="J1533" t="s">
        <v>45</v>
      </c>
      <c r="K1533" s="1">
        <v>45000</v>
      </c>
      <c r="L1533" s="1">
        <v>45000</v>
      </c>
      <c r="M1533">
        <v>0</v>
      </c>
      <c r="N1533" s="1">
        <v>26663.08</v>
      </c>
      <c r="O1533" s="1">
        <v>18336.919999999998</v>
      </c>
      <c r="P1533" s="1">
        <v>26663.08</v>
      </c>
      <c r="Q1533">
        <v>0</v>
      </c>
      <c r="R1533" s="1">
        <v>26663.08</v>
      </c>
      <c r="S1533">
        <v>0</v>
      </c>
    </row>
    <row r="1534" spans="1:19" x14ac:dyDescent="0.25">
      <c r="A1534" s="2">
        <v>1001</v>
      </c>
      <c r="B1534" t="s">
        <v>21</v>
      </c>
      <c r="C1534" s="2" t="str">
        <f t="shared" si="77"/>
        <v>12</v>
      </c>
      <c r="D1534" t="s">
        <v>411</v>
      </c>
      <c r="E1534" s="2" t="str">
        <f t="shared" si="79"/>
        <v>120010000</v>
      </c>
      <c r="F1534" t="s">
        <v>412</v>
      </c>
      <c r="G1534" t="s">
        <v>413</v>
      </c>
      <c r="H1534" t="s">
        <v>414</v>
      </c>
      <c r="I1534">
        <v>48401</v>
      </c>
      <c r="J1534" t="s">
        <v>416</v>
      </c>
      <c r="K1534">
        <v>0</v>
      </c>
      <c r="L1534" s="1">
        <v>5154808.21</v>
      </c>
      <c r="M1534" s="1">
        <v>5154808.21</v>
      </c>
      <c r="N1534" s="1">
        <v>5023241.68</v>
      </c>
      <c r="O1534" s="1">
        <v>131566.53</v>
      </c>
      <c r="P1534" s="1">
        <v>5023241.68</v>
      </c>
      <c r="Q1534">
        <v>0</v>
      </c>
      <c r="R1534" s="1">
        <v>5023241.68</v>
      </c>
      <c r="S1534">
        <v>0</v>
      </c>
    </row>
    <row r="1535" spans="1:19" x14ac:dyDescent="0.25">
      <c r="A1535" s="2">
        <v>1001</v>
      </c>
      <c r="B1535" t="s">
        <v>21</v>
      </c>
      <c r="C1535" s="2" t="str">
        <f t="shared" ref="C1535:C1598" si="80">"12"</f>
        <v>12</v>
      </c>
      <c r="D1535" t="s">
        <v>411</v>
      </c>
      <c r="E1535" s="2" t="str">
        <f t="shared" ref="E1535:E1555" si="81">"120010000"</f>
        <v>120010000</v>
      </c>
      <c r="F1535" t="s">
        <v>412</v>
      </c>
      <c r="G1535" t="s">
        <v>413</v>
      </c>
      <c r="H1535" t="s">
        <v>414</v>
      </c>
      <c r="I1535">
        <v>60102</v>
      </c>
      <c r="J1535" t="s">
        <v>417</v>
      </c>
      <c r="K1535">
        <v>0</v>
      </c>
      <c r="L1535" s="1">
        <v>1060544</v>
      </c>
      <c r="M1535" s="1">
        <v>1060544</v>
      </c>
      <c r="N1535" s="1">
        <v>799074.15</v>
      </c>
      <c r="O1535" s="1">
        <v>261469.85</v>
      </c>
      <c r="P1535" s="1">
        <v>799074.15</v>
      </c>
      <c r="Q1535">
        <v>0</v>
      </c>
      <c r="R1535" s="1">
        <v>799074.15</v>
      </c>
      <c r="S1535">
        <v>0</v>
      </c>
    </row>
    <row r="1536" spans="1:19" x14ac:dyDescent="0.25">
      <c r="A1536" s="2">
        <v>1001</v>
      </c>
      <c r="B1536" t="s">
        <v>21</v>
      </c>
      <c r="C1536" s="2" t="str">
        <f t="shared" si="80"/>
        <v>12</v>
      </c>
      <c r="D1536" t="s">
        <v>411</v>
      </c>
      <c r="E1536" s="2" t="str">
        <f t="shared" si="81"/>
        <v>120010000</v>
      </c>
      <c r="F1536" t="s">
        <v>412</v>
      </c>
      <c r="G1536" t="s">
        <v>413</v>
      </c>
      <c r="H1536" t="s">
        <v>414</v>
      </c>
      <c r="I1536">
        <v>62300</v>
      </c>
      <c r="J1536" t="s">
        <v>90</v>
      </c>
      <c r="K1536" s="1">
        <v>15534</v>
      </c>
      <c r="L1536" s="1">
        <v>7494.14</v>
      </c>
      <c r="M1536" s="1">
        <v>-8039.86</v>
      </c>
      <c r="N1536" s="1">
        <v>7494.14</v>
      </c>
      <c r="O1536">
        <v>0</v>
      </c>
      <c r="P1536" s="1">
        <v>7494.14</v>
      </c>
      <c r="Q1536">
        <v>0</v>
      </c>
      <c r="R1536" s="1">
        <v>7494.14</v>
      </c>
      <c r="S1536">
        <v>0</v>
      </c>
    </row>
    <row r="1537" spans="1:19" x14ac:dyDescent="0.25">
      <c r="A1537" s="2">
        <v>1001</v>
      </c>
      <c r="B1537" t="s">
        <v>21</v>
      </c>
      <c r="C1537" s="2" t="str">
        <f t="shared" si="80"/>
        <v>12</v>
      </c>
      <c r="D1537" t="s">
        <v>411</v>
      </c>
      <c r="E1537" s="2" t="str">
        <f t="shared" si="81"/>
        <v>120010000</v>
      </c>
      <c r="F1537" t="s">
        <v>412</v>
      </c>
      <c r="G1537" t="s">
        <v>413</v>
      </c>
      <c r="H1537" t="s">
        <v>414</v>
      </c>
      <c r="I1537">
        <v>62301</v>
      </c>
      <c r="J1537" t="s">
        <v>157</v>
      </c>
      <c r="K1537" s="1">
        <v>10000</v>
      </c>
      <c r="L1537">
        <v>0</v>
      </c>
      <c r="M1537" s="1">
        <v>-10000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</row>
    <row r="1538" spans="1:19" x14ac:dyDescent="0.25">
      <c r="A1538" s="2">
        <v>1001</v>
      </c>
      <c r="B1538" t="s">
        <v>21</v>
      </c>
      <c r="C1538" s="2" t="str">
        <f t="shared" si="80"/>
        <v>12</v>
      </c>
      <c r="D1538" t="s">
        <v>411</v>
      </c>
      <c r="E1538" s="2" t="str">
        <f t="shared" si="81"/>
        <v>120010000</v>
      </c>
      <c r="F1538" t="s">
        <v>412</v>
      </c>
      <c r="G1538" t="s">
        <v>413</v>
      </c>
      <c r="H1538" t="s">
        <v>414</v>
      </c>
      <c r="I1538">
        <v>62303</v>
      </c>
      <c r="J1538" t="s">
        <v>91</v>
      </c>
      <c r="K1538">
        <v>0</v>
      </c>
      <c r="L1538">
        <v>508.2</v>
      </c>
      <c r="M1538">
        <v>508.2</v>
      </c>
      <c r="N1538">
        <v>508.2</v>
      </c>
      <c r="O1538">
        <v>0</v>
      </c>
      <c r="P1538">
        <v>508.2</v>
      </c>
      <c r="Q1538">
        <v>0</v>
      </c>
      <c r="R1538">
        <v>508.2</v>
      </c>
      <c r="S1538">
        <v>0</v>
      </c>
    </row>
    <row r="1539" spans="1:19" x14ac:dyDescent="0.25">
      <c r="A1539" s="2">
        <v>1001</v>
      </c>
      <c r="B1539" t="s">
        <v>21</v>
      </c>
      <c r="C1539" s="2" t="str">
        <f t="shared" si="80"/>
        <v>12</v>
      </c>
      <c r="D1539" t="s">
        <v>411</v>
      </c>
      <c r="E1539" s="2" t="str">
        <f t="shared" si="81"/>
        <v>120010000</v>
      </c>
      <c r="F1539" t="s">
        <v>412</v>
      </c>
      <c r="G1539" t="s">
        <v>413</v>
      </c>
      <c r="H1539" t="s">
        <v>414</v>
      </c>
      <c r="I1539">
        <v>62500</v>
      </c>
      <c r="J1539" t="s">
        <v>93</v>
      </c>
      <c r="K1539" s="1">
        <v>150000</v>
      </c>
      <c r="L1539" s="1">
        <v>111171.91</v>
      </c>
      <c r="M1539" s="1">
        <v>-38828.089999999997</v>
      </c>
      <c r="N1539" s="1">
        <v>111171.91</v>
      </c>
      <c r="O1539">
        <v>0</v>
      </c>
      <c r="P1539" s="1">
        <v>111171.91</v>
      </c>
      <c r="Q1539">
        <v>0</v>
      </c>
      <c r="R1539" s="1">
        <v>110778.42</v>
      </c>
      <c r="S1539">
        <v>393.49</v>
      </c>
    </row>
    <row r="1540" spans="1:19" x14ac:dyDescent="0.25">
      <c r="A1540" s="2">
        <v>1001</v>
      </c>
      <c r="B1540" t="s">
        <v>21</v>
      </c>
      <c r="C1540" s="2" t="str">
        <f t="shared" si="80"/>
        <v>12</v>
      </c>
      <c r="D1540" t="s">
        <v>411</v>
      </c>
      <c r="E1540" s="2" t="str">
        <f t="shared" si="81"/>
        <v>120010000</v>
      </c>
      <c r="F1540" t="s">
        <v>412</v>
      </c>
      <c r="G1540" t="s">
        <v>413</v>
      </c>
      <c r="H1540" t="s">
        <v>414</v>
      </c>
      <c r="I1540">
        <v>62501</v>
      </c>
      <c r="J1540" t="s">
        <v>126</v>
      </c>
      <c r="K1540" s="1">
        <v>1258</v>
      </c>
      <c r="L1540" s="1">
        <v>2576.27</v>
      </c>
      <c r="M1540" s="1">
        <v>1318.27</v>
      </c>
      <c r="N1540" s="1">
        <v>2576.27</v>
      </c>
      <c r="O1540">
        <v>0</v>
      </c>
      <c r="P1540" s="1">
        <v>2576.27</v>
      </c>
      <c r="Q1540">
        <v>0</v>
      </c>
      <c r="R1540" s="1">
        <v>2575.36</v>
      </c>
      <c r="S1540">
        <v>0.91</v>
      </c>
    </row>
    <row r="1541" spans="1:19" x14ac:dyDescent="0.25">
      <c r="A1541" s="2">
        <v>1001</v>
      </c>
      <c r="B1541" t="s">
        <v>21</v>
      </c>
      <c r="C1541" s="2" t="str">
        <f t="shared" si="80"/>
        <v>12</v>
      </c>
      <c r="D1541" t="s">
        <v>411</v>
      </c>
      <c r="E1541" s="2" t="str">
        <f t="shared" si="81"/>
        <v>120010000</v>
      </c>
      <c r="F1541" t="s">
        <v>412</v>
      </c>
      <c r="G1541" t="s">
        <v>413</v>
      </c>
      <c r="H1541" t="s">
        <v>414</v>
      </c>
      <c r="I1541">
        <v>62502</v>
      </c>
      <c r="J1541" t="s">
        <v>94</v>
      </c>
      <c r="K1541" s="1">
        <v>15000</v>
      </c>
      <c r="L1541" s="1">
        <v>29689.48</v>
      </c>
      <c r="M1541" s="1">
        <v>14689.48</v>
      </c>
      <c r="N1541" s="1">
        <v>29689.48</v>
      </c>
      <c r="O1541">
        <v>0</v>
      </c>
      <c r="P1541" s="1">
        <v>29689.48</v>
      </c>
      <c r="Q1541">
        <v>0</v>
      </c>
      <c r="R1541" s="1">
        <v>12792.87</v>
      </c>
      <c r="S1541" s="1">
        <v>16896.61</v>
      </c>
    </row>
    <row r="1542" spans="1:19" x14ac:dyDescent="0.25">
      <c r="A1542" s="2">
        <v>1001</v>
      </c>
      <c r="B1542" t="s">
        <v>21</v>
      </c>
      <c r="C1542" s="2" t="str">
        <f t="shared" si="80"/>
        <v>12</v>
      </c>
      <c r="D1542" t="s">
        <v>411</v>
      </c>
      <c r="E1542" s="2" t="str">
        <f t="shared" si="81"/>
        <v>120010000</v>
      </c>
      <c r="F1542" t="s">
        <v>412</v>
      </c>
      <c r="G1542" t="s">
        <v>413</v>
      </c>
      <c r="H1542" t="s">
        <v>414</v>
      </c>
      <c r="I1542">
        <v>62600</v>
      </c>
      <c r="J1542" t="s">
        <v>170</v>
      </c>
      <c r="K1542">
        <v>500</v>
      </c>
      <c r="L1542">
        <v>500</v>
      </c>
      <c r="M1542">
        <v>0</v>
      </c>
      <c r="N1542">
        <v>447.55</v>
      </c>
      <c r="O1542">
        <v>52.45</v>
      </c>
      <c r="P1542">
        <v>447.55</v>
      </c>
      <c r="Q1542">
        <v>0</v>
      </c>
      <c r="R1542">
        <v>447.55</v>
      </c>
      <c r="S1542">
        <v>0</v>
      </c>
    </row>
    <row r="1543" spans="1:19" x14ac:dyDescent="0.25">
      <c r="A1543" s="2">
        <v>1001</v>
      </c>
      <c r="B1543" t="s">
        <v>21</v>
      </c>
      <c r="C1543" s="2" t="str">
        <f t="shared" si="80"/>
        <v>12</v>
      </c>
      <c r="D1543" t="s">
        <v>411</v>
      </c>
      <c r="E1543" s="2" t="str">
        <f t="shared" si="81"/>
        <v>120010000</v>
      </c>
      <c r="F1543" t="s">
        <v>412</v>
      </c>
      <c r="G1543" t="s">
        <v>413</v>
      </c>
      <c r="H1543" t="s">
        <v>414</v>
      </c>
      <c r="I1543">
        <v>62802</v>
      </c>
      <c r="J1543" t="s">
        <v>95</v>
      </c>
      <c r="K1543" s="1">
        <v>15300</v>
      </c>
      <c r="L1543">
        <v>0</v>
      </c>
      <c r="M1543" s="1">
        <v>-15300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</row>
    <row r="1544" spans="1:19" x14ac:dyDescent="0.25">
      <c r="A1544" s="2">
        <v>1001</v>
      </c>
      <c r="B1544" t="s">
        <v>21</v>
      </c>
      <c r="C1544" s="2" t="str">
        <f t="shared" si="80"/>
        <v>12</v>
      </c>
      <c r="D1544" t="s">
        <v>411</v>
      </c>
      <c r="E1544" s="2" t="str">
        <f t="shared" si="81"/>
        <v>120010000</v>
      </c>
      <c r="F1544" t="s">
        <v>412</v>
      </c>
      <c r="G1544" t="s">
        <v>413</v>
      </c>
      <c r="H1544" t="s">
        <v>414</v>
      </c>
      <c r="I1544">
        <v>63100</v>
      </c>
      <c r="J1544" t="s">
        <v>97</v>
      </c>
      <c r="K1544" s="1">
        <v>19000</v>
      </c>
      <c r="L1544" s="1">
        <v>36875.74</v>
      </c>
      <c r="M1544" s="1">
        <v>17875.740000000002</v>
      </c>
      <c r="N1544" s="1">
        <v>36875.74</v>
      </c>
      <c r="O1544">
        <v>0</v>
      </c>
      <c r="P1544" s="1">
        <v>36875.74</v>
      </c>
      <c r="Q1544">
        <v>0</v>
      </c>
      <c r="R1544" s="1">
        <v>36875.74</v>
      </c>
      <c r="S1544">
        <v>0</v>
      </c>
    </row>
    <row r="1545" spans="1:19" x14ac:dyDescent="0.25">
      <c r="A1545" s="2">
        <v>1001</v>
      </c>
      <c r="B1545" t="s">
        <v>21</v>
      </c>
      <c r="C1545" s="2" t="str">
        <f t="shared" si="80"/>
        <v>12</v>
      </c>
      <c r="D1545" t="s">
        <v>411</v>
      </c>
      <c r="E1545" s="2" t="str">
        <f t="shared" si="81"/>
        <v>120010000</v>
      </c>
      <c r="F1545" t="s">
        <v>412</v>
      </c>
      <c r="G1545" t="s">
        <v>413</v>
      </c>
      <c r="H1545" t="s">
        <v>414</v>
      </c>
      <c r="I1545">
        <v>63300</v>
      </c>
      <c r="J1545" t="s">
        <v>158</v>
      </c>
      <c r="K1545" s="1">
        <v>6000</v>
      </c>
      <c r="L1545" s="1">
        <v>10832.61</v>
      </c>
      <c r="M1545" s="1">
        <v>4832.6099999999997</v>
      </c>
      <c r="N1545" s="1">
        <v>12429.06</v>
      </c>
      <c r="O1545" s="1">
        <v>-1596.45</v>
      </c>
      <c r="P1545" s="1">
        <v>12429.06</v>
      </c>
      <c r="Q1545">
        <v>0</v>
      </c>
      <c r="R1545" s="1">
        <v>12429.06</v>
      </c>
      <c r="S1545">
        <v>0</v>
      </c>
    </row>
    <row r="1546" spans="1:19" x14ac:dyDescent="0.25">
      <c r="A1546" s="2">
        <v>1001</v>
      </c>
      <c r="B1546" t="s">
        <v>21</v>
      </c>
      <c r="C1546" s="2" t="str">
        <f t="shared" si="80"/>
        <v>12</v>
      </c>
      <c r="D1546" t="s">
        <v>411</v>
      </c>
      <c r="E1546" s="2" t="str">
        <f t="shared" si="81"/>
        <v>120010000</v>
      </c>
      <c r="F1546" t="s">
        <v>412</v>
      </c>
      <c r="G1546" t="s">
        <v>413</v>
      </c>
      <c r="H1546" t="s">
        <v>414</v>
      </c>
      <c r="I1546">
        <v>63301</v>
      </c>
      <c r="J1546" t="s">
        <v>129</v>
      </c>
      <c r="K1546" s="1">
        <v>15000</v>
      </c>
      <c r="L1546">
        <v>0</v>
      </c>
      <c r="M1546" s="1">
        <v>-15000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</row>
    <row r="1547" spans="1:19" x14ac:dyDescent="0.25">
      <c r="A1547" s="2">
        <v>1001</v>
      </c>
      <c r="B1547" t="s">
        <v>21</v>
      </c>
      <c r="C1547" s="2" t="str">
        <f t="shared" si="80"/>
        <v>12</v>
      </c>
      <c r="D1547" t="s">
        <v>411</v>
      </c>
      <c r="E1547" s="2" t="str">
        <f t="shared" si="81"/>
        <v>120010000</v>
      </c>
      <c r="F1547" t="s">
        <v>412</v>
      </c>
      <c r="G1547" t="s">
        <v>413</v>
      </c>
      <c r="H1547" t="s">
        <v>414</v>
      </c>
      <c r="I1547">
        <v>63302</v>
      </c>
      <c r="J1547" t="s">
        <v>130</v>
      </c>
      <c r="K1547" s="1">
        <v>20000</v>
      </c>
      <c r="L1547">
        <v>0</v>
      </c>
      <c r="M1547" s="1">
        <v>-20000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</row>
    <row r="1548" spans="1:19" x14ac:dyDescent="0.25">
      <c r="A1548" s="2">
        <v>1001</v>
      </c>
      <c r="B1548" t="s">
        <v>21</v>
      </c>
      <c r="C1548" s="2" t="str">
        <f t="shared" si="80"/>
        <v>12</v>
      </c>
      <c r="D1548" t="s">
        <v>411</v>
      </c>
      <c r="E1548" s="2" t="str">
        <f t="shared" si="81"/>
        <v>120010000</v>
      </c>
      <c r="F1548" t="s">
        <v>412</v>
      </c>
      <c r="G1548" t="s">
        <v>413</v>
      </c>
      <c r="H1548" t="s">
        <v>414</v>
      </c>
      <c r="I1548">
        <v>63303</v>
      </c>
      <c r="J1548" t="s">
        <v>98</v>
      </c>
      <c r="K1548" s="1">
        <v>10000</v>
      </c>
      <c r="L1548" s="1">
        <v>3839.08</v>
      </c>
      <c r="M1548" s="1">
        <v>-6160.92</v>
      </c>
      <c r="N1548" s="1">
        <v>2839.08</v>
      </c>
      <c r="O1548" s="1">
        <v>1000</v>
      </c>
      <c r="P1548" s="1">
        <v>2839.08</v>
      </c>
      <c r="Q1548">
        <v>0</v>
      </c>
      <c r="R1548" s="1">
        <v>2839.08</v>
      </c>
      <c r="S1548">
        <v>0</v>
      </c>
    </row>
    <row r="1549" spans="1:19" x14ac:dyDescent="0.25">
      <c r="A1549" s="2">
        <v>1001</v>
      </c>
      <c r="B1549" t="s">
        <v>21</v>
      </c>
      <c r="C1549" s="2" t="str">
        <f t="shared" si="80"/>
        <v>12</v>
      </c>
      <c r="D1549" t="s">
        <v>411</v>
      </c>
      <c r="E1549" s="2" t="str">
        <f t="shared" si="81"/>
        <v>120010000</v>
      </c>
      <c r="F1549" t="s">
        <v>412</v>
      </c>
      <c r="G1549" t="s">
        <v>413</v>
      </c>
      <c r="H1549" t="s">
        <v>414</v>
      </c>
      <c r="I1549">
        <v>63304</v>
      </c>
      <c r="J1549" t="s">
        <v>418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</row>
    <row r="1550" spans="1:19" x14ac:dyDescent="0.25">
      <c r="A1550" s="2">
        <v>1001</v>
      </c>
      <c r="B1550" t="s">
        <v>21</v>
      </c>
      <c r="C1550" s="2" t="str">
        <f t="shared" si="80"/>
        <v>12</v>
      </c>
      <c r="D1550" t="s">
        <v>411</v>
      </c>
      <c r="E1550" s="2" t="str">
        <f t="shared" si="81"/>
        <v>120010000</v>
      </c>
      <c r="F1550" t="s">
        <v>412</v>
      </c>
      <c r="G1550" t="s">
        <v>413</v>
      </c>
      <c r="H1550" t="s">
        <v>414</v>
      </c>
      <c r="I1550">
        <v>63305</v>
      </c>
      <c r="J1550" t="s">
        <v>294</v>
      </c>
      <c r="K1550">
        <v>0</v>
      </c>
      <c r="L1550">
        <v>871.2</v>
      </c>
      <c r="M1550">
        <v>871.2</v>
      </c>
      <c r="N1550">
        <v>871.2</v>
      </c>
      <c r="O1550">
        <v>0</v>
      </c>
      <c r="P1550">
        <v>871.2</v>
      </c>
      <c r="Q1550">
        <v>0</v>
      </c>
      <c r="R1550">
        <v>871.2</v>
      </c>
      <c r="S1550">
        <v>0</v>
      </c>
    </row>
    <row r="1551" spans="1:19" x14ac:dyDescent="0.25">
      <c r="A1551" s="2">
        <v>1001</v>
      </c>
      <c r="B1551" t="s">
        <v>21</v>
      </c>
      <c r="C1551" s="2" t="str">
        <f t="shared" si="80"/>
        <v>12</v>
      </c>
      <c r="D1551" t="s">
        <v>411</v>
      </c>
      <c r="E1551" s="2" t="str">
        <f t="shared" si="81"/>
        <v>120010000</v>
      </c>
      <c r="F1551" t="s">
        <v>412</v>
      </c>
      <c r="G1551" t="s">
        <v>413</v>
      </c>
      <c r="H1551" t="s">
        <v>414</v>
      </c>
      <c r="I1551">
        <v>63308</v>
      </c>
      <c r="J1551" t="s">
        <v>171</v>
      </c>
      <c r="K1551" s="1">
        <v>25000</v>
      </c>
      <c r="L1551">
        <v>0</v>
      </c>
      <c r="M1551" s="1">
        <v>-25000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</row>
    <row r="1552" spans="1:19" x14ac:dyDescent="0.25">
      <c r="A1552" s="2">
        <v>1001</v>
      </c>
      <c r="B1552" t="s">
        <v>21</v>
      </c>
      <c r="C1552" s="2" t="str">
        <f t="shared" si="80"/>
        <v>12</v>
      </c>
      <c r="D1552" t="s">
        <v>411</v>
      </c>
      <c r="E1552" s="2" t="str">
        <f t="shared" si="81"/>
        <v>120010000</v>
      </c>
      <c r="F1552" t="s">
        <v>412</v>
      </c>
      <c r="G1552" t="s">
        <v>413</v>
      </c>
      <c r="H1552" t="s">
        <v>414</v>
      </c>
      <c r="I1552">
        <v>63500</v>
      </c>
      <c r="J1552" t="s">
        <v>185</v>
      </c>
      <c r="K1552" s="1">
        <v>27600</v>
      </c>
      <c r="L1552" s="1">
        <v>5164.5600000000004</v>
      </c>
      <c r="M1552" s="1">
        <v>-22435.439999999999</v>
      </c>
      <c r="N1552">
        <v>0</v>
      </c>
      <c r="O1552" s="1">
        <v>5164.5600000000004</v>
      </c>
      <c r="P1552">
        <v>0</v>
      </c>
      <c r="Q1552">
        <v>0</v>
      </c>
      <c r="R1552">
        <v>0</v>
      </c>
      <c r="S1552">
        <v>0</v>
      </c>
    </row>
    <row r="1553" spans="1:19" x14ac:dyDescent="0.25">
      <c r="A1553" s="2">
        <v>1001</v>
      </c>
      <c r="B1553" t="s">
        <v>21</v>
      </c>
      <c r="C1553" s="2" t="str">
        <f t="shared" si="80"/>
        <v>12</v>
      </c>
      <c r="D1553" t="s">
        <v>411</v>
      </c>
      <c r="E1553" s="2" t="str">
        <f t="shared" si="81"/>
        <v>120010000</v>
      </c>
      <c r="F1553" t="s">
        <v>412</v>
      </c>
      <c r="G1553" t="s">
        <v>413</v>
      </c>
      <c r="H1553" t="s">
        <v>414</v>
      </c>
      <c r="I1553">
        <v>64010</v>
      </c>
      <c r="J1553" t="s">
        <v>99</v>
      </c>
      <c r="K1553" s="1">
        <v>568000</v>
      </c>
      <c r="L1553" s="1">
        <v>168000</v>
      </c>
      <c r="M1553" s="1">
        <v>-400000</v>
      </c>
      <c r="N1553" s="1">
        <v>108271.12</v>
      </c>
      <c r="O1553" s="1">
        <v>59728.88</v>
      </c>
      <c r="P1553" s="1">
        <v>108271.12</v>
      </c>
      <c r="Q1553">
        <v>0</v>
      </c>
      <c r="R1553" s="1">
        <v>105125.11</v>
      </c>
      <c r="S1553" s="1">
        <v>3146.01</v>
      </c>
    </row>
    <row r="1554" spans="1:19" x14ac:dyDescent="0.25">
      <c r="A1554" s="2">
        <v>1001</v>
      </c>
      <c r="B1554" t="s">
        <v>21</v>
      </c>
      <c r="C1554" s="2" t="str">
        <f t="shared" si="80"/>
        <v>12</v>
      </c>
      <c r="D1554" t="s">
        <v>411</v>
      </c>
      <c r="E1554" s="2" t="str">
        <f t="shared" si="81"/>
        <v>120010000</v>
      </c>
      <c r="F1554" t="s">
        <v>412</v>
      </c>
      <c r="G1554" t="s">
        <v>413</v>
      </c>
      <c r="H1554" t="s">
        <v>414</v>
      </c>
      <c r="I1554">
        <v>69000</v>
      </c>
      <c r="J1554" t="s">
        <v>415</v>
      </c>
      <c r="K1554" s="1">
        <v>100000</v>
      </c>
      <c r="L1554">
        <v>0</v>
      </c>
      <c r="M1554" s="1">
        <v>-100000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</row>
    <row r="1555" spans="1:19" x14ac:dyDescent="0.25">
      <c r="A1555" s="2">
        <v>1001</v>
      </c>
      <c r="B1555" t="s">
        <v>21</v>
      </c>
      <c r="C1555" s="2" t="str">
        <f t="shared" si="80"/>
        <v>12</v>
      </c>
      <c r="D1555" t="s">
        <v>411</v>
      </c>
      <c r="E1555" s="2" t="str">
        <f t="shared" si="81"/>
        <v>120010000</v>
      </c>
      <c r="F1555" t="s">
        <v>412</v>
      </c>
      <c r="G1555" t="s">
        <v>413</v>
      </c>
      <c r="H1555" t="s">
        <v>414</v>
      </c>
      <c r="I1555">
        <v>83009</v>
      </c>
      <c r="J1555" t="s">
        <v>46</v>
      </c>
      <c r="K1555" s="1">
        <v>228056</v>
      </c>
      <c r="L1555" s="1">
        <v>111165.86</v>
      </c>
      <c r="M1555" s="1">
        <v>-116890.14</v>
      </c>
      <c r="N1555" s="1">
        <v>111165.86</v>
      </c>
      <c r="O1555">
        <v>0</v>
      </c>
      <c r="P1555" s="1">
        <v>111165.86</v>
      </c>
      <c r="Q1555">
        <v>0</v>
      </c>
      <c r="R1555" s="1">
        <v>111165.86</v>
      </c>
      <c r="S1555">
        <v>0</v>
      </c>
    </row>
    <row r="1556" spans="1:19" x14ac:dyDescent="0.25">
      <c r="A1556" s="2">
        <v>1001</v>
      </c>
      <c r="B1556" t="s">
        <v>21</v>
      </c>
      <c r="C1556" s="2" t="str">
        <f t="shared" si="80"/>
        <v>12</v>
      </c>
      <c r="D1556" t="s">
        <v>411</v>
      </c>
      <c r="E1556" s="2" t="str">
        <f t="shared" ref="E1556:E1587" si="82">"120130000"</f>
        <v>120130000</v>
      </c>
      <c r="F1556" t="s">
        <v>419</v>
      </c>
      <c r="G1556" t="s">
        <v>420</v>
      </c>
      <c r="H1556" t="s">
        <v>421</v>
      </c>
      <c r="I1556">
        <v>10000</v>
      </c>
      <c r="J1556" t="s">
        <v>25</v>
      </c>
      <c r="K1556" s="1">
        <v>82492</v>
      </c>
      <c r="L1556" s="1">
        <v>82492</v>
      </c>
      <c r="M1556">
        <v>0</v>
      </c>
      <c r="N1556" s="1">
        <v>82491.839999999997</v>
      </c>
      <c r="O1556">
        <v>0.16</v>
      </c>
      <c r="P1556" s="1">
        <v>82491.839999999997</v>
      </c>
      <c r="Q1556">
        <v>0</v>
      </c>
      <c r="R1556" s="1">
        <v>82491.839999999997</v>
      </c>
      <c r="S1556">
        <v>0</v>
      </c>
    </row>
    <row r="1557" spans="1:19" x14ac:dyDescent="0.25">
      <c r="A1557" s="2">
        <v>1001</v>
      </c>
      <c r="B1557" t="s">
        <v>21</v>
      </c>
      <c r="C1557" s="2" t="str">
        <f t="shared" si="80"/>
        <v>12</v>
      </c>
      <c r="D1557" t="s">
        <v>411</v>
      </c>
      <c r="E1557" s="2" t="str">
        <f t="shared" si="82"/>
        <v>120130000</v>
      </c>
      <c r="F1557" t="s">
        <v>419</v>
      </c>
      <c r="G1557" t="s">
        <v>420</v>
      </c>
      <c r="H1557" t="s">
        <v>421</v>
      </c>
      <c r="I1557">
        <v>12000</v>
      </c>
      <c r="J1557" t="s">
        <v>28</v>
      </c>
      <c r="K1557" s="1">
        <v>375096</v>
      </c>
      <c r="L1557" s="1">
        <v>299572.23</v>
      </c>
      <c r="M1557" s="1">
        <v>-75523.77</v>
      </c>
      <c r="N1557" s="1">
        <v>299571.45</v>
      </c>
      <c r="O1557">
        <v>0.78</v>
      </c>
      <c r="P1557" s="1">
        <v>299571.45</v>
      </c>
      <c r="Q1557">
        <v>0</v>
      </c>
      <c r="R1557" s="1">
        <v>299571.45</v>
      </c>
      <c r="S1557">
        <v>0</v>
      </c>
    </row>
    <row r="1558" spans="1:19" x14ac:dyDescent="0.25">
      <c r="A1558" s="2">
        <v>1001</v>
      </c>
      <c r="B1558" t="s">
        <v>21</v>
      </c>
      <c r="C1558" s="2" t="str">
        <f t="shared" si="80"/>
        <v>12</v>
      </c>
      <c r="D1558" t="s">
        <v>411</v>
      </c>
      <c r="E1558" s="2" t="str">
        <f t="shared" si="82"/>
        <v>120130000</v>
      </c>
      <c r="F1558" t="s">
        <v>419</v>
      </c>
      <c r="G1558" t="s">
        <v>420</v>
      </c>
      <c r="H1558" t="s">
        <v>421</v>
      </c>
      <c r="I1558">
        <v>12001</v>
      </c>
      <c r="J1558" t="s">
        <v>51</v>
      </c>
      <c r="K1558" s="1">
        <v>209898</v>
      </c>
      <c r="L1558" s="1">
        <v>161103.74</v>
      </c>
      <c r="M1558" s="1">
        <v>-48794.26</v>
      </c>
      <c r="N1558" s="1">
        <v>161103.57999999999</v>
      </c>
      <c r="O1558">
        <v>0.16</v>
      </c>
      <c r="P1558" s="1">
        <v>161103.57999999999</v>
      </c>
      <c r="Q1558">
        <v>0</v>
      </c>
      <c r="R1558" s="1">
        <v>161103.57999999999</v>
      </c>
      <c r="S1558">
        <v>0</v>
      </c>
    </row>
    <row r="1559" spans="1:19" x14ac:dyDescent="0.25">
      <c r="A1559" s="2">
        <v>1001</v>
      </c>
      <c r="B1559" t="s">
        <v>21</v>
      </c>
      <c r="C1559" s="2" t="str">
        <f t="shared" si="80"/>
        <v>12</v>
      </c>
      <c r="D1559" t="s">
        <v>411</v>
      </c>
      <c r="E1559" s="2" t="str">
        <f t="shared" si="82"/>
        <v>120130000</v>
      </c>
      <c r="F1559" t="s">
        <v>419</v>
      </c>
      <c r="G1559" t="s">
        <v>420</v>
      </c>
      <c r="H1559" t="s">
        <v>421</v>
      </c>
      <c r="I1559">
        <v>12002</v>
      </c>
      <c r="J1559" t="s">
        <v>29</v>
      </c>
      <c r="K1559" s="1">
        <v>80380</v>
      </c>
      <c r="L1559" s="1">
        <v>30442.92</v>
      </c>
      <c r="M1559" s="1">
        <v>-49937.08</v>
      </c>
      <c r="N1559" s="1">
        <v>30442.63</v>
      </c>
      <c r="O1559">
        <v>0.28999999999999998</v>
      </c>
      <c r="P1559" s="1">
        <v>30442.63</v>
      </c>
      <c r="Q1559">
        <v>0</v>
      </c>
      <c r="R1559" s="1">
        <v>30442.63</v>
      </c>
      <c r="S1559">
        <v>0</v>
      </c>
    </row>
    <row r="1560" spans="1:19" x14ac:dyDescent="0.25">
      <c r="A1560" s="2">
        <v>1001</v>
      </c>
      <c r="B1560" t="s">
        <v>21</v>
      </c>
      <c r="C1560" s="2" t="str">
        <f t="shared" si="80"/>
        <v>12</v>
      </c>
      <c r="D1560" t="s">
        <v>411</v>
      </c>
      <c r="E1560" s="2" t="str">
        <f t="shared" si="82"/>
        <v>120130000</v>
      </c>
      <c r="F1560" t="s">
        <v>419</v>
      </c>
      <c r="G1560" t="s">
        <v>420</v>
      </c>
      <c r="H1560" t="s">
        <v>421</v>
      </c>
      <c r="I1560">
        <v>12003</v>
      </c>
      <c r="J1560" t="s">
        <v>30</v>
      </c>
      <c r="K1560" s="1">
        <v>19466</v>
      </c>
      <c r="L1560" s="1">
        <v>19562</v>
      </c>
      <c r="M1560">
        <v>96</v>
      </c>
      <c r="N1560" s="1">
        <v>19565.84</v>
      </c>
      <c r="O1560">
        <v>-3.84</v>
      </c>
      <c r="P1560" s="1">
        <v>19565.84</v>
      </c>
      <c r="Q1560">
        <v>0</v>
      </c>
      <c r="R1560" s="1">
        <v>19565.84</v>
      </c>
      <c r="S1560">
        <v>0</v>
      </c>
    </row>
    <row r="1561" spans="1:19" x14ac:dyDescent="0.25">
      <c r="A1561" s="2">
        <v>1001</v>
      </c>
      <c r="B1561" t="s">
        <v>21</v>
      </c>
      <c r="C1561" s="2" t="str">
        <f t="shared" si="80"/>
        <v>12</v>
      </c>
      <c r="D1561" t="s">
        <v>411</v>
      </c>
      <c r="E1561" s="2" t="str">
        <f t="shared" si="82"/>
        <v>120130000</v>
      </c>
      <c r="F1561" t="s">
        <v>419</v>
      </c>
      <c r="G1561" t="s">
        <v>420</v>
      </c>
      <c r="H1561" t="s">
        <v>421</v>
      </c>
      <c r="I1561">
        <v>12005</v>
      </c>
      <c r="J1561" t="s">
        <v>31</v>
      </c>
      <c r="K1561" s="1">
        <v>128613</v>
      </c>
      <c r="L1561" s="1">
        <v>137320</v>
      </c>
      <c r="M1561" s="1">
        <v>8707</v>
      </c>
      <c r="N1561" s="1">
        <v>137388.42000000001</v>
      </c>
      <c r="O1561">
        <v>-68.42</v>
      </c>
      <c r="P1561" s="1">
        <v>137388.42000000001</v>
      </c>
      <c r="Q1561">
        <v>0</v>
      </c>
      <c r="R1561" s="1">
        <v>137388.42000000001</v>
      </c>
      <c r="S1561">
        <v>0</v>
      </c>
    </row>
    <row r="1562" spans="1:19" x14ac:dyDescent="0.25">
      <c r="A1562" s="2">
        <v>1001</v>
      </c>
      <c r="B1562" t="s">
        <v>21</v>
      </c>
      <c r="C1562" s="2" t="str">
        <f t="shared" si="80"/>
        <v>12</v>
      </c>
      <c r="D1562" t="s">
        <v>411</v>
      </c>
      <c r="E1562" s="2" t="str">
        <f t="shared" si="82"/>
        <v>120130000</v>
      </c>
      <c r="F1562" t="s">
        <v>419</v>
      </c>
      <c r="G1562" t="s">
        <v>420</v>
      </c>
      <c r="H1562" t="s">
        <v>421</v>
      </c>
      <c r="I1562">
        <v>12100</v>
      </c>
      <c r="J1562" t="s">
        <v>32</v>
      </c>
      <c r="K1562" s="1">
        <v>446078</v>
      </c>
      <c r="L1562" s="1">
        <v>366645.54</v>
      </c>
      <c r="M1562" s="1">
        <v>-79432.460000000006</v>
      </c>
      <c r="N1562" s="1">
        <v>366644.58</v>
      </c>
      <c r="O1562">
        <v>0.96</v>
      </c>
      <c r="P1562" s="1">
        <v>366644.58</v>
      </c>
      <c r="Q1562">
        <v>0</v>
      </c>
      <c r="R1562" s="1">
        <v>366644.58</v>
      </c>
      <c r="S1562">
        <v>0</v>
      </c>
    </row>
    <row r="1563" spans="1:19" x14ac:dyDescent="0.25">
      <c r="A1563" s="2">
        <v>1001</v>
      </c>
      <c r="B1563" t="s">
        <v>21</v>
      </c>
      <c r="C1563" s="2" t="str">
        <f t="shared" si="80"/>
        <v>12</v>
      </c>
      <c r="D1563" t="s">
        <v>411</v>
      </c>
      <c r="E1563" s="2" t="str">
        <f t="shared" si="82"/>
        <v>120130000</v>
      </c>
      <c r="F1563" t="s">
        <v>419</v>
      </c>
      <c r="G1563" t="s">
        <v>420</v>
      </c>
      <c r="H1563" t="s">
        <v>421</v>
      </c>
      <c r="I1563">
        <v>12101</v>
      </c>
      <c r="J1563" t="s">
        <v>33</v>
      </c>
      <c r="K1563" s="1">
        <v>886050</v>
      </c>
      <c r="L1563" s="1">
        <v>755992.19</v>
      </c>
      <c r="M1563" s="1">
        <v>-130057.81</v>
      </c>
      <c r="N1563" s="1">
        <v>755992.16</v>
      </c>
      <c r="O1563">
        <v>0.03</v>
      </c>
      <c r="P1563" s="1">
        <v>755992.16</v>
      </c>
      <c r="Q1563">
        <v>0</v>
      </c>
      <c r="R1563" s="1">
        <v>755992.16</v>
      </c>
      <c r="S1563">
        <v>0</v>
      </c>
    </row>
    <row r="1564" spans="1:19" x14ac:dyDescent="0.25">
      <c r="A1564" s="2">
        <v>1001</v>
      </c>
      <c r="B1564" t="s">
        <v>21</v>
      </c>
      <c r="C1564" s="2" t="str">
        <f t="shared" si="80"/>
        <v>12</v>
      </c>
      <c r="D1564" t="s">
        <v>411</v>
      </c>
      <c r="E1564" s="2" t="str">
        <f t="shared" si="82"/>
        <v>120130000</v>
      </c>
      <c r="F1564" t="s">
        <v>419</v>
      </c>
      <c r="G1564" t="s">
        <v>420</v>
      </c>
      <c r="H1564" t="s">
        <v>421</v>
      </c>
      <c r="I1564">
        <v>12502</v>
      </c>
      <c r="J1564" t="s">
        <v>134</v>
      </c>
      <c r="K1564">
        <v>0</v>
      </c>
      <c r="L1564" s="1">
        <v>11601.05</v>
      </c>
      <c r="M1564" s="1">
        <v>11601.05</v>
      </c>
      <c r="N1564" s="1">
        <v>11528.76</v>
      </c>
      <c r="O1564">
        <v>72.290000000000006</v>
      </c>
      <c r="P1564" s="1">
        <v>11528.76</v>
      </c>
      <c r="Q1564">
        <v>0</v>
      </c>
      <c r="R1564" s="1">
        <v>11528.76</v>
      </c>
      <c r="S1564">
        <v>0</v>
      </c>
    </row>
    <row r="1565" spans="1:19" x14ac:dyDescent="0.25">
      <c r="A1565" s="2">
        <v>1001</v>
      </c>
      <c r="B1565" t="s">
        <v>21</v>
      </c>
      <c r="C1565" s="2" t="str">
        <f t="shared" si="80"/>
        <v>12</v>
      </c>
      <c r="D1565" t="s">
        <v>411</v>
      </c>
      <c r="E1565" s="2" t="str">
        <f t="shared" si="82"/>
        <v>120130000</v>
      </c>
      <c r="F1565" t="s">
        <v>419</v>
      </c>
      <c r="G1565" t="s">
        <v>420</v>
      </c>
      <c r="H1565" t="s">
        <v>421</v>
      </c>
      <c r="I1565">
        <v>13000</v>
      </c>
      <c r="J1565" t="s">
        <v>53</v>
      </c>
      <c r="K1565" s="1">
        <v>51211</v>
      </c>
      <c r="L1565" s="1">
        <v>17920.82</v>
      </c>
      <c r="M1565" s="1">
        <v>-33290.18</v>
      </c>
      <c r="N1565" s="1">
        <v>17920.509999999998</v>
      </c>
      <c r="O1565">
        <v>0.31</v>
      </c>
      <c r="P1565" s="1">
        <v>17920.509999999998</v>
      </c>
      <c r="Q1565">
        <v>0</v>
      </c>
      <c r="R1565" s="1">
        <v>17920.509999999998</v>
      </c>
      <c r="S1565">
        <v>0</v>
      </c>
    </row>
    <row r="1566" spans="1:19" x14ac:dyDescent="0.25">
      <c r="A1566" s="2">
        <v>1001</v>
      </c>
      <c r="B1566" t="s">
        <v>21</v>
      </c>
      <c r="C1566" s="2" t="str">
        <f t="shared" si="80"/>
        <v>12</v>
      </c>
      <c r="D1566" t="s">
        <v>411</v>
      </c>
      <c r="E1566" s="2" t="str">
        <f t="shared" si="82"/>
        <v>120130000</v>
      </c>
      <c r="F1566" t="s">
        <v>419</v>
      </c>
      <c r="G1566" t="s">
        <v>420</v>
      </c>
      <c r="H1566" t="s">
        <v>421</v>
      </c>
      <c r="I1566">
        <v>13005</v>
      </c>
      <c r="J1566" t="s">
        <v>56</v>
      </c>
      <c r="K1566" s="1">
        <v>7598</v>
      </c>
      <c r="L1566" s="1">
        <v>3818</v>
      </c>
      <c r="M1566" s="1">
        <v>-3780</v>
      </c>
      <c r="N1566" s="1">
        <v>3817.72</v>
      </c>
      <c r="O1566">
        <v>0.28000000000000003</v>
      </c>
      <c r="P1566" s="1">
        <v>3817.72</v>
      </c>
      <c r="Q1566">
        <v>0</v>
      </c>
      <c r="R1566" s="1">
        <v>3817.72</v>
      </c>
      <c r="S1566">
        <v>0</v>
      </c>
    </row>
    <row r="1567" spans="1:19" x14ac:dyDescent="0.25">
      <c r="A1567" s="2">
        <v>1001</v>
      </c>
      <c r="B1567" t="s">
        <v>21</v>
      </c>
      <c r="C1567" s="2" t="str">
        <f t="shared" si="80"/>
        <v>12</v>
      </c>
      <c r="D1567" t="s">
        <v>411</v>
      </c>
      <c r="E1567" s="2" t="str">
        <f t="shared" si="82"/>
        <v>120130000</v>
      </c>
      <c r="F1567" t="s">
        <v>419</v>
      </c>
      <c r="G1567" t="s">
        <v>420</v>
      </c>
      <c r="H1567" t="s">
        <v>421</v>
      </c>
      <c r="I1567">
        <v>16000</v>
      </c>
      <c r="J1567" t="s">
        <v>35</v>
      </c>
      <c r="K1567" s="1">
        <v>414640</v>
      </c>
      <c r="L1567" s="1">
        <v>429711.91</v>
      </c>
      <c r="M1567" s="1">
        <v>15071.91</v>
      </c>
      <c r="N1567" s="1">
        <v>429711.45</v>
      </c>
      <c r="O1567">
        <v>0.46</v>
      </c>
      <c r="P1567" s="1">
        <v>429711.45</v>
      </c>
      <c r="Q1567">
        <v>0</v>
      </c>
      <c r="R1567" s="1">
        <v>429711.45</v>
      </c>
      <c r="S1567">
        <v>0</v>
      </c>
    </row>
    <row r="1568" spans="1:19" x14ac:dyDescent="0.25">
      <c r="A1568" s="2">
        <v>1001</v>
      </c>
      <c r="B1568" t="s">
        <v>21</v>
      </c>
      <c r="C1568" s="2" t="str">
        <f t="shared" si="80"/>
        <v>12</v>
      </c>
      <c r="D1568" t="s">
        <v>411</v>
      </c>
      <c r="E1568" s="2" t="str">
        <f t="shared" si="82"/>
        <v>120130000</v>
      </c>
      <c r="F1568" t="s">
        <v>419</v>
      </c>
      <c r="G1568" t="s">
        <v>420</v>
      </c>
      <c r="H1568" t="s">
        <v>421</v>
      </c>
      <c r="I1568">
        <v>20500</v>
      </c>
      <c r="J1568" t="s">
        <v>67</v>
      </c>
      <c r="K1568" s="1">
        <v>2000</v>
      </c>
      <c r="L1568" s="1">
        <v>1916.98</v>
      </c>
      <c r="M1568">
        <v>-83.02</v>
      </c>
      <c r="N1568" s="1">
        <v>1016.98</v>
      </c>
      <c r="O1568">
        <v>900</v>
      </c>
      <c r="P1568" s="1">
        <v>1016.98</v>
      </c>
      <c r="Q1568">
        <v>0</v>
      </c>
      <c r="R1568">
        <v>762.75</v>
      </c>
      <c r="S1568">
        <v>254.23</v>
      </c>
    </row>
    <row r="1569" spans="1:19" x14ac:dyDescent="0.25">
      <c r="A1569" s="2">
        <v>1001</v>
      </c>
      <c r="B1569" t="s">
        <v>21</v>
      </c>
      <c r="C1569" s="2" t="str">
        <f t="shared" si="80"/>
        <v>12</v>
      </c>
      <c r="D1569" t="s">
        <v>411</v>
      </c>
      <c r="E1569" s="2" t="str">
        <f t="shared" si="82"/>
        <v>120130000</v>
      </c>
      <c r="F1569" t="s">
        <v>419</v>
      </c>
      <c r="G1569" t="s">
        <v>420</v>
      </c>
      <c r="H1569" t="s">
        <v>421</v>
      </c>
      <c r="I1569">
        <v>21500</v>
      </c>
      <c r="J1569" t="s">
        <v>71</v>
      </c>
      <c r="K1569" s="1">
        <v>3000</v>
      </c>
      <c r="L1569" s="1">
        <v>3000</v>
      </c>
      <c r="M1569">
        <v>0</v>
      </c>
      <c r="N1569" s="1">
        <v>3000</v>
      </c>
      <c r="O1569">
        <v>0</v>
      </c>
      <c r="P1569" s="1">
        <v>3000</v>
      </c>
      <c r="Q1569">
        <v>0</v>
      </c>
      <c r="R1569" s="1">
        <v>1381.13</v>
      </c>
      <c r="S1569" s="1">
        <v>1618.87</v>
      </c>
    </row>
    <row r="1570" spans="1:19" x14ac:dyDescent="0.25">
      <c r="A1570" s="2">
        <v>1001</v>
      </c>
      <c r="B1570" t="s">
        <v>21</v>
      </c>
      <c r="C1570" s="2" t="str">
        <f t="shared" si="80"/>
        <v>12</v>
      </c>
      <c r="D1570" t="s">
        <v>411</v>
      </c>
      <c r="E1570" s="2" t="str">
        <f t="shared" si="82"/>
        <v>120130000</v>
      </c>
      <c r="F1570" t="s">
        <v>419</v>
      </c>
      <c r="G1570" t="s">
        <v>420</v>
      </c>
      <c r="H1570" t="s">
        <v>421</v>
      </c>
      <c r="I1570">
        <v>22000</v>
      </c>
      <c r="J1570" t="s">
        <v>39</v>
      </c>
      <c r="K1570" s="1">
        <v>3708</v>
      </c>
      <c r="L1570" s="1">
        <v>3708</v>
      </c>
      <c r="M1570">
        <v>0</v>
      </c>
      <c r="N1570" s="1">
        <v>2843.39</v>
      </c>
      <c r="O1570">
        <v>864.61</v>
      </c>
      <c r="P1570" s="1">
        <v>2843.39</v>
      </c>
      <c r="Q1570">
        <v>0</v>
      </c>
      <c r="R1570" s="1">
        <v>2843.39</v>
      </c>
      <c r="S1570">
        <v>0</v>
      </c>
    </row>
    <row r="1571" spans="1:19" x14ac:dyDescent="0.25">
      <c r="A1571" s="2">
        <v>1001</v>
      </c>
      <c r="B1571" t="s">
        <v>21</v>
      </c>
      <c r="C1571" s="2" t="str">
        <f t="shared" si="80"/>
        <v>12</v>
      </c>
      <c r="D1571" t="s">
        <v>411</v>
      </c>
      <c r="E1571" s="2" t="str">
        <f t="shared" si="82"/>
        <v>120130000</v>
      </c>
      <c r="F1571" t="s">
        <v>419</v>
      </c>
      <c r="G1571" t="s">
        <v>420</v>
      </c>
      <c r="H1571" t="s">
        <v>421</v>
      </c>
      <c r="I1571">
        <v>22004</v>
      </c>
      <c r="J1571" t="s">
        <v>72</v>
      </c>
      <c r="K1571" s="1">
        <v>3000</v>
      </c>
      <c r="L1571" s="1">
        <v>3000</v>
      </c>
      <c r="M1571">
        <v>0</v>
      </c>
      <c r="N1571" s="1">
        <v>2315.39</v>
      </c>
      <c r="O1571">
        <v>684.61</v>
      </c>
      <c r="P1571" s="1">
        <v>2315.39</v>
      </c>
      <c r="Q1571">
        <v>0</v>
      </c>
      <c r="R1571" s="1">
        <v>2315.39</v>
      </c>
      <c r="S1571">
        <v>0</v>
      </c>
    </row>
    <row r="1572" spans="1:19" x14ac:dyDescent="0.25">
      <c r="A1572" s="2">
        <v>1001</v>
      </c>
      <c r="B1572" t="s">
        <v>21</v>
      </c>
      <c r="C1572" s="2" t="str">
        <f t="shared" si="80"/>
        <v>12</v>
      </c>
      <c r="D1572" t="s">
        <v>411</v>
      </c>
      <c r="E1572" s="2" t="str">
        <f t="shared" si="82"/>
        <v>120130000</v>
      </c>
      <c r="F1572" t="s">
        <v>419</v>
      </c>
      <c r="G1572" t="s">
        <v>420</v>
      </c>
      <c r="H1572" t="s">
        <v>421</v>
      </c>
      <c r="I1572">
        <v>22201</v>
      </c>
      <c r="J1572" t="s">
        <v>42</v>
      </c>
      <c r="K1572" s="1">
        <v>13722</v>
      </c>
      <c r="L1572" s="1">
        <v>13722</v>
      </c>
      <c r="M1572">
        <v>0</v>
      </c>
      <c r="N1572" s="1">
        <v>12153.91</v>
      </c>
      <c r="O1572" s="1">
        <v>1568.09</v>
      </c>
      <c r="P1572" s="1">
        <v>12153.91</v>
      </c>
      <c r="Q1572">
        <v>0</v>
      </c>
      <c r="R1572" s="1">
        <v>12153.91</v>
      </c>
      <c r="S1572">
        <v>0</v>
      </c>
    </row>
    <row r="1573" spans="1:19" x14ac:dyDescent="0.25">
      <c r="A1573" s="2">
        <v>1001</v>
      </c>
      <c r="B1573" t="s">
        <v>21</v>
      </c>
      <c r="C1573" s="2" t="str">
        <f t="shared" si="80"/>
        <v>12</v>
      </c>
      <c r="D1573" t="s">
        <v>411</v>
      </c>
      <c r="E1573" s="2" t="str">
        <f t="shared" si="82"/>
        <v>120130000</v>
      </c>
      <c r="F1573" t="s">
        <v>419</v>
      </c>
      <c r="G1573" t="s">
        <v>420</v>
      </c>
      <c r="H1573" t="s">
        <v>421</v>
      </c>
      <c r="I1573">
        <v>22209</v>
      </c>
      <c r="J1573" t="s">
        <v>43</v>
      </c>
      <c r="K1573" s="1">
        <v>1500</v>
      </c>
      <c r="L1573" s="1">
        <v>1500</v>
      </c>
      <c r="M1573">
        <v>0</v>
      </c>
      <c r="N1573">
        <v>0</v>
      </c>
      <c r="O1573" s="1">
        <v>1500</v>
      </c>
      <c r="P1573">
        <v>0</v>
      </c>
      <c r="Q1573">
        <v>0</v>
      </c>
      <c r="R1573">
        <v>0</v>
      </c>
      <c r="S1573">
        <v>0</v>
      </c>
    </row>
    <row r="1574" spans="1:19" x14ac:dyDescent="0.25">
      <c r="A1574" s="2">
        <v>1001</v>
      </c>
      <c r="B1574" t="s">
        <v>21</v>
      </c>
      <c r="C1574" s="2" t="str">
        <f t="shared" si="80"/>
        <v>12</v>
      </c>
      <c r="D1574" t="s">
        <v>411</v>
      </c>
      <c r="E1574" s="2" t="str">
        <f t="shared" si="82"/>
        <v>120130000</v>
      </c>
      <c r="F1574" t="s">
        <v>419</v>
      </c>
      <c r="G1574" t="s">
        <v>420</v>
      </c>
      <c r="H1574" t="s">
        <v>421</v>
      </c>
      <c r="I1574">
        <v>22603</v>
      </c>
      <c r="J1574" t="s">
        <v>82</v>
      </c>
      <c r="K1574" s="1">
        <v>8000</v>
      </c>
      <c r="L1574" s="1">
        <v>4210</v>
      </c>
      <c r="M1574" s="1">
        <v>-3790</v>
      </c>
      <c r="N1574" s="1">
        <v>2178</v>
      </c>
      <c r="O1574" s="1">
        <v>2032</v>
      </c>
      <c r="P1574" s="1">
        <v>2178</v>
      </c>
      <c r="Q1574">
        <v>0</v>
      </c>
      <c r="R1574" s="1">
        <v>2178</v>
      </c>
      <c r="S1574">
        <v>0</v>
      </c>
    </row>
    <row r="1575" spans="1:19" x14ac:dyDescent="0.25">
      <c r="A1575" s="2">
        <v>1001</v>
      </c>
      <c r="B1575" t="s">
        <v>21</v>
      </c>
      <c r="C1575" s="2" t="str">
        <f t="shared" si="80"/>
        <v>12</v>
      </c>
      <c r="D1575" t="s">
        <v>411</v>
      </c>
      <c r="E1575" s="2" t="str">
        <f t="shared" si="82"/>
        <v>120130000</v>
      </c>
      <c r="F1575" t="s">
        <v>419</v>
      </c>
      <c r="G1575" t="s">
        <v>420</v>
      </c>
      <c r="H1575" t="s">
        <v>421</v>
      </c>
      <c r="I1575">
        <v>22706</v>
      </c>
      <c r="J1575" t="s">
        <v>86</v>
      </c>
      <c r="K1575" s="1">
        <v>891270</v>
      </c>
      <c r="L1575" s="1">
        <v>891988</v>
      </c>
      <c r="M1575">
        <v>718</v>
      </c>
      <c r="N1575" s="1">
        <v>586849</v>
      </c>
      <c r="O1575" s="1">
        <v>305139</v>
      </c>
      <c r="P1575" s="1">
        <v>586849</v>
      </c>
      <c r="Q1575">
        <v>0</v>
      </c>
      <c r="R1575" s="1">
        <v>544857.44999999995</v>
      </c>
      <c r="S1575" s="1">
        <v>41991.55</v>
      </c>
    </row>
    <row r="1576" spans="1:19" x14ac:dyDescent="0.25">
      <c r="A1576" s="2">
        <v>1001</v>
      </c>
      <c r="B1576" t="s">
        <v>21</v>
      </c>
      <c r="C1576" s="2" t="str">
        <f t="shared" si="80"/>
        <v>12</v>
      </c>
      <c r="D1576" t="s">
        <v>411</v>
      </c>
      <c r="E1576" s="2" t="str">
        <f t="shared" si="82"/>
        <v>120130000</v>
      </c>
      <c r="F1576" t="s">
        <v>419</v>
      </c>
      <c r="G1576" t="s">
        <v>420</v>
      </c>
      <c r="H1576" t="s">
        <v>421</v>
      </c>
      <c r="I1576">
        <v>23001</v>
      </c>
      <c r="J1576" t="s">
        <v>88</v>
      </c>
      <c r="K1576" s="1">
        <v>1030</v>
      </c>
      <c r="L1576" s="1">
        <v>1030</v>
      </c>
      <c r="M1576">
        <v>0</v>
      </c>
      <c r="N1576">
        <v>0</v>
      </c>
      <c r="O1576" s="1">
        <v>1030</v>
      </c>
      <c r="P1576">
        <v>0</v>
      </c>
      <c r="Q1576">
        <v>0</v>
      </c>
      <c r="R1576">
        <v>0</v>
      </c>
      <c r="S1576">
        <v>0</v>
      </c>
    </row>
    <row r="1577" spans="1:19" x14ac:dyDescent="0.25">
      <c r="A1577" s="2">
        <v>1001</v>
      </c>
      <c r="B1577" t="s">
        <v>21</v>
      </c>
      <c r="C1577" s="2" t="str">
        <f t="shared" si="80"/>
        <v>12</v>
      </c>
      <c r="D1577" t="s">
        <v>411</v>
      </c>
      <c r="E1577" s="2" t="str">
        <f t="shared" si="82"/>
        <v>120130000</v>
      </c>
      <c r="F1577" t="s">
        <v>419</v>
      </c>
      <c r="G1577" t="s">
        <v>420</v>
      </c>
      <c r="H1577" t="s">
        <v>421</v>
      </c>
      <c r="I1577">
        <v>23100</v>
      </c>
      <c r="J1577" t="s">
        <v>89</v>
      </c>
      <c r="K1577" s="1">
        <v>4500</v>
      </c>
      <c r="L1577" s="1">
        <v>4500</v>
      </c>
      <c r="M1577">
        <v>0</v>
      </c>
      <c r="N1577">
        <v>872.48</v>
      </c>
      <c r="O1577" s="1">
        <v>3627.52</v>
      </c>
      <c r="P1577">
        <v>872.48</v>
      </c>
      <c r="Q1577">
        <v>0</v>
      </c>
      <c r="R1577">
        <v>872.48</v>
      </c>
      <c r="S1577">
        <v>0</v>
      </c>
    </row>
    <row r="1578" spans="1:19" x14ac:dyDescent="0.25">
      <c r="A1578" s="2">
        <v>1001</v>
      </c>
      <c r="B1578" t="s">
        <v>21</v>
      </c>
      <c r="C1578" s="2" t="str">
        <f t="shared" si="80"/>
        <v>12</v>
      </c>
      <c r="D1578" t="s">
        <v>411</v>
      </c>
      <c r="E1578" s="2" t="str">
        <f t="shared" si="82"/>
        <v>120130000</v>
      </c>
      <c r="F1578" t="s">
        <v>419</v>
      </c>
      <c r="G1578" t="s">
        <v>420</v>
      </c>
      <c r="H1578" t="s">
        <v>421</v>
      </c>
      <c r="I1578">
        <v>26010</v>
      </c>
      <c r="J1578" t="s">
        <v>422</v>
      </c>
      <c r="K1578" s="1">
        <v>330000</v>
      </c>
      <c r="L1578" s="1">
        <v>309050.76</v>
      </c>
      <c r="M1578" s="1">
        <v>-20949.240000000002</v>
      </c>
      <c r="N1578" s="1">
        <v>302857.82</v>
      </c>
      <c r="O1578" s="1">
        <v>6192.94</v>
      </c>
      <c r="P1578" s="1">
        <v>302857.82</v>
      </c>
      <c r="Q1578">
        <v>0</v>
      </c>
      <c r="R1578" s="1">
        <v>302857.82</v>
      </c>
      <c r="S1578">
        <v>0</v>
      </c>
    </row>
    <row r="1579" spans="1:19" x14ac:dyDescent="0.25">
      <c r="A1579" s="2">
        <v>1001</v>
      </c>
      <c r="B1579" t="s">
        <v>21</v>
      </c>
      <c r="C1579" s="2" t="str">
        <f t="shared" si="80"/>
        <v>12</v>
      </c>
      <c r="D1579" t="s">
        <v>411</v>
      </c>
      <c r="E1579" s="2" t="str">
        <f t="shared" si="82"/>
        <v>120130000</v>
      </c>
      <c r="F1579" t="s">
        <v>419</v>
      </c>
      <c r="G1579" t="s">
        <v>420</v>
      </c>
      <c r="H1579" t="s">
        <v>421</v>
      </c>
      <c r="I1579">
        <v>28001</v>
      </c>
      <c r="J1579" t="s">
        <v>45</v>
      </c>
      <c r="K1579" s="1">
        <v>400000</v>
      </c>
      <c r="L1579" s="1">
        <v>370949.24</v>
      </c>
      <c r="M1579" s="1">
        <v>-29050.76</v>
      </c>
      <c r="N1579" s="1">
        <v>354941.63</v>
      </c>
      <c r="O1579" s="1">
        <v>16007.61</v>
      </c>
      <c r="P1579" s="1">
        <v>354941.63</v>
      </c>
      <c r="Q1579">
        <v>0</v>
      </c>
      <c r="R1579" s="1">
        <v>347947.82</v>
      </c>
      <c r="S1579" s="1">
        <v>6993.81</v>
      </c>
    </row>
    <row r="1580" spans="1:19" x14ac:dyDescent="0.25">
      <c r="A1580" s="2">
        <v>1001</v>
      </c>
      <c r="B1580" t="s">
        <v>21</v>
      </c>
      <c r="C1580" s="2" t="str">
        <f t="shared" si="80"/>
        <v>12</v>
      </c>
      <c r="D1580" t="s">
        <v>411</v>
      </c>
      <c r="E1580" s="2" t="str">
        <f t="shared" si="82"/>
        <v>120130000</v>
      </c>
      <c r="F1580" t="s">
        <v>419</v>
      </c>
      <c r="G1580" t="s">
        <v>420</v>
      </c>
      <c r="H1580" t="s">
        <v>421</v>
      </c>
      <c r="I1580">
        <v>46309</v>
      </c>
      <c r="J1580" t="s">
        <v>144</v>
      </c>
      <c r="K1580" s="1">
        <v>180000</v>
      </c>
      <c r="L1580" s="1">
        <v>180000</v>
      </c>
      <c r="M1580">
        <v>0</v>
      </c>
      <c r="N1580" s="1">
        <v>180000</v>
      </c>
      <c r="O1580">
        <v>0</v>
      </c>
      <c r="P1580" s="1">
        <v>164365.4</v>
      </c>
      <c r="Q1580" s="1">
        <v>15634.6</v>
      </c>
      <c r="R1580" s="1">
        <v>164365.4</v>
      </c>
      <c r="S1580">
        <v>0</v>
      </c>
    </row>
    <row r="1581" spans="1:19" x14ac:dyDescent="0.25">
      <c r="A1581" s="2">
        <v>1001</v>
      </c>
      <c r="B1581" t="s">
        <v>21</v>
      </c>
      <c r="C1581" s="2" t="str">
        <f t="shared" si="80"/>
        <v>12</v>
      </c>
      <c r="D1581" t="s">
        <v>411</v>
      </c>
      <c r="E1581" s="2" t="str">
        <f t="shared" si="82"/>
        <v>120130000</v>
      </c>
      <c r="F1581" t="s">
        <v>419</v>
      </c>
      <c r="G1581" t="s">
        <v>420</v>
      </c>
      <c r="H1581" t="s">
        <v>421</v>
      </c>
      <c r="I1581">
        <v>47399</v>
      </c>
      <c r="J1581" t="s">
        <v>146</v>
      </c>
      <c r="K1581" s="1">
        <v>40000</v>
      </c>
      <c r="L1581">
        <v>0</v>
      </c>
      <c r="M1581" s="1">
        <v>-40000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</row>
    <row r="1582" spans="1:19" x14ac:dyDescent="0.25">
      <c r="A1582" s="2">
        <v>1001</v>
      </c>
      <c r="B1582" t="s">
        <v>21</v>
      </c>
      <c r="C1582" s="2" t="str">
        <f t="shared" si="80"/>
        <v>12</v>
      </c>
      <c r="D1582" t="s">
        <v>411</v>
      </c>
      <c r="E1582" s="2" t="str">
        <f t="shared" si="82"/>
        <v>120130000</v>
      </c>
      <c r="F1582" t="s">
        <v>419</v>
      </c>
      <c r="G1582" t="s">
        <v>420</v>
      </c>
      <c r="H1582" t="s">
        <v>421</v>
      </c>
      <c r="I1582">
        <v>49000</v>
      </c>
      <c r="J1582" t="s">
        <v>210</v>
      </c>
      <c r="K1582" s="1">
        <v>500000</v>
      </c>
      <c r="L1582" s="1">
        <v>300000</v>
      </c>
      <c r="M1582" s="1">
        <v>-200000</v>
      </c>
      <c r="N1582" s="1">
        <v>300000</v>
      </c>
      <c r="O1582">
        <v>0</v>
      </c>
      <c r="P1582" s="1">
        <v>283841.82</v>
      </c>
      <c r="Q1582" s="1">
        <v>16158.18</v>
      </c>
      <c r="R1582" s="1">
        <v>283841.82</v>
      </c>
      <c r="S1582">
        <v>0</v>
      </c>
    </row>
    <row r="1583" spans="1:19" x14ac:dyDescent="0.25">
      <c r="A1583" s="2">
        <v>1001</v>
      </c>
      <c r="B1583" t="s">
        <v>21</v>
      </c>
      <c r="C1583" s="2" t="str">
        <f t="shared" si="80"/>
        <v>12</v>
      </c>
      <c r="D1583" t="s">
        <v>411</v>
      </c>
      <c r="E1583" s="2" t="str">
        <f t="shared" si="82"/>
        <v>120130000</v>
      </c>
      <c r="F1583" t="s">
        <v>419</v>
      </c>
      <c r="G1583" t="s">
        <v>420</v>
      </c>
      <c r="H1583" t="s">
        <v>421</v>
      </c>
      <c r="I1583">
        <v>49001</v>
      </c>
      <c r="J1583" t="s">
        <v>423</v>
      </c>
      <c r="K1583" s="1">
        <v>145000</v>
      </c>
      <c r="L1583" s="1">
        <v>145000</v>
      </c>
      <c r="M1583">
        <v>0</v>
      </c>
      <c r="N1583" s="1">
        <v>145000</v>
      </c>
      <c r="O1583">
        <v>0</v>
      </c>
      <c r="P1583" s="1">
        <v>136598.16</v>
      </c>
      <c r="Q1583" s="1">
        <v>8401.84</v>
      </c>
      <c r="R1583" s="1">
        <v>136598.16</v>
      </c>
      <c r="S1583">
        <v>0</v>
      </c>
    </row>
    <row r="1584" spans="1:19" x14ac:dyDescent="0.25">
      <c r="A1584" s="2">
        <v>1001</v>
      </c>
      <c r="B1584" t="s">
        <v>21</v>
      </c>
      <c r="C1584" s="2" t="str">
        <f t="shared" si="80"/>
        <v>12</v>
      </c>
      <c r="D1584" t="s">
        <v>411</v>
      </c>
      <c r="E1584" s="2" t="str">
        <f t="shared" si="82"/>
        <v>120130000</v>
      </c>
      <c r="F1584" t="s">
        <v>419</v>
      </c>
      <c r="G1584" t="s">
        <v>420</v>
      </c>
      <c r="H1584" t="s">
        <v>421</v>
      </c>
      <c r="I1584">
        <v>79000</v>
      </c>
      <c r="J1584" t="s">
        <v>210</v>
      </c>
      <c r="K1584" s="1">
        <v>14122668</v>
      </c>
      <c r="L1584" s="1">
        <v>14044382</v>
      </c>
      <c r="M1584" s="1">
        <v>-78286</v>
      </c>
      <c r="N1584" s="1">
        <v>14044382</v>
      </c>
      <c r="O1584">
        <v>0</v>
      </c>
      <c r="P1584" s="1">
        <v>12419820.35</v>
      </c>
      <c r="Q1584" s="1">
        <v>1624561.65</v>
      </c>
      <c r="R1584" s="1">
        <v>10894029.029999999</v>
      </c>
      <c r="S1584" s="1">
        <v>1525791.32</v>
      </c>
    </row>
    <row r="1585" spans="1:19" x14ac:dyDescent="0.25">
      <c r="A1585" s="2">
        <v>1001</v>
      </c>
      <c r="B1585" t="s">
        <v>21</v>
      </c>
      <c r="C1585" s="2" t="str">
        <f t="shared" si="80"/>
        <v>12</v>
      </c>
      <c r="D1585" t="s">
        <v>411</v>
      </c>
      <c r="E1585" s="2" t="str">
        <f t="shared" si="82"/>
        <v>120130000</v>
      </c>
      <c r="F1585" t="s">
        <v>419</v>
      </c>
      <c r="G1585" t="s">
        <v>424</v>
      </c>
      <c r="H1585" t="s">
        <v>425</v>
      </c>
      <c r="I1585">
        <v>12000</v>
      </c>
      <c r="J1585" t="s">
        <v>28</v>
      </c>
      <c r="K1585" s="1">
        <v>716092</v>
      </c>
      <c r="L1585" s="1">
        <v>492304.88</v>
      </c>
      <c r="M1585" s="1">
        <v>-223787.12</v>
      </c>
      <c r="N1585" s="1">
        <v>492304.6</v>
      </c>
      <c r="O1585">
        <v>0.28000000000000003</v>
      </c>
      <c r="P1585" s="1">
        <v>492304.6</v>
      </c>
      <c r="Q1585">
        <v>0</v>
      </c>
      <c r="R1585" s="1">
        <v>492304.6</v>
      </c>
      <c r="S1585">
        <v>0</v>
      </c>
    </row>
    <row r="1586" spans="1:19" x14ac:dyDescent="0.25">
      <c r="A1586" s="2">
        <v>1001</v>
      </c>
      <c r="B1586" t="s">
        <v>21</v>
      </c>
      <c r="C1586" s="2" t="str">
        <f t="shared" si="80"/>
        <v>12</v>
      </c>
      <c r="D1586" t="s">
        <v>411</v>
      </c>
      <c r="E1586" s="2" t="str">
        <f t="shared" si="82"/>
        <v>120130000</v>
      </c>
      <c r="F1586" t="s">
        <v>419</v>
      </c>
      <c r="G1586" t="s">
        <v>424</v>
      </c>
      <c r="H1586" t="s">
        <v>425</v>
      </c>
      <c r="I1586">
        <v>12001</v>
      </c>
      <c r="J1586" t="s">
        <v>51</v>
      </c>
      <c r="K1586" s="1">
        <v>164919</v>
      </c>
      <c r="L1586" s="1">
        <v>96795</v>
      </c>
      <c r="M1586" s="1">
        <v>-68124</v>
      </c>
      <c r="N1586" s="1">
        <v>96794.78</v>
      </c>
      <c r="O1586">
        <v>0.22</v>
      </c>
      <c r="P1586" s="1">
        <v>96794.78</v>
      </c>
      <c r="Q1586">
        <v>0</v>
      </c>
      <c r="R1586" s="1">
        <v>96794.78</v>
      </c>
      <c r="S1586">
        <v>0</v>
      </c>
    </row>
    <row r="1587" spans="1:19" x14ac:dyDescent="0.25">
      <c r="A1587" s="2">
        <v>1001</v>
      </c>
      <c r="B1587" t="s">
        <v>21</v>
      </c>
      <c r="C1587" s="2" t="str">
        <f t="shared" si="80"/>
        <v>12</v>
      </c>
      <c r="D1587" t="s">
        <v>411</v>
      </c>
      <c r="E1587" s="2" t="str">
        <f t="shared" si="82"/>
        <v>120130000</v>
      </c>
      <c r="F1587" t="s">
        <v>419</v>
      </c>
      <c r="G1587" t="s">
        <v>424</v>
      </c>
      <c r="H1587" t="s">
        <v>425</v>
      </c>
      <c r="I1587">
        <v>12002</v>
      </c>
      <c r="J1587" t="s">
        <v>29</v>
      </c>
      <c r="K1587" s="1">
        <v>241139</v>
      </c>
      <c r="L1587" s="1">
        <v>165394.84</v>
      </c>
      <c r="M1587" s="1">
        <v>-75744.160000000003</v>
      </c>
      <c r="N1587" s="1">
        <v>165393.98000000001</v>
      </c>
      <c r="O1587">
        <v>0.86</v>
      </c>
      <c r="P1587" s="1">
        <v>165393.98000000001</v>
      </c>
      <c r="Q1587">
        <v>0</v>
      </c>
      <c r="R1587" s="1">
        <v>165393.98000000001</v>
      </c>
      <c r="S1587">
        <v>0</v>
      </c>
    </row>
    <row r="1588" spans="1:19" x14ac:dyDescent="0.25">
      <c r="A1588" s="2">
        <v>1001</v>
      </c>
      <c r="B1588" t="s">
        <v>21</v>
      </c>
      <c r="C1588" s="2" t="str">
        <f t="shared" si="80"/>
        <v>12</v>
      </c>
      <c r="D1588" t="s">
        <v>411</v>
      </c>
      <c r="E1588" s="2" t="str">
        <f t="shared" ref="E1588:E1618" si="83">"120130000"</f>
        <v>120130000</v>
      </c>
      <c r="F1588" t="s">
        <v>419</v>
      </c>
      <c r="G1588" t="s">
        <v>424</v>
      </c>
      <c r="H1588" t="s">
        <v>425</v>
      </c>
      <c r="I1588">
        <v>12003</v>
      </c>
      <c r="J1588" t="s">
        <v>30</v>
      </c>
      <c r="K1588" s="1">
        <v>136262</v>
      </c>
      <c r="L1588" s="1">
        <v>121722</v>
      </c>
      <c r="M1588" s="1">
        <v>-14540</v>
      </c>
      <c r="N1588" s="1">
        <v>121721.44</v>
      </c>
      <c r="O1588">
        <v>0.56000000000000005</v>
      </c>
      <c r="P1588" s="1">
        <v>121721.44</v>
      </c>
      <c r="Q1588">
        <v>0</v>
      </c>
      <c r="R1588" s="1">
        <v>121721.44</v>
      </c>
      <c r="S1588">
        <v>0</v>
      </c>
    </row>
    <row r="1589" spans="1:19" x14ac:dyDescent="0.25">
      <c r="A1589" s="2">
        <v>1001</v>
      </c>
      <c r="B1589" t="s">
        <v>21</v>
      </c>
      <c r="C1589" s="2" t="str">
        <f t="shared" si="80"/>
        <v>12</v>
      </c>
      <c r="D1589" t="s">
        <v>411</v>
      </c>
      <c r="E1589" s="2" t="str">
        <f t="shared" si="83"/>
        <v>120130000</v>
      </c>
      <c r="F1589" t="s">
        <v>419</v>
      </c>
      <c r="G1589" t="s">
        <v>424</v>
      </c>
      <c r="H1589" t="s">
        <v>425</v>
      </c>
      <c r="I1589">
        <v>12005</v>
      </c>
      <c r="J1589" t="s">
        <v>31</v>
      </c>
      <c r="K1589" s="1">
        <v>178862</v>
      </c>
      <c r="L1589" s="1">
        <v>200308</v>
      </c>
      <c r="M1589" s="1">
        <v>21446</v>
      </c>
      <c r="N1589" s="1">
        <v>200307.63</v>
      </c>
      <c r="O1589">
        <v>0.37</v>
      </c>
      <c r="P1589" s="1">
        <v>200307.63</v>
      </c>
      <c r="Q1589">
        <v>0</v>
      </c>
      <c r="R1589" s="1">
        <v>200307.63</v>
      </c>
      <c r="S1589">
        <v>0</v>
      </c>
    </row>
    <row r="1590" spans="1:19" x14ac:dyDescent="0.25">
      <c r="A1590" s="2">
        <v>1001</v>
      </c>
      <c r="B1590" t="s">
        <v>21</v>
      </c>
      <c r="C1590" s="2" t="str">
        <f t="shared" si="80"/>
        <v>12</v>
      </c>
      <c r="D1590" t="s">
        <v>411</v>
      </c>
      <c r="E1590" s="2" t="str">
        <f t="shared" si="83"/>
        <v>120130000</v>
      </c>
      <c r="F1590" t="s">
        <v>419</v>
      </c>
      <c r="G1590" t="s">
        <v>424</v>
      </c>
      <c r="H1590" t="s">
        <v>425</v>
      </c>
      <c r="I1590">
        <v>12100</v>
      </c>
      <c r="J1590" t="s">
        <v>32</v>
      </c>
      <c r="K1590" s="1">
        <v>785806</v>
      </c>
      <c r="L1590" s="1">
        <v>597123.24</v>
      </c>
      <c r="M1590" s="1">
        <v>-188682.76</v>
      </c>
      <c r="N1590" s="1">
        <v>597122.6</v>
      </c>
      <c r="O1590">
        <v>0.64</v>
      </c>
      <c r="P1590" s="1">
        <v>597122.6</v>
      </c>
      <c r="Q1590">
        <v>0</v>
      </c>
      <c r="R1590" s="1">
        <v>597122.6</v>
      </c>
      <c r="S1590">
        <v>0</v>
      </c>
    </row>
    <row r="1591" spans="1:19" x14ac:dyDescent="0.25">
      <c r="A1591" s="2">
        <v>1001</v>
      </c>
      <c r="B1591" t="s">
        <v>21</v>
      </c>
      <c r="C1591" s="2" t="str">
        <f t="shared" si="80"/>
        <v>12</v>
      </c>
      <c r="D1591" t="s">
        <v>411</v>
      </c>
      <c r="E1591" s="2" t="str">
        <f t="shared" si="83"/>
        <v>120130000</v>
      </c>
      <c r="F1591" t="s">
        <v>419</v>
      </c>
      <c r="G1591" t="s">
        <v>424</v>
      </c>
      <c r="H1591" t="s">
        <v>425</v>
      </c>
      <c r="I1591">
        <v>12101</v>
      </c>
      <c r="J1591" t="s">
        <v>33</v>
      </c>
      <c r="K1591" s="1">
        <v>1557981</v>
      </c>
      <c r="L1591" s="1">
        <v>1253427.01</v>
      </c>
      <c r="M1591" s="1">
        <v>-304553.99</v>
      </c>
      <c r="N1591" s="1">
        <v>1253426.68</v>
      </c>
      <c r="O1591">
        <v>0.33</v>
      </c>
      <c r="P1591" s="1">
        <v>1253426.68</v>
      </c>
      <c r="Q1591">
        <v>0</v>
      </c>
      <c r="R1591" s="1">
        <v>1253426.68</v>
      </c>
      <c r="S1591">
        <v>0</v>
      </c>
    </row>
    <row r="1592" spans="1:19" x14ac:dyDescent="0.25">
      <c r="A1592" s="2">
        <v>1001</v>
      </c>
      <c r="B1592" t="s">
        <v>21</v>
      </c>
      <c r="C1592" s="2" t="str">
        <f t="shared" si="80"/>
        <v>12</v>
      </c>
      <c r="D1592" t="s">
        <v>411</v>
      </c>
      <c r="E1592" s="2" t="str">
        <f t="shared" si="83"/>
        <v>120130000</v>
      </c>
      <c r="F1592" t="s">
        <v>419</v>
      </c>
      <c r="G1592" t="s">
        <v>424</v>
      </c>
      <c r="H1592" t="s">
        <v>425</v>
      </c>
      <c r="I1592">
        <v>12103</v>
      </c>
      <c r="J1592" t="s">
        <v>52</v>
      </c>
      <c r="K1592" s="1">
        <v>3853</v>
      </c>
      <c r="L1592" s="1">
        <v>3314</v>
      </c>
      <c r="M1592">
        <v>-539</v>
      </c>
      <c r="N1592" s="1">
        <v>3313.31</v>
      </c>
      <c r="O1592">
        <v>0.69</v>
      </c>
      <c r="P1592" s="1">
        <v>3313.31</v>
      </c>
      <c r="Q1592">
        <v>0</v>
      </c>
      <c r="R1592" s="1">
        <v>3313.31</v>
      </c>
      <c r="S1592">
        <v>0</v>
      </c>
    </row>
    <row r="1593" spans="1:19" x14ac:dyDescent="0.25">
      <c r="A1593" s="2">
        <v>1001</v>
      </c>
      <c r="B1593" t="s">
        <v>21</v>
      </c>
      <c r="C1593" s="2" t="str">
        <f t="shared" si="80"/>
        <v>12</v>
      </c>
      <c r="D1593" t="s">
        <v>411</v>
      </c>
      <c r="E1593" s="2" t="str">
        <f t="shared" si="83"/>
        <v>120130000</v>
      </c>
      <c r="F1593" t="s">
        <v>419</v>
      </c>
      <c r="G1593" t="s">
        <v>424</v>
      </c>
      <c r="H1593" t="s">
        <v>425</v>
      </c>
      <c r="I1593">
        <v>12502</v>
      </c>
      <c r="J1593" t="s">
        <v>134</v>
      </c>
      <c r="K1593">
        <v>0</v>
      </c>
      <c r="L1593" s="1">
        <v>4540.5600000000004</v>
      </c>
      <c r="M1593" s="1">
        <v>4540.5600000000004</v>
      </c>
      <c r="N1593" s="1">
        <v>4540.05</v>
      </c>
      <c r="O1593">
        <v>0.51</v>
      </c>
      <c r="P1593" s="1">
        <v>4540.05</v>
      </c>
      <c r="Q1593">
        <v>0</v>
      </c>
      <c r="R1593" s="1">
        <v>4540.05</v>
      </c>
      <c r="S1593">
        <v>0</v>
      </c>
    </row>
    <row r="1594" spans="1:19" x14ac:dyDescent="0.25">
      <c r="A1594" s="2">
        <v>1001</v>
      </c>
      <c r="B1594" t="s">
        <v>21</v>
      </c>
      <c r="C1594" s="2" t="str">
        <f t="shared" si="80"/>
        <v>12</v>
      </c>
      <c r="D1594" t="s">
        <v>411</v>
      </c>
      <c r="E1594" s="2" t="str">
        <f t="shared" si="83"/>
        <v>120130000</v>
      </c>
      <c r="F1594" t="s">
        <v>419</v>
      </c>
      <c r="G1594" t="s">
        <v>424</v>
      </c>
      <c r="H1594" t="s">
        <v>425</v>
      </c>
      <c r="I1594">
        <v>13000</v>
      </c>
      <c r="J1594" t="s">
        <v>53</v>
      </c>
      <c r="K1594" s="1">
        <v>394585</v>
      </c>
      <c r="L1594" s="1">
        <v>280894.98</v>
      </c>
      <c r="M1594" s="1">
        <v>-113690.02</v>
      </c>
      <c r="N1594" s="1">
        <v>280894.13</v>
      </c>
      <c r="O1594">
        <v>0.85</v>
      </c>
      <c r="P1594" s="1">
        <v>280894.13</v>
      </c>
      <c r="Q1594">
        <v>0</v>
      </c>
      <c r="R1594" s="1">
        <v>280894.13</v>
      </c>
      <c r="S1594">
        <v>0</v>
      </c>
    </row>
    <row r="1595" spans="1:19" x14ac:dyDescent="0.25">
      <c r="A1595" s="2">
        <v>1001</v>
      </c>
      <c r="B1595" t="s">
        <v>21</v>
      </c>
      <c r="C1595" s="2" t="str">
        <f t="shared" si="80"/>
        <v>12</v>
      </c>
      <c r="D1595" t="s">
        <v>411</v>
      </c>
      <c r="E1595" s="2" t="str">
        <f t="shared" si="83"/>
        <v>120130000</v>
      </c>
      <c r="F1595" t="s">
        <v>419</v>
      </c>
      <c r="G1595" t="s">
        <v>424</v>
      </c>
      <c r="H1595" t="s">
        <v>425</v>
      </c>
      <c r="I1595">
        <v>13001</v>
      </c>
      <c r="J1595" t="s">
        <v>54</v>
      </c>
      <c r="K1595" s="1">
        <v>3853</v>
      </c>
      <c r="L1595" s="1">
        <v>1197</v>
      </c>
      <c r="M1595" s="1">
        <v>-2656</v>
      </c>
      <c r="N1595" s="1">
        <v>1196.97</v>
      </c>
      <c r="O1595">
        <v>0.03</v>
      </c>
      <c r="P1595" s="1">
        <v>1196.97</v>
      </c>
      <c r="Q1595">
        <v>0</v>
      </c>
      <c r="R1595" s="1">
        <v>1196.97</v>
      </c>
      <c r="S1595">
        <v>0</v>
      </c>
    </row>
    <row r="1596" spans="1:19" x14ac:dyDescent="0.25">
      <c r="A1596" s="2">
        <v>1001</v>
      </c>
      <c r="B1596" t="s">
        <v>21</v>
      </c>
      <c r="C1596" s="2" t="str">
        <f t="shared" si="80"/>
        <v>12</v>
      </c>
      <c r="D1596" t="s">
        <v>411</v>
      </c>
      <c r="E1596" s="2" t="str">
        <f t="shared" si="83"/>
        <v>120130000</v>
      </c>
      <c r="F1596" t="s">
        <v>419</v>
      </c>
      <c r="G1596" t="s">
        <v>424</v>
      </c>
      <c r="H1596" t="s">
        <v>425</v>
      </c>
      <c r="I1596">
        <v>13005</v>
      </c>
      <c r="J1596" t="s">
        <v>56</v>
      </c>
      <c r="K1596" s="1">
        <v>77068</v>
      </c>
      <c r="L1596" s="1">
        <v>59550</v>
      </c>
      <c r="M1596" s="1">
        <v>-17518</v>
      </c>
      <c r="N1596" s="1">
        <v>59549.02</v>
      </c>
      <c r="O1596">
        <v>0.98</v>
      </c>
      <c r="P1596" s="1">
        <v>59549.02</v>
      </c>
      <c r="Q1596">
        <v>0</v>
      </c>
      <c r="R1596" s="1">
        <v>59549.02</v>
      </c>
      <c r="S1596">
        <v>0</v>
      </c>
    </row>
    <row r="1597" spans="1:19" x14ac:dyDescent="0.25">
      <c r="A1597" s="2">
        <v>1001</v>
      </c>
      <c r="B1597" t="s">
        <v>21</v>
      </c>
      <c r="C1597" s="2" t="str">
        <f t="shared" si="80"/>
        <v>12</v>
      </c>
      <c r="D1597" t="s">
        <v>411</v>
      </c>
      <c r="E1597" s="2" t="str">
        <f t="shared" si="83"/>
        <v>120130000</v>
      </c>
      <c r="F1597" t="s">
        <v>419</v>
      </c>
      <c r="G1597" t="s">
        <v>424</v>
      </c>
      <c r="H1597" t="s">
        <v>425</v>
      </c>
      <c r="I1597">
        <v>16000</v>
      </c>
      <c r="J1597" t="s">
        <v>35</v>
      </c>
      <c r="K1597" s="1">
        <v>842221</v>
      </c>
      <c r="L1597" s="1">
        <v>882047.99</v>
      </c>
      <c r="M1597" s="1">
        <v>39826.99</v>
      </c>
      <c r="N1597" s="1">
        <v>882047.56</v>
      </c>
      <c r="O1597">
        <v>0.43</v>
      </c>
      <c r="P1597" s="1">
        <v>882047.56</v>
      </c>
      <c r="Q1597">
        <v>0</v>
      </c>
      <c r="R1597" s="1">
        <v>882047.56</v>
      </c>
      <c r="S1597">
        <v>0</v>
      </c>
    </row>
    <row r="1598" spans="1:19" x14ac:dyDescent="0.25">
      <c r="A1598" s="2">
        <v>1001</v>
      </c>
      <c r="B1598" t="s">
        <v>21</v>
      </c>
      <c r="C1598" s="2" t="str">
        <f t="shared" si="80"/>
        <v>12</v>
      </c>
      <c r="D1598" t="s">
        <v>411</v>
      </c>
      <c r="E1598" s="2" t="str">
        <f t="shared" si="83"/>
        <v>120130000</v>
      </c>
      <c r="F1598" t="s">
        <v>419</v>
      </c>
      <c r="G1598" t="s">
        <v>424</v>
      </c>
      <c r="H1598" t="s">
        <v>425</v>
      </c>
      <c r="I1598">
        <v>20400</v>
      </c>
      <c r="J1598" t="s">
        <v>66</v>
      </c>
      <c r="K1598" s="1">
        <v>8000</v>
      </c>
      <c r="L1598" s="1">
        <v>7531.03</v>
      </c>
      <c r="M1598">
        <v>-468.97</v>
      </c>
      <c r="N1598" s="1">
        <v>7531.03</v>
      </c>
      <c r="O1598">
        <v>0</v>
      </c>
      <c r="P1598" s="1">
        <v>7531.03</v>
      </c>
      <c r="Q1598">
        <v>0</v>
      </c>
      <c r="R1598" s="1">
        <v>6951.72</v>
      </c>
      <c r="S1598">
        <v>579.30999999999995</v>
      </c>
    </row>
    <row r="1599" spans="1:19" x14ac:dyDescent="0.25">
      <c r="A1599" s="2">
        <v>1001</v>
      </c>
      <c r="B1599" t="s">
        <v>21</v>
      </c>
      <c r="C1599" s="2" t="str">
        <f t="shared" ref="C1599:C1662" si="84">"12"</f>
        <v>12</v>
      </c>
      <c r="D1599" t="s">
        <v>411</v>
      </c>
      <c r="E1599" s="2" t="str">
        <f t="shared" si="83"/>
        <v>120130000</v>
      </c>
      <c r="F1599" t="s">
        <v>419</v>
      </c>
      <c r="G1599" t="s">
        <v>424</v>
      </c>
      <c r="H1599" t="s">
        <v>425</v>
      </c>
      <c r="I1599">
        <v>21400</v>
      </c>
      <c r="J1599" t="s">
        <v>70</v>
      </c>
      <c r="K1599" s="1">
        <v>1000</v>
      </c>
      <c r="L1599">
        <v>300</v>
      </c>
      <c r="M1599">
        <v>-700</v>
      </c>
      <c r="N1599">
        <v>180</v>
      </c>
      <c r="O1599">
        <v>120</v>
      </c>
      <c r="P1599">
        <v>180</v>
      </c>
      <c r="Q1599">
        <v>0</v>
      </c>
      <c r="R1599">
        <v>180</v>
      </c>
      <c r="S1599">
        <v>0</v>
      </c>
    </row>
    <row r="1600" spans="1:19" x14ac:dyDescent="0.25">
      <c r="A1600" s="2">
        <v>1001</v>
      </c>
      <c r="B1600" t="s">
        <v>21</v>
      </c>
      <c r="C1600" s="2" t="str">
        <f t="shared" si="84"/>
        <v>12</v>
      </c>
      <c r="D1600" t="s">
        <v>411</v>
      </c>
      <c r="E1600" s="2" t="str">
        <f t="shared" si="83"/>
        <v>120130000</v>
      </c>
      <c r="F1600" t="s">
        <v>419</v>
      </c>
      <c r="G1600" t="s">
        <v>424</v>
      </c>
      <c r="H1600" t="s">
        <v>425</v>
      </c>
      <c r="I1600">
        <v>21500</v>
      </c>
      <c r="J1600" t="s">
        <v>71</v>
      </c>
      <c r="K1600" s="1">
        <v>6000</v>
      </c>
      <c r="L1600" s="1">
        <v>13000</v>
      </c>
      <c r="M1600" s="1">
        <v>7000</v>
      </c>
      <c r="N1600" s="1">
        <v>10415.6</v>
      </c>
      <c r="O1600" s="1">
        <v>2584.4</v>
      </c>
      <c r="P1600" s="1">
        <v>10415.6</v>
      </c>
      <c r="Q1600">
        <v>0</v>
      </c>
      <c r="R1600" s="1">
        <v>10415.6</v>
      </c>
      <c r="S1600">
        <v>0</v>
      </c>
    </row>
    <row r="1601" spans="1:19" x14ac:dyDescent="0.25">
      <c r="A1601" s="2">
        <v>1001</v>
      </c>
      <c r="B1601" t="s">
        <v>21</v>
      </c>
      <c r="C1601" s="2" t="str">
        <f t="shared" si="84"/>
        <v>12</v>
      </c>
      <c r="D1601" t="s">
        <v>411</v>
      </c>
      <c r="E1601" s="2" t="str">
        <f t="shared" si="83"/>
        <v>120130000</v>
      </c>
      <c r="F1601" t="s">
        <v>419</v>
      </c>
      <c r="G1601" t="s">
        <v>424</v>
      </c>
      <c r="H1601" t="s">
        <v>425</v>
      </c>
      <c r="I1601">
        <v>22000</v>
      </c>
      <c r="J1601" t="s">
        <v>39</v>
      </c>
      <c r="K1601" s="1">
        <v>10000</v>
      </c>
      <c r="L1601" s="1">
        <v>8000</v>
      </c>
      <c r="M1601" s="1">
        <v>-2000</v>
      </c>
      <c r="N1601" s="1">
        <v>6348.25</v>
      </c>
      <c r="O1601" s="1">
        <v>1651.75</v>
      </c>
      <c r="P1601" s="1">
        <v>6348.25</v>
      </c>
      <c r="Q1601">
        <v>0</v>
      </c>
      <c r="R1601" s="1">
        <v>6348.25</v>
      </c>
      <c r="S1601">
        <v>0</v>
      </c>
    </row>
    <row r="1602" spans="1:19" x14ac:dyDescent="0.25">
      <c r="A1602" s="2">
        <v>1001</v>
      </c>
      <c r="B1602" t="s">
        <v>21</v>
      </c>
      <c r="C1602" s="2" t="str">
        <f t="shared" si="84"/>
        <v>12</v>
      </c>
      <c r="D1602" t="s">
        <v>411</v>
      </c>
      <c r="E1602" s="2" t="str">
        <f t="shared" si="83"/>
        <v>120130000</v>
      </c>
      <c r="F1602" t="s">
        <v>419</v>
      </c>
      <c r="G1602" t="s">
        <v>424</v>
      </c>
      <c r="H1602" t="s">
        <v>425</v>
      </c>
      <c r="I1602">
        <v>22002</v>
      </c>
      <c r="J1602" t="s">
        <v>40</v>
      </c>
      <c r="K1602" s="1">
        <v>13000</v>
      </c>
      <c r="L1602" s="1">
        <v>13100</v>
      </c>
      <c r="M1602">
        <v>100</v>
      </c>
      <c r="N1602" s="1">
        <v>13016.4</v>
      </c>
      <c r="O1602">
        <v>83.6</v>
      </c>
      <c r="P1602" s="1">
        <v>13016.4</v>
      </c>
      <c r="Q1602">
        <v>0</v>
      </c>
      <c r="R1602" s="1">
        <v>13016.4</v>
      </c>
      <c r="S1602">
        <v>0</v>
      </c>
    </row>
    <row r="1603" spans="1:19" x14ac:dyDescent="0.25">
      <c r="A1603" s="2">
        <v>1001</v>
      </c>
      <c r="B1603" t="s">
        <v>21</v>
      </c>
      <c r="C1603" s="2" t="str">
        <f t="shared" si="84"/>
        <v>12</v>
      </c>
      <c r="D1603" t="s">
        <v>411</v>
      </c>
      <c r="E1603" s="2" t="str">
        <f t="shared" si="83"/>
        <v>120130000</v>
      </c>
      <c r="F1603" t="s">
        <v>419</v>
      </c>
      <c r="G1603" t="s">
        <v>424</v>
      </c>
      <c r="H1603" t="s">
        <v>425</v>
      </c>
      <c r="I1603">
        <v>22003</v>
      </c>
      <c r="J1603" t="s">
        <v>41</v>
      </c>
      <c r="K1603">
        <v>250</v>
      </c>
      <c r="L1603">
        <v>250</v>
      </c>
      <c r="M1603">
        <v>0</v>
      </c>
      <c r="N1603">
        <v>0</v>
      </c>
      <c r="O1603">
        <v>250</v>
      </c>
      <c r="P1603">
        <v>0</v>
      </c>
      <c r="Q1603">
        <v>0</v>
      </c>
      <c r="R1603">
        <v>0</v>
      </c>
      <c r="S1603">
        <v>0</v>
      </c>
    </row>
    <row r="1604" spans="1:19" x14ac:dyDescent="0.25">
      <c r="A1604" s="2">
        <v>1001</v>
      </c>
      <c r="B1604" t="s">
        <v>21</v>
      </c>
      <c r="C1604" s="2" t="str">
        <f t="shared" si="84"/>
        <v>12</v>
      </c>
      <c r="D1604" t="s">
        <v>411</v>
      </c>
      <c r="E1604" s="2" t="str">
        <f t="shared" si="83"/>
        <v>120130000</v>
      </c>
      <c r="F1604" t="s">
        <v>419</v>
      </c>
      <c r="G1604" t="s">
        <v>424</v>
      </c>
      <c r="H1604" t="s">
        <v>425</v>
      </c>
      <c r="I1604">
        <v>22004</v>
      </c>
      <c r="J1604" t="s">
        <v>72</v>
      </c>
      <c r="K1604" s="1">
        <v>7000</v>
      </c>
      <c r="L1604" s="1">
        <v>5000</v>
      </c>
      <c r="M1604" s="1">
        <v>-2000</v>
      </c>
      <c r="N1604" s="1">
        <v>3458.39</v>
      </c>
      <c r="O1604" s="1">
        <v>1541.61</v>
      </c>
      <c r="P1604" s="1">
        <v>3458.39</v>
      </c>
      <c r="Q1604">
        <v>0</v>
      </c>
      <c r="R1604" s="1">
        <v>3458.39</v>
      </c>
      <c r="S1604">
        <v>0</v>
      </c>
    </row>
    <row r="1605" spans="1:19" x14ac:dyDescent="0.25">
      <c r="A1605" s="2">
        <v>1001</v>
      </c>
      <c r="B1605" t="s">
        <v>21</v>
      </c>
      <c r="C1605" s="2" t="str">
        <f t="shared" si="84"/>
        <v>12</v>
      </c>
      <c r="D1605" t="s">
        <v>411</v>
      </c>
      <c r="E1605" s="2" t="str">
        <f t="shared" si="83"/>
        <v>120130000</v>
      </c>
      <c r="F1605" t="s">
        <v>419</v>
      </c>
      <c r="G1605" t="s">
        <v>424</v>
      </c>
      <c r="H1605" t="s">
        <v>425</v>
      </c>
      <c r="I1605">
        <v>22107</v>
      </c>
      <c r="J1605" t="s">
        <v>106</v>
      </c>
      <c r="K1605" s="1">
        <v>7000</v>
      </c>
      <c r="L1605" s="1">
        <v>16000</v>
      </c>
      <c r="M1605" s="1">
        <v>9000</v>
      </c>
      <c r="N1605" s="1">
        <v>15037.84</v>
      </c>
      <c r="O1605">
        <v>962.16</v>
      </c>
      <c r="P1605" s="1">
        <v>15037.84</v>
      </c>
      <c r="Q1605">
        <v>0</v>
      </c>
      <c r="R1605" s="1">
        <v>15037.84</v>
      </c>
      <c r="S1605">
        <v>0</v>
      </c>
    </row>
    <row r="1606" spans="1:19" x14ac:dyDescent="0.25">
      <c r="A1606" s="2">
        <v>1001</v>
      </c>
      <c r="B1606" t="s">
        <v>21</v>
      </c>
      <c r="C1606" s="2" t="str">
        <f t="shared" si="84"/>
        <v>12</v>
      </c>
      <c r="D1606" t="s">
        <v>411</v>
      </c>
      <c r="E1606" s="2" t="str">
        <f t="shared" si="83"/>
        <v>120130000</v>
      </c>
      <c r="F1606" t="s">
        <v>419</v>
      </c>
      <c r="G1606" t="s">
        <v>424</v>
      </c>
      <c r="H1606" t="s">
        <v>425</v>
      </c>
      <c r="I1606">
        <v>22109</v>
      </c>
      <c r="J1606" t="s">
        <v>78</v>
      </c>
      <c r="K1606" s="1">
        <v>2000</v>
      </c>
      <c r="L1606">
        <v>0</v>
      </c>
      <c r="M1606" s="1">
        <v>-2000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</row>
    <row r="1607" spans="1:19" x14ac:dyDescent="0.25">
      <c r="A1607" s="2">
        <v>1001</v>
      </c>
      <c r="B1607" t="s">
        <v>21</v>
      </c>
      <c r="C1607" s="2" t="str">
        <f t="shared" si="84"/>
        <v>12</v>
      </c>
      <c r="D1607" t="s">
        <v>411</v>
      </c>
      <c r="E1607" s="2" t="str">
        <f t="shared" si="83"/>
        <v>120130000</v>
      </c>
      <c r="F1607" t="s">
        <v>419</v>
      </c>
      <c r="G1607" t="s">
        <v>424</v>
      </c>
      <c r="H1607" t="s">
        <v>425</v>
      </c>
      <c r="I1607">
        <v>22201</v>
      </c>
      <c r="J1607" t="s">
        <v>42</v>
      </c>
      <c r="K1607" s="1">
        <v>30000</v>
      </c>
      <c r="L1607" s="1">
        <v>35000</v>
      </c>
      <c r="M1607" s="1">
        <v>5000</v>
      </c>
      <c r="N1607" s="1">
        <v>26038.62</v>
      </c>
      <c r="O1607" s="1">
        <v>8961.3799999999992</v>
      </c>
      <c r="P1607" s="1">
        <v>26038.62</v>
      </c>
      <c r="Q1607">
        <v>0</v>
      </c>
      <c r="R1607" s="1">
        <v>26038.62</v>
      </c>
      <c r="S1607">
        <v>0</v>
      </c>
    </row>
    <row r="1608" spans="1:19" x14ac:dyDescent="0.25">
      <c r="A1608" s="2">
        <v>1001</v>
      </c>
      <c r="B1608" t="s">
        <v>21</v>
      </c>
      <c r="C1608" s="2" t="str">
        <f t="shared" si="84"/>
        <v>12</v>
      </c>
      <c r="D1608" t="s">
        <v>411</v>
      </c>
      <c r="E1608" s="2" t="str">
        <f t="shared" si="83"/>
        <v>120130000</v>
      </c>
      <c r="F1608" t="s">
        <v>419</v>
      </c>
      <c r="G1608" t="s">
        <v>424</v>
      </c>
      <c r="H1608" t="s">
        <v>425</v>
      </c>
      <c r="I1608">
        <v>22602</v>
      </c>
      <c r="J1608" t="s">
        <v>108</v>
      </c>
      <c r="K1608" s="1">
        <v>5000</v>
      </c>
      <c r="L1608" s="1">
        <v>2000</v>
      </c>
      <c r="M1608" s="1">
        <v>-3000</v>
      </c>
      <c r="N1608">
        <v>0</v>
      </c>
      <c r="O1608" s="1">
        <v>2000</v>
      </c>
      <c r="P1608">
        <v>0</v>
      </c>
      <c r="Q1608">
        <v>0</v>
      </c>
      <c r="R1608">
        <v>0</v>
      </c>
      <c r="S1608">
        <v>0</v>
      </c>
    </row>
    <row r="1609" spans="1:19" x14ac:dyDescent="0.25">
      <c r="A1609" s="2">
        <v>1001</v>
      </c>
      <c r="B1609" t="s">
        <v>21</v>
      </c>
      <c r="C1609" s="2" t="str">
        <f t="shared" si="84"/>
        <v>12</v>
      </c>
      <c r="D1609" t="s">
        <v>411</v>
      </c>
      <c r="E1609" s="2" t="str">
        <f t="shared" si="83"/>
        <v>120130000</v>
      </c>
      <c r="F1609" t="s">
        <v>419</v>
      </c>
      <c r="G1609" t="s">
        <v>424</v>
      </c>
      <c r="H1609" t="s">
        <v>425</v>
      </c>
      <c r="I1609">
        <v>22603</v>
      </c>
      <c r="J1609" t="s">
        <v>82</v>
      </c>
      <c r="K1609" s="1">
        <v>1500</v>
      </c>
      <c r="L1609" s="1">
        <v>2500</v>
      </c>
      <c r="M1609" s="1">
        <v>1000</v>
      </c>
      <c r="N1609" s="1">
        <v>1815</v>
      </c>
      <c r="O1609">
        <v>685</v>
      </c>
      <c r="P1609" s="1">
        <v>1815</v>
      </c>
      <c r="Q1609">
        <v>0</v>
      </c>
      <c r="R1609" s="1">
        <v>1815</v>
      </c>
      <c r="S1609">
        <v>0</v>
      </c>
    </row>
    <row r="1610" spans="1:19" x14ac:dyDescent="0.25">
      <c r="A1610" s="2">
        <v>1001</v>
      </c>
      <c r="B1610" t="s">
        <v>21</v>
      </c>
      <c r="C1610" s="2" t="str">
        <f t="shared" si="84"/>
        <v>12</v>
      </c>
      <c r="D1610" t="s">
        <v>411</v>
      </c>
      <c r="E1610" s="2" t="str">
        <f t="shared" si="83"/>
        <v>120130000</v>
      </c>
      <c r="F1610" t="s">
        <v>419</v>
      </c>
      <c r="G1610" t="s">
        <v>424</v>
      </c>
      <c r="H1610" t="s">
        <v>425</v>
      </c>
      <c r="I1610">
        <v>22606</v>
      </c>
      <c r="J1610" t="s">
        <v>83</v>
      </c>
      <c r="K1610">
        <v>500</v>
      </c>
      <c r="L1610">
        <v>500</v>
      </c>
      <c r="M1610">
        <v>0</v>
      </c>
      <c r="N1610">
        <v>0</v>
      </c>
      <c r="O1610">
        <v>500</v>
      </c>
      <c r="P1610">
        <v>0</v>
      </c>
      <c r="Q1610">
        <v>0</v>
      </c>
      <c r="R1610">
        <v>0</v>
      </c>
      <c r="S1610">
        <v>0</v>
      </c>
    </row>
    <row r="1611" spans="1:19" x14ac:dyDescent="0.25">
      <c r="A1611" s="2">
        <v>1001</v>
      </c>
      <c r="B1611" t="s">
        <v>21</v>
      </c>
      <c r="C1611" s="2" t="str">
        <f t="shared" si="84"/>
        <v>12</v>
      </c>
      <c r="D1611" t="s">
        <v>411</v>
      </c>
      <c r="E1611" s="2" t="str">
        <f t="shared" si="83"/>
        <v>120130000</v>
      </c>
      <c r="F1611" t="s">
        <v>419</v>
      </c>
      <c r="G1611" t="s">
        <v>424</v>
      </c>
      <c r="H1611" t="s">
        <v>425</v>
      </c>
      <c r="I1611">
        <v>22609</v>
      </c>
      <c r="J1611" t="s">
        <v>44</v>
      </c>
      <c r="K1611">
        <v>250</v>
      </c>
      <c r="L1611">
        <v>250</v>
      </c>
      <c r="M1611">
        <v>0</v>
      </c>
      <c r="N1611">
        <v>0</v>
      </c>
      <c r="O1611">
        <v>250</v>
      </c>
      <c r="P1611">
        <v>0</v>
      </c>
      <c r="Q1611">
        <v>0</v>
      </c>
      <c r="R1611">
        <v>0</v>
      </c>
      <c r="S1611">
        <v>0</v>
      </c>
    </row>
    <row r="1612" spans="1:19" x14ac:dyDescent="0.25">
      <c r="A1612" s="2">
        <v>1001</v>
      </c>
      <c r="B1612" t="s">
        <v>21</v>
      </c>
      <c r="C1612" s="2" t="str">
        <f t="shared" si="84"/>
        <v>12</v>
      </c>
      <c r="D1612" t="s">
        <v>411</v>
      </c>
      <c r="E1612" s="2" t="str">
        <f t="shared" si="83"/>
        <v>120130000</v>
      </c>
      <c r="F1612" t="s">
        <v>419</v>
      </c>
      <c r="G1612" t="s">
        <v>424</v>
      </c>
      <c r="H1612" t="s">
        <v>425</v>
      </c>
      <c r="I1612">
        <v>22706</v>
      </c>
      <c r="J1612" t="s">
        <v>86</v>
      </c>
      <c r="K1612" s="1">
        <v>130000</v>
      </c>
      <c r="L1612" s="1">
        <v>81000</v>
      </c>
      <c r="M1612" s="1">
        <v>-49000</v>
      </c>
      <c r="N1612" s="1">
        <v>71678.83</v>
      </c>
      <c r="O1612" s="1">
        <v>9321.17</v>
      </c>
      <c r="P1612" s="1">
        <v>71678.83</v>
      </c>
      <c r="Q1612">
        <v>0</v>
      </c>
      <c r="R1612" s="1">
        <v>62871.42</v>
      </c>
      <c r="S1612" s="1">
        <v>8807.41</v>
      </c>
    </row>
    <row r="1613" spans="1:19" x14ac:dyDescent="0.25">
      <c r="A1613" s="2">
        <v>1001</v>
      </c>
      <c r="B1613" t="s">
        <v>21</v>
      </c>
      <c r="C1613" s="2" t="str">
        <f t="shared" si="84"/>
        <v>12</v>
      </c>
      <c r="D1613" t="s">
        <v>411</v>
      </c>
      <c r="E1613" s="2" t="str">
        <f t="shared" si="83"/>
        <v>120130000</v>
      </c>
      <c r="F1613" t="s">
        <v>419</v>
      </c>
      <c r="G1613" t="s">
        <v>424</v>
      </c>
      <c r="H1613" t="s">
        <v>425</v>
      </c>
      <c r="I1613">
        <v>22709</v>
      </c>
      <c r="J1613" t="s">
        <v>87</v>
      </c>
      <c r="K1613" s="1">
        <v>205000</v>
      </c>
      <c r="L1613" s="1">
        <v>150860</v>
      </c>
      <c r="M1613" s="1">
        <v>-54140</v>
      </c>
      <c r="N1613" s="1">
        <v>144942.14000000001</v>
      </c>
      <c r="O1613" s="1">
        <v>5917.86</v>
      </c>
      <c r="P1613" s="1">
        <v>144942.14000000001</v>
      </c>
      <c r="Q1613">
        <v>0</v>
      </c>
      <c r="R1613" s="1">
        <v>144942.14000000001</v>
      </c>
      <c r="S1613">
        <v>0</v>
      </c>
    </row>
    <row r="1614" spans="1:19" x14ac:dyDescent="0.25">
      <c r="A1614" s="2">
        <v>1001</v>
      </c>
      <c r="B1614" t="s">
        <v>21</v>
      </c>
      <c r="C1614" s="2" t="str">
        <f t="shared" si="84"/>
        <v>12</v>
      </c>
      <c r="D1614" t="s">
        <v>411</v>
      </c>
      <c r="E1614" s="2" t="str">
        <f t="shared" si="83"/>
        <v>120130000</v>
      </c>
      <c r="F1614" t="s">
        <v>419</v>
      </c>
      <c r="G1614" t="s">
        <v>424</v>
      </c>
      <c r="H1614" t="s">
        <v>425</v>
      </c>
      <c r="I1614">
        <v>22809</v>
      </c>
      <c r="J1614" t="s">
        <v>308</v>
      </c>
      <c r="K1614" s="1">
        <v>390000</v>
      </c>
      <c r="L1614" s="1">
        <v>392040</v>
      </c>
      <c r="M1614" s="1">
        <v>2040</v>
      </c>
      <c r="N1614" s="1">
        <v>366339.6</v>
      </c>
      <c r="O1614" s="1">
        <v>25700.400000000001</v>
      </c>
      <c r="P1614" s="1">
        <v>366339.6</v>
      </c>
      <c r="Q1614">
        <v>0</v>
      </c>
      <c r="R1614" s="1">
        <v>366339.6</v>
      </c>
      <c r="S1614">
        <v>0</v>
      </c>
    </row>
    <row r="1615" spans="1:19" x14ac:dyDescent="0.25">
      <c r="A1615" s="2">
        <v>1001</v>
      </c>
      <c r="B1615" t="s">
        <v>21</v>
      </c>
      <c r="C1615" s="2" t="str">
        <f t="shared" si="84"/>
        <v>12</v>
      </c>
      <c r="D1615" t="s">
        <v>411</v>
      </c>
      <c r="E1615" s="2" t="str">
        <f t="shared" si="83"/>
        <v>120130000</v>
      </c>
      <c r="F1615" t="s">
        <v>419</v>
      </c>
      <c r="G1615" t="s">
        <v>424</v>
      </c>
      <c r="H1615" t="s">
        <v>425</v>
      </c>
      <c r="I1615">
        <v>23001</v>
      </c>
      <c r="J1615" t="s">
        <v>88</v>
      </c>
      <c r="K1615">
        <v>600</v>
      </c>
      <c r="L1615">
        <v>600</v>
      </c>
      <c r="M1615">
        <v>0</v>
      </c>
      <c r="N1615">
        <v>346.81</v>
      </c>
      <c r="O1615">
        <v>253.19</v>
      </c>
      <c r="P1615">
        <v>346.81</v>
      </c>
      <c r="Q1615">
        <v>0</v>
      </c>
      <c r="R1615">
        <v>346.81</v>
      </c>
      <c r="S1615">
        <v>0</v>
      </c>
    </row>
    <row r="1616" spans="1:19" x14ac:dyDescent="0.25">
      <c r="A1616" s="2">
        <v>1001</v>
      </c>
      <c r="B1616" t="s">
        <v>21</v>
      </c>
      <c r="C1616" s="2" t="str">
        <f t="shared" si="84"/>
        <v>12</v>
      </c>
      <c r="D1616" t="s">
        <v>411</v>
      </c>
      <c r="E1616" s="2" t="str">
        <f t="shared" si="83"/>
        <v>120130000</v>
      </c>
      <c r="F1616" t="s">
        <v>419</v>
      </c>
      <c r="G1616" t="s">
        <v>424</v>
      </c>
      <c r="H1616" t="s">
        <v>425</v>
      </c>
      <c r="I1616">
        <v>23100</v>
      </c>
      <c r="J1616" t="s">
        <v>89</v>
      </c>
      <c r="K1616" s="1">
        <v>1500</v>
      </c>
      <c r="L1616" s="1">
        <v>1500</v>
      </c>
      <c r="M1616">
        <v>0</v>
      </c>
      <c r="N1616">
        <v>809.46</v>
      </c>
      <c r="O1616">
        <v>690.54</v>
      </c>
      <c r="P1616">
        <v>809.46</v>
      </c>
      <c r="Q1616">
        <v>0</v>
      </c>
      <c r="R1616">
        <v>809.46</v>
      </c>
      <c r="S1616">
        <v>0</v>
      </c>
    </row>
    <row r="1617" spans="1:19" x14ac:dyDescent="0.25">
      <c r="A1617" s="2">
        <v>1001</v>
      </c>
      <c r="B1617" t="s">
        <v>21</v>
      </c>
      <c r="C1617" s="2" t="str">
        <f t="shared" si="84"/>
        <v>12</v>
      </c>
      <c r="D1617" t="s">
        <v>411</v>
      </c>
      <c r="E1617" s="2" t="str">
        <f t="shared" si="83"/>
        <v>120130000</v>
      </c>
      <c r="F1617" t="s">
        <v>419</v>
      </c>
      <c r="G1617" t="s">
        <v>424</v>
      </c>
      <c r="H1617" t="s">
        <v>425</v>
      </c>
      <c r="I1617">
        <v>26009</v>
      </c>
      <c r="J1617" t="s">
        <v>227</v>
      </c>
      <c r="K1617" s="1">
        <v>45000</v>
      </c>
      <c r="L1617" s="1">
        <v>45000</v>
      </c>
      <c r="M1617">
        <v>0</v>
      </c>
      <c r="N1617" s="1">
        <v>44160.54</v>
      </c>
      <c r="O1617">
        <v>839.46</v>
      </c>
      <c r="P1617" s="1">
        <v>44160.54</v>
      </c>
      <c r="Q1617">
        <v>0</v>
      </c>
      <c r="R1617" s="1">
        <v>44160.54</v>
      </c>
      <c r="S1617">
        <v>0</v>
      </c>
    </row>
    <row r="1618" spans="1:19" x14ac:dyDescent="0.25">
      <c r="A1618" s="2">
        <v>1001</v>
      </c>
      <c r="B1618" t="s">
        <v>21</v>
      </c>
      <c r="C1618" s="2" t="str">
        <f t="shared" si="84"/>
        <v>12</v>
      </c>
      <c r="D1618" t="s">
        <v>411</v>
      </c>
      <c r="E1618" s="2" t="str">
        <f t="shared" si="83"/>
        <v>120130000</v>
      </c>
      <c r="F1618" t="s">
        <v>419</v>
      </c>
      <c r="G1618" t="s">
        <v>424</v>
      </c>
      <c r="H1618" t="s">
        <v>425</v>
      </c>
      <c r="I1618">
        <v>28001</v>
      </c>
      <c r="J1618" t="s">
        <v>45</v>
      </c>
      <c r="K1618" s="1">
        <v>15000</v>
      </c>
      <c r="L1618" s="1">
        <v>12757.96</v>
      </c>
      <c r="M1618" s="1">
        <v>-2242.04</v>
      </c>
      <c r="N1618" s="1">
        <v>8210.84</v>
      </c>
      <c r="O1618" s="1">
        <v>4547.12</v>
      </c>
      <c r="P1618" s="1">
        <v>8210.84</v>
      </c>
      <c r="Q1618">
        <v>0</v>
      </c>
      <c r="R1618" s="1">
        <v>8210.84</v>
      </c>
      <c r="S1618">
        <v>0</v>
      </c>
    </row>
    <row r="1619" spans="1:19" x14ac:dyDescent="0.25">
      <c r="A1619" s="2">
        <v>1001</v>
      </c>
      <c r="B1619" t="s">
        <v>21</v>
      </c>
      <c r="C1619" s="2" t="str">
        <f t="shared" si="84"/>
        <v>12</v>
      </c>
      <c r="D1619" t="s">
        <v>411</v>
      </c>
      <c r="E1619" s="2" t="str">
        <f t="shared" ref="E1619:E1629" si="85">"120140000"</f>
        <v>120140000</v>
      </c>
      <c r="F1619" t="s">
        <v>426</v>
      </c>
      <c r="G1619" t="s">
        <v>427</v>
      </c>
      <c r="H1619" t="s">
        <v>428</v>
      </c>
      <c r="I1619">
        <v>10000</v>
      </c>
      <c r="J1619" t="s">
        <v>25</v>
      </c>
      <c r="K1619" s="1">
        <v>82492</v>
      </c>
      <c r="L1619" s="1">
        <v>82492</v>
      </c>
      <c r="M1619">
        <v>0</v>
      </c>
      <c r="N1619" s="1">
        <v>82491.839999999997</v>
      </c>
      <c r="O1619">
        <v>0.16</v>
      </c>
      <c r="P1619" s="1">
        <v>82491.839999999997</v>
      </c>
      <c r="Q1619">
        <v>0</v>
      </c>
      <c r="R1619" s="1">
        <v>82491.839999999997</v>
      </c>
      <c r="S1619">
        <v>0</v>
      </c>
    </row>
    <row r="1620" spans="1:19" x14ac:dyDescent="0.25">
      <c r="A1620" s="2">
        <v>1001</v>
      </c>
      <c r="B1620" t="s">
        <v>21</v>
      </c>
      <c r="C1620" s="2" t="str">
        <f t="shared" si="84"/>
        <v>12</v>
      </c>
      <c r="D1620" t="s">
        <v>411</v>
      </c>
      <c r="E1620" s="2" t="str">
        <f t="shared" si="85"/>
        <v>120140000</v>
      </c>
      <c r="F1620" t="s">
        <v>426</v>
      </c>
      <c r="G1620" t="s">
        <v>427</v>
      </c>
      <c r="H1620" t="s">
        <v>428</v>
      </c>
      <c r="I1620">
        <v>12000</v>
      </c>
      <c r="J1620" t="s">
        <v>28</v>
      </c>
      <c r="K1620" s="1">
        <v>937740</v>
      </c>
      <c r="L1620" s="1">
        <v>721996.04</v>
      </c>
      <c r="M1620" s="1">
        <v>-215743.96</v>
      </c>
      <c r="N1620" s="1">
        <v>721995.99</v>
      </c>
      <c r="O1620">
        <v>0.05</v>
      </c>
      <c r="P1620" s="1">
        <v>721995.99</v>
      </c>
      <c r="Q1620">
        <v>0</v>
      </c>
      <c r="R1620" s="1">
        <v>721995.99</v>
      </c>
      <c r="S1620">
        <v>0</v>
      </c>
    </row>
    <row r="1621" spans="1:19" x14ac:dyDescent="0.25">
      <c r="A1621" s="2">
        <v>1001</v>
      </c>
      <c r="B1621" t="s">
        <v>21</v>
      </c>
      <c r="C1621" s="2" t="str">
        <f t="shared" si="84"/>
        <v>12</v>
      </c>
      <c r="D1621" t="s">
        <v>411</v>
      </c>
      <c r="E1621" s="2" t="str">
        <f t="shared" si="85"/>
        <v>120140000</v>
      </c>
      <c r="F1621" t="s">
        <v>426</v>
      </c>
      <c r="G1621" t="s">
        <v>427</v>
      </c>
      <c r="H1621" t="s">
        <v>428</v>
      </c>
      <c r="I1621">
        <v>12001</v>
      </c>
      <c r="J1621" t="s">
        <v>51</v>
      </c>
      <c r="K1621" s="1">
        <v>644685</v>
      </c>
      <c r="L1621" s="1">
        <v>421042.91</v>
      </c>
      <c r="M1621" s="1">
        <v>-223642.09</v>
      </c>
      <c r="N1621" s="1">
        <v>421042.63</v>
      </c>
      <c r="O1621">
        <v>0.28000000000000003</v>
      </c>
      <c r="P1621" s="1">
        <v>421042.63</v>
      </c>
      <c r="Q1621">
        <v>0</v>
      </c>
      <c r="R1621" s="1">
        <v>421042.63</v>
      </c>
      <c r="S1621">
        <v>0</v>
      </c>
    </row>
    <row r="1622" spans="1:19" x14ac:dyDescent="0.25">
      <c r="A1622" s="2">
        <v>1001</v>
      </c>
      <c r="B1622" t="s">
        <v>21</v>
      </c>
      <c r="C1622" s="2" t="str">
        <f t="shared" si="84"/>
        <v>12</v>
      </c>
      <c r="D1622" t="s">
        <v>411</v>
      </c>
      <c r="E1622" s="2" t="str">
        <f t="shared" si="85"/>
        <v>120140000</v>
      </c>
      <c r="F1622" t="s">
        <v>426</v>
      </c>
      <c r="G1622" t="s">
        <v>427</v>
      </c>
      <c r="H1622" t="s">
        <v>428</v>
      </c>
      <c r="I1622">
        <v>12002</v>
      </c>
      <c r="J1622" t="s">
        <v>29</v>
      </c>
      <c r="K1622" s="1">
        <v>367451</v>
      </c>
      <c r="L1622" s="1">
        <v>155962.79999999999</v>
      </c>
      <c r="M1622" s="1">
        <v>-211488.2</v>
      </c>
      <c r="N1622" s="1">
        <v>155962.25</v>
      </c>
      <c r="O1622">
        <v>0.55000000000000004</v>
      </c>
      <c r="P1622" s="1">
        <v>155962.25</v>
      </c>
      <c r="Q1622">
        <v>0</v>
      </c>
      <c r="R1622" s="1">
        <v>155962.25</v>
      </c>
      <c r="S1622">
        <v>0</v>
      </c>
    </row>
    <row r="1623" spans="1:19" x14ac:dyDescent="0.25">
      <c r="A1623" s="2">
        <v>1001</v>
      </c>
      <c r="B1623" t="s">
        <v>21</v>
      </c>
      <c r="C1623" s="2" t="str">
        <f t="shared" si="84"/>
        <v>12</v>
      </c>
      <c r="D1623" t="s">
        <v>411</v>
      </c>
      <c r="E1623" s="2" t="str">
        <f t="shared" si="85"/>
        <v>120140000</v>
      </c>
      <c r="F1623" t="s">
        <v>426</v>
      </c>
      <c r="G1623" t="s">
        <v>427</v>
      </c>
      <c r="H1623" t="s">
        <v>428</v>
      </c>
      <c r="I1623">
        <v>12003</v>
      </c>
      <c r="J1623" t="s">
        <v>30</v>
      </c>
      <c r="K1623" s="1">
        <v>58398</v>
      </c>
      <c r="L1623" s="1">
        <v>58831.199999999997</v>
      </c>
      <c r="M1623">
        <v>433.2</v>
      </c>
      <c r="N1623" s="1">
        <v>57703.24</v>
      </c>
      <c r="O1623" s="1">
        <v>1127.96</v>
      </c>
      <c r="P1623" s="1">
        <v>57703.24</v>
      </c>
      <c r="Q1623">
        <v>0</v>
      </c>
      <c r="R1623" s="1">
        <v>57703.24</v>
      </c>
      <c r="S1623">
        <v>0</v>
      </c>
    </row>
    <row r="1624" spans="1:19" x14ac:dyDescent="0.25">
      <c r="A1624" s="2">
        <v>1001</v>
      </c>
      <c r="B1624" t="s">
        <v>21</v>
      </c>
      <c r="C1624" s="2" t="str">
        <f t="shared" si="84"/>
        <v>12</v>
      </c>
      <c r="D1624" t="s">
        <v>411</v>
      </c>
      <c r="E1624" s="2" t="str">
        <f t="shared" si="85"/>
        <v>120140000</v>
      </c>
      <c r="F1624" t="s">
        <v>426</v>
      </c>
      <c r="G1624" t="s">
        <v>427</v>
      </c>
      <c r="H1624" t="s">
        <v>428</v>
      </c>
      <c r="I1624">
        <v>12005</v>
      </c>
      <c r="J1624" t="s">
        <v>31</v>
      </c>
      <c r="K1624" s="1">
        <v>319725</v>
      </c>
      <c r="L1624" s="1">
        <v>384662.73</v>
      </c>
      <c r="M1624" s="1">
        <v>64937.73</v>
      </c>
      <c r="N1624" s="1">
        <v>385790.27</v>
      </c>
      <c r="O1624" s="1">
        <v>-1127.54</v>
      </c>
      <c r="P1624" s="1">
        <v>385790.27</v>
      </c>
      <c r="Q1624">
        <v>0</v>
      </c>
      <c r="R1624" s="1">
        <v>385790.27</v>
      </c>
      <c r="S1624">
        <v>0</v>
      </c>
    </row>
    <row r="1625" spans="1:19" x14ac:dyDescent="0.25">
      <c r="A1625" s="2">
        <v>1001</v>
      </c>
      <c r="B1625" t="s">
        <v>21</v>
      </c>
      <c r="C1625" s="2" t="str">
        <f t="shared" si="84"/>
        <v>12</v>
      </c>
      <c r="D1625" t="s">
        <v>411</v>
      </c>
      <c r="E1625" s="2" t="str">
        <f t="shared" si="85"/>
        <v>120140000</v>
      </c>
      <c r="F1625" t="s">
        <v>426</v>
      </c>
      <c r="G1625" t="s">
        <v>427</v>
      </c>
      <c r="H1625" t="s">
        <v>428</v>
      </c>
      <c r="I1625">
        <v>12100</v>
      </c>
      <c r="J1625" t="s">
        <v>32</v>
      </c>
      <c r="K1625" s="1">
        <v>1307252</v>
      </c>
      <c r="L1625" s="1">
        <v>1030306.42</v>
      </c>
      <c r="M1625" s="1">
        <v>-276945.58</v>
      </c>
      <c r="N1625" s="1">
        <v>1030306.31</v>
      </c>
      <c r="O1625">
        <v>0.11</v>
      </c>
      <c r="P1625" s="1">
        <v>1030306.31</v>
      </c>
      <c r="Q1625">
        <v>0</v>
      </c>
      <c r="R1625" s="1">
        <v>1030306.31</v>
      </c>
      <c r="S1625">
        <v>0</v>
      </c>
    </row>
    <row r="1626" spans="1:19" x14ac:dyDescent="0.25">
      <c r="A1626" s="2">
        <v>1001</v>
      </c>
      <c r="B1626" t="s">
        <v>21</v>
      </c>
      <c r="C1626" s="2" t="str">
        <f t="shared" si="84"/>
        <v>12</v>
      </c>
      <c r="D1626" t="s">
        <v>411</v>
      </c>
      <c r="E1626" s="2" t="str">
        <f t="shared" si="85"/>
        <v>120140000</v>
      </c>
      <c r="F1626" t="s">
        <v>426</v>
      </c>
      <c r="G1626" t="s">
        <v>427</v>
      </c>
      <c r="H1626" t="s">
        <v>428</v>
      </c>
      <c r="I1626">
        <v>12101</v>
      </c>
      <c r="J1626" t="s">
        <v>33</v>
      </c>
      <c r="K1626" s="1">
        <v>2715056</v>
      </c>
      <c r="L1626" s="1">
        <v>2239364.94</v>
      </c>
      <c r="M1626" s="1">
        <v>-475691.06</v>
      </c>
      <c r="N1626" s="1">
        <v>2239364.37</v>
      </c>
      <c r="O1626">
        <v>0.56999999999999995</v>
      </c>
      <c r="P1626" s="1">
        <v>2239364.37</v>
      </c>
      <c r="Q1626">
        <v>0</v>
      </c>
      <c r="R1626" s="1">
        <v>2239364.37</v>
      </c>
      <c r="S1626">
        <v>0</v>
      </c>
    </row>
    <row r="1627" spans="1:19" x14ac:dyDescent="0.25">
      <c r="A1627" s="2">
        <v>1001</v>
      </c>
      <c r="B1627" t="s">
        <v>21</v>
      </c>
      <c r="C1627" s="2" t="str">
        <f t="shared" si="84"/>
        <v>12</v>
      </c>
      <c r="D1627" t="s">
        <v>411</v>
      </c>
      <c r="E1627" s="2" t="str">
        <f t="shared" si="85"/>
        <v>120140000</v>
      </c>
      <c r="F1627" t="s">
        <v>426</v>
      </c>
      <c r="G1627" t="s">
        <v>427</v>
      </c>
      <c r="H1627" t="s">
        <v>428</v>
      </c>
      <c r="I1627">
        <v>13000</v>
      </c>
      <c r="J1627" t="s">
        <v>53</v>
      </c>
      <c r="K1627" s="1">
        <v>312871</v>
      </c>
      <c r="L1627" s="1">
        <v>217635.36</v>
      </c>
      <c r="M1627" s="1">
        <v>-95235.64</v>
      </c>
      <c r="N1627" s="1">
        <v>217634.96</v>
      </c>
      <c r="O1627">
        <v>0.4</v>
      </c>
      <c r="P1627" s="1">
        <v>217634.96</v>
      </c>
      <c r="Q1627">
        <v>0</v>
      </c>
      <c r="R1627" s="1">
        <v>217634.96</v>
      </c>
      <c r="S1627">
        <v>0</v>
      </c>
    </row>
    <row r="1628" spans="1:19" x14ac:dyDescent="0.25">
      <c r="A1628" s="2">
        <v>1001</v>
      </c>
      <c r="B1628" t="s">
        <v>21</v>
      </c>
      <c r="C1628" s="2" t="str">
        <f t="shared" si="84"/>
        <v>12</v>
      </c>
      <c r="D1628" t="s">
        <v>411</v>
      </c>
      <c r="E1628" s="2" t="str">
        <f t="shared" si="85"/>
        <v>120140000</v>
      </c>
      <c r="F1628" t="s">
        <v>426</v>
      </c>
      <c r="G1628" t="s">
        <v>427</v>
      </c>
      <c r="H1628" t="s">
        <v>428</v>
      </c>
      <c r="I1628">
        <v>13005</v>
      </c>
      <c r="J1628" t="s">
        <v>56</v>
      </c>
      <c r="K1628" s="1">
        <v>33900</v>
      </c>
      <c r="L1628" s="1">
        <v>28021</v>
      </c>
      <c r="M1628" s="1">
        <v>-5879</v>
      </c>
      <c r="N1628" s="1">
        <v>28020.02</v>
      </c>
      <c r="O1628">
        <v>0.98</v>
      </c>
      <c r="P1628" s="1">
        <v>28020.02</v>
      </c>
      <c r="Q1628">
        <v>0</v>
      </c>
      <c r="R1628" s="1">
        <v>28020.02</v>
      </c>
      <c r="S1628">
        <v>0</v>
      </c>
    </row>
    <row r="1629" spans="1:19" x14ac:dyDescent="0.25">
      <c r="A1629" s="2">
        <v>1001</v>
      </c>
      <c r="B1629" t="s">
        <v>21</v>
      </c>
      <c r="C1629" s="2" t="str">
        <f t="shared" si="84"/>
        <v>12</v>
      </c>
      <c r="D1629" t="s">
        <v>411</v>
      </c>
      <c r="E1629" s="2" t="str">
        <f t="shared" si="85"/>
        <v>120140000</v>
      </c>
      <c r="F1629" t="s">
        <v>426</v>
      </c>
      <c r="G1629" t="s">
        <v>427</v>
      </c>
      <c r="H1629" t="s">
        <v>428</v>
      </c>
      <c r="I1629">
        <v>16000</v>
      </c>
      <c r="J1629" t="s">
        <v>35</v>
      </c>
      <c r="K1629" s="1">
        <v>1074088</v>
      </c>
      <c r="L1629" s="1">
        <v>1249577.8799999999</v>
      </c>
      <c r="M1629" s="1">
        <v>175489.88</v>
      </c>
      <c r="N1629" s="1">
        <v>1249577.82</v>
      </c>
      <c r="O1629">
        <v>0.06</v>
      </c>
      <c r="P1629" s="1">
        <v>1249577.82</v>
      </c>
      <c r="Q1629">
        <v>0</v>
      </c>
      <c r="R1629" s="1">
        <v>1249577.82</v>
      </c>
      <c r="S1629">
        <v>0</v>
      </c>
    </row>
    <row r="1630" spans="1:19" x14ac:dyDescent="0.25">
      <c r="A1630" s="2">
        <v>1001</v>
      </c>
      <c r="B1630" t="s">
        <v>21</v>
      </c>
      <c r="C1630" s="2" t="str">
        <f t="shared" si="84"/>
        <v>12</v>
      </c>
      <c r="D1630" t="s">
        <v>411</v>
      </c>
      <c r="E1630" s="2" t="str">
        <f t="shared" ref="E1630:E1652" si="86">"120150000"</f>
        <v>120150000</v>
      </c>
      <c r="F1630" t="s">
        <v>429</v>
      </c>
      <c r="G1630" t="s">
        <v>430</v>
      </c>
      <c r="H1630" t="s">
        <v>431</v>
      </c>
      <c r="I1630">
        <v>12000</v>
      </c>
      <c r="J1630" t="s">
        <v>28</v>
      </c>
      <c r="K1630" s="1">
        <v>289847</v>
      </c>
      <c r="L1630" s="1">
        <v>125390</v>
      </c>
      <c r="M1630" s="1">
        <v>-164457</v>
      </c>
      <c r="N1630" s="1">
        <v>125389.3</v>
      </c>
      <c r="O1630">
        <v>0.7</v>
      </c>
      <c r="P1630" s="1">
        <v>125389.3</v>
      </c>
      <c r="Q1630">
        <v>0</v>
      </c>
      <c r="R1630" s="1">
        <v>125389.3</v>
      </c>
      <c r="S1630">
        <v>0</v>
      </c>
    </row>
    <row r="1631" spans="1:19" x14ac:dyDescent="0.25">
      <c r="A1631" s="2">
        <v>1001</v>
      </c>
      <c r="B1631" t="s">
        <v>21</v>
      </c>
      <c r="C1631" s="2" t="str">
        <f t="shared" si="84"/>
        <v>12</v>
      </c>
      <c r="D1631" t="s">
        <v>411</v>
      </c>
      <c r="E1631" s="2" t="str">
        <f t="shared" si="86"/>
        <v>120150000</v>
      </c>
      <c r="F1631" t="s">
        <v>429</v>
      </c>
      <c r="G1631" t="s">
        <v>430</v>
      </c>
      <c r="H1631" t="s">
        <v>431</v>
      </c>
      <c r="I1631">
        <v>12001</v>
      </c>
      <c r="J1631" t="s">
        <v>51</v>
      </c>
      <c r="K1631" s="1">
        <v>74963</v>
      </c>
      <c r="L1631" s="1">
        <v>20417</v>
      </c>
      <c r="M1631" s="1">
        <v>-54546</v>
      </c>
      <c r="N1631" s="1">
        <v>20416.63</v>
      </c>
      <c r="O1631">
        <v>0.37</v>
      </c>
      <c r="P1631" s="1">
        <v>20416.63</v>
      </c>
      <c r="Q1631">
        <v>0</v>
      </c>
      <c r="R1631" s="1">
        <v>20416.63</v>
      </c>
      <c r="S1631">
        <v>0</v>
      </c>
    </row>
    <row r="1632" spans="1:19" x14ac:dyDescent="0.25">
      <c r="A1632" s="2">
        <v>1001</v>
      </c>
      <c r="B1632" t="s">
        <v>21</v>
      </c>
      <c r="C1632" s="2" t="str">
        <f t="shared" si="84"/>
        <v>12</v>
      </c>
      <c r="D1632" t="s">
        <v>411</v>
      </c>
      <c r="E1632" s="2" t="str">
        <f t="shared" si="86"/>
        <v>120150000</v>
      </c>
      <c r="F1632" t="s">
        <v>429</v>
      </c>
      <c r="G1632" t="s">
        <v>430</v>
      </c>
      <c r="H1632" t="s">
        <v>431</v>
      </c>
      <c r="I1632">
        <v>12003</v>
      </c>
      <c r="J1632" t="s">
        <v>30</v>
      </c>
      <c r="K1632" s="1">
        <v>19466</v>
      </c>
      <c r="L1632" s="1">
        <v>17288</v>
      </c>
      <c r="M1632" s="1">
        <v>-2178</v>
      </c>
      <c r="N1632" s="1">
        <v>17287.93</v>
      </c>
      <c r="O1632">
        <v>7.0000000000000007E-2</v>
      </c>
      <c r="P1632" s="1">
        <v>17287.93</v>
      </c>
      <c r="Q1632">
        <v>0</v>
      </c>
      <c r="R1632" s="1">
        <v>17287.93</v>
      </c>
      <c r="S1632">
        <v>0</v>
      </c>
    </row>
    <row r="1633" spans="1:19" x14ac:dyDescent="0.25">
      <c r="A1633" s="2">
        <v>1001</v>
      </c>
      <c r="B1633" t="s">
        <v>21</v>
      </c>
      <c r="C1633" s="2" t="str">
        <f t="shared" si="84"/>
        <v>12</v>
      </c>
      <c r="D1633" t="s">
        <v>411</v>
      </c>
      <c r="E1633" s="2" t="str">
        <f t="shared" si="86"/>
        <v>120150000</v>
      </c>
      <c r="F1633" t="s">
        <v>429</v>
      </c>
      <c r="G1633" t="s">
        <v>430</v>
      </c>
      <c r="H1633" t="s">
        <v>431</v>
      </c>
      <c r="I1633">
        <v>12005</v>
      </c>
      <c r="J1633" t="s">
        <v>31</v>
      </c>
      <c r="K1633" s="1">
        <v>36051</v>
      </c>
      <c r="L1633" s="1">
        <v>43716</v>
      </c>
      <c r="M1633" s="1">
        <v>7665</v>
      </c>
      <c r="N1633" s="1">
        <v>43715.53</v>
      </c>
      <c r="O1633">
        <v>0.47</v>
      </c>
      <c r="P1633" s="1">
        <v>43715.53</v>
      </c>
      <c r="Q1633">
        <v>0</v>
      </c>
      <c r="R1633" s="1">
        <v>43715.53</v>
      </c>
      <c r="S1633">
        <v>0</v>
      </c>
    </row>
    <row r="1634" spans="1:19" x14ac:dyDescent="0.25">
      <c r="A1634" s="2">
        <v>1001</v>
      </c>
      <c r="B1634" t="s">
        <v>21</v>
      </c>
      <c r="C1634" s="2" t="str">
        <f t="shared" si="84"/>
        <v>12</v>
      </c>
      <c r="D1634" t="s">
        <v>411</v>
      </c>
      <c r="E1634" s="2" t="str">
        <f t="shared" si="86"/>
        <v>120150000</v>
      </c>
      <c r="F1634" t="s">
        <v>429</v>
      </c>
      <c r="G1634" t="s">
        <v>430</v>
      </c>
      <c r="H1634" t="s">
        <v>431</v>
      </c>
      <c r="I1634">
        <v>12100</v>
      </c>
      <c r="J1634" t="s">
        <v>32</v>
      </c>
      <c r="K1634" s="1">
        <v>265911</v>
      </c>
      <c r="L1634" s="1">
        <v>126491</v>
      </c>
      <c r="M1634" s="1">
        <v>-139420</v>
      </c>
      <c r="N1634" s="1">
        <v>126490.84</v>
      </c>
      <c r="O1634">
        <v>0.16</v>
      </c>
      <c r="P1634" s="1">
        <v>126490.84</v>
      </c>
      <c r="Q1634">
        <v>0</v>
      </c>
      <c r="R1634" s="1">
        <v>126490.84</v>
      </c>
      <c r="S1634">
        <v>0</v>
      </c>
    </row>
    <row r="1635" spans="1:19" x14ac:dyDescent="0.25">
      <c r="A1635" s="2">
        <v>1001</v>
      </c>
      <c r="B1635" t="s">
        <v>21</v>
      </c>
      <c r="C1635" s="2" t="str">
        <f t="shared" si="84"/>
        <v>12</v>
      </c>
      <c r="D1635" t="s">
        <v>411</v>
      </c>
      <c r="E1635" s="2" t="str">
        <f t="shared" si="86"/>
        <v>120150000</v>
      </c>
      <c r="F1635" t="s">
        <v>429</v>
      </c>
      <c r="G1635" t="s">
        <v>430</v>
      </c>
      <c r="H1635" t="s">
        <v>431</v>
      </c>
      <c r="I1635">
        <v>12101</v>
      </c>
      <c r="J1635" t="s">
        <v>33</v>
      </c>
      <c r="K1635" s="1">
        <v>562458</v>
      </c>
      <c r="L1635" s="1">
        <v>281321.38</v>
      </c>
      <c r="M1635" s="1">
        <v>-281136.62</v>
      </c>
      <c r="N1635" s="1">
        <v>281320.5</v>
      </c>
      <c r="O1635">
        <v>0.88</v>
      </c>
      <c r="P1635" s="1">
        <v>281320.5</v>
      </c>
      <c r="Q1635">
        <v>0</v>
      </c>
      <c r="R1635" s="1">
        <v>281320.5</v>
      </c>
      <c r="S1635">
        <v>0</v>
      </c>
    </row>
    <row r="1636" spans="1:19" x14ac:dyDescent="0.25">
      <c r="A1636" s="2">
        <v>1001</v>
      </c>
      <c r="B1636" t="s">
        <v>21</v>
      </c>
      <c r="C1636" s="2" t="str">
        <f t="shared" si="84"/>
        <v>12</v>
      </c>
      <c r="D1636" t="s">
        <v>411</v>
      </c>
      <c r="E1636" s="2" t="str">
        <f t="shared" si="86"/>
        <v>120150000</v>
      </c>
      <c r="F1636" t="s">
        <v>429</v>
      </c>
      <c r="G1636" t="s">
        <v>430</v>
      </c>
      <c r="H1636" t="s">
        <v>431</v>
      </c>
      <c r="I1636">
        <v>13005</v>
      </c>
      <c r="J1636" t="s">
        <v>56</v>
      </c>
      <c r="K1636">
        <v>62</v>
      </c>
      <c r="L1636">
        <v>0</v>
      </c>
      <c r="M1636">
        <v>-62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</row>
    <row r="1637" spans="1:19" x14ac:dyDescent="0.25">
      <c r="A1637" s="2">
        <v>1001</v>
      </c>
      <c r="B1637" t="s">
        <v>21</v>
      </c>
      <c r="C1637" s="2" t="str">
        <f t="shared" si="84"/>
        <v>12</v>
      </c>
      <c r="D1637" t="s">
        <v>411</v>
      </c>
      <c r="E1637" s="2" t="str">
        <f t="shared" si="86"/>
        <v>120150000</v>
      </c>
      <c r="F1637" t="s">
        <v>429</v>
      </c>
      <c r="G1637" t="s">
        <v>430</v>
      </c>
      <c r="H1637" t="s">
        <v>431</v>
      </c>
      <c r="I1637">
        <v>16000</v>
      </c>
      <c r="J1637" t="s">
        <v>35</v>
      </c>
      <c r="K1637" s="1">
        <v>117260</v>
      </c>
      <c r="L1637" s="1">
        <v>140995.57999999999</v>
      </c>
      <c r="M1637" s="1">
        <v>23735.58</v>
      </c>
      <c r="N1637" s="1">
        <v>140995.09</v>
      </c>
      <c r="O1637">
        <v>0.49</v>
      </c>
      <c r="P1637" s="1">
        <v>140995.09</v>
      </c>
      <c r="Q1637">
        <v>0</v>
      </c>
      <c r="R1637" s="1">
        <v>140995.09</v>
      </c>
      <c r="S1637">
        <v>0</v>
      </c>
    </row>
    <row r="1638" spans="1:19" x14ac:dyDescent="0.25">
      <c r="A1638" s="2">
        <v>1001</v>
      </c>
      <c r="B1638" t="s">
        <v>21</v>
      </c>
      <c r="C1638" s="2" t="str">
        <f t="shared" si="84"/>
        <v>12</v>
      </c>
      <c r="D1638" t="s">
        <v>411</v>
      </c>
      <c r="E1638" s="2" t="str">
        <f t="shared" si="86"/>
        <v>120150000</v>
      </c>
      <c r="F1638" t="s">
        <v>429</v>
      </c>
      <c r="G1638" t="s">
        <v>430</v>
      </c>
      <c r="H1638" t="s">
        <v>431</v>
      </c>
      <c r="I1638">
        <v>22602</v>
      </c>
      <c r="J1638" t="s">
        <v>108</v>
      </c>
      <c r="K1638" s="1">
        <v>10000</v>
      </c>
      <c r="L1638" s="1">
        <v>10000</v>
      </c>
      <c r="M1638">
        <v>0</v>
      </c>
      <c r="N1638">
        <v>0</v>
      </c>
      <c r="O1638" s="1">
        <v>10000</v>
      </c>
      <c r="P1638">
        <v>0</v>
      </c>
      <c r="Q1638">
        <v>0</v>
      </c>
      <c r="R1638">
        <v>0</v>
      </c>
      <c r="S1638">
        <v>0</v>
      </c>
    </row>
    <row r="1639" spans="1:19" x14ac:dyDescent="0.25">
      <c r="A1639" s="2">
        <v>1001</v>
      </c>
      <c r="B1639" t="s">
        <v>21</v>
      </c>
      <c r="C1639" s="2" t="str">
        <f t="shared" si="84"/>
        <v>12</v>
      </c>
      <c r="D1639" t="s">
        <v>411</v>
      </c>
      <c r="E1639" s="2" t="str">
        <f t="shared" si="86"/>
        <v>120150000</v>
      </c>
      <c r="F1639" t="s">
        <v>429</v>
      </c>
      <c r="G1639" t="s">
        <v>430</v>
      </c>
      <c r="H1639" t="s">
        <v>431</v>
      </c>
      <c r="I1639">
        <v>22706</v>
      </c>
      <c r="J1639" t="s">
        <v>86</v>
      </c>
      <c r="K1639" s="1">
        <v>496473</v>
      </c>
      <c r="L1639" s="1">
        <v>884363</v>
      </c>
      <c r="M1639" s="1">
        <v>387890</v>
      </c>
      <c r="N1639" s="1">
        <v>658333.69999999995</v>
      </c>
      <c r="O1639" s="1">
        <v>226029.3</v>
      </c>
      <c r="P1639" s="1">
        <v>658333.69999999995</v>
      </c>
      <c r="Q1639">
        <v>0</v>
      </c>
      <c r="R1639" s="1">
        <v>549433.68999999994</v>
      </c>
      <c r="S1639" s="1">
        <v>108900.01</v>
      </c>
    </row>
    <row r="1640" spans="1:19" x14ac:dyDescent="0.25">
      <c r="A1640" s="2">
        <v>1001</v>
      </c>
      <c r="B1640" t="s">
        <v>21</v>
      </c>
      <c r="C1640" s="2" t="str">
        <f t="shared" si="84"/>
        <v>12</v>
      </c>
      <c r="D1640" t="s">
        <v>411</v>
      </c>
      <c r="E1640" s="2" t="str">
        <f t="shared" si="86"/>
        <v>120150000</v>
      </c>
      <c r="F1640" t="s">
        <v>429</v>
      </c>
      <c r="G1640" t="s">
        <v>430</v>
      </c>
      <c r="H1640" t="s">
        <v>431</v>
      </c>
      <c r="I1640">
        <v>22709</v>
      </c>
      <c r="J1640" t="s">
        <v>87</v>
      </c>
      <c r="K1640" s="1">
        <v>10000</v>
      </c>
      <c r="L1640" s="1">
        <v>10000</v>
      </c>
      <c r="M1640">
        <v>0</v>
      </c>
      <c r="N1640">
        <v>0</v>
      </c>
      <c r="O1640" s="1">
        <v>10000</v>
      </c>
      <c r="P1640">
        <v>0</v>
      </c>
      <c r="Q1640">
        <v>0</v>
      </c>
      <c r="R1640">
        <v>0</v>
      </c>
      <c r="S1640">
        <v>0</v>
      </c>
    </row>
    <row r="1641" spans="1:19" x14ac:dyDescent="0.25">
      <c r="A1641" s="2">
        <v>1001</v>
      </c>
      <c r="B1641" t="s">
        <v>21</v>
      </c>
      <c r="C1641" s="2" t="str">
        <f t="shared" si="84"/>
        <v>12</v>
      </c>
      <c r="D1641" t="s">
        <v>411</v>
      </c>
      <c r="E1641" s="2" t="str">
        <f t="shared" si="86"/>
        <v>120150000</v>
      </c>
      <c r="F1641" t="s">
        <v>429</v>
      </c>
      <c r="G1641" t="s">
        <v>430</v>
      </c>
      <c r="H1641" t="s">
        <v>431</v>
      </c>
      <c r="I1641">
        <v>28001</v>
      </c>
      <c r="J1641" t="s">
        <v>45</v>
      </c>
      <c r="K1641" s="1">
        <v>10000</v>
      </c>
      <c r="L1641" s="1">
        <v>10000</v>
      </c>
      <c r="M1641">
        <v>0</v>
      </c>
      <c r="N1641">
        <v>0</v>
      </c>
      <c r="O1641" s="1">
        <v>10000</v>
      </c>
      <c r="P1641">
        <v>0</v>
      </c>
      <c r="Q1641">
        <v>0</v>
      </c>
      <c r="R1641">
        <v>0</v>
      </c>
      <c r="S1641">
        <v>0</v>
      </c>
    </row>
    <row r="1642" spans="1:19" x14ac:dyDescent="0.25">
      <c r="A1642" s="2">
        <v>1001</v>
      </c>
      <c r="B1642" t="s">
        <v>21</v>
      </c>
      <c r="C1642" s="2" t="str">
        <f t="shared" si="84"/>
        <v>12</v>
      </c>
      <c r="D1642" t="s">
        <v>411</v>
      </c>
      <c r="E1642" s="2" t="str">
        <f t="shared" si="86"/>
        <v>120150000</v>
      </c>
      <c r="F1642" t="s">
        <v>429</v>
      </c>
      <c r="G1642" t="s">
        <v>432</v>
      </c>
      <c r="H1642" t="s">
        <v>433</v>
      </c>
      <c r="I1642">
        <v>10000</v>
      </c>
      <c r="J1642" t="s">
        <v>25</v>
      </c>
      <c r="K1642" s="1">
        <v>84589</v>
      </c>
      <c r="L1642" s="1">
        <v>84590</v>
      </c>
      <c r="M1642">
        <v>1</v>
      </c>
      <c r="N1642" s="1">
        <v>84589.08</v>
      </c>
      <c r="O1642">
        <v>0.92</v>
      </c>
      <c r="P1642" s="1">
        <v>84589.08</v>
      </c>
      <c r="Q1642">
        <v>0</v>
      </c>
      <c r="R1642" s="1">
        <v>84589.08</v>
      </c>
      <c r="S1642">
        <v>0</v>
      </c>
    </row>
    <row r="1643" spans="1:19" x14ac:dyDescent="0.25">
      <c r="A1643" s="2">
        <v>1001</v>
      </c>
      <c r="B1643" t="s">
        <v>21</v>
      </c>
      <c r="C1643" s="2" t="str">
        <f t="shared" si="84"/>
        <v>12</v>
      </c>
      <c r="D1643" t="s">
        <v>411</v>
      </c>
      <c r="E1643" s="2" t="str">
        <f t="shared" si="86"/>
        <v>120150000</v>
      </c>
      <c r="F1643" t="s">
        <v>429</v>
      </c>
      <c r="G1643" t="s">
        <v>432</v>
      </c>
      <c r="H1643" t="s">
        <v>433</v>
      </c>
      <c r="I1643">
        <v>12000</v>
      </c>
      <c r="J1643" t="s">
        <v>28</v>
      </c>
      <c r="K1643" s="1">
        <v>869541</v>
      </c>
      <c r="L1643" s="1">
        <v>684535.79</v>
      </c>
      <c r="M1643" s="1">
        <v>-185005.21</v>
      </c>
      <c r="N1643" s="1">
        <v>684535.24</v>
      </c>
      <c r="O1643">
        <v>0.55000000000000004</v>
      </c>
      <c r="P1643" s="1">
        <v>684535.24</v>
      </c>
      <c r="Q1643">
        <v>0</v>
      </c>
      <c r="R1643" s="1">
        <v>684535.24</v>
      </c>
      <c r="S1643">
        <v>0</v>
      </c>
    </row>
    <row r="1644" spans="1:19" x14ac:dyDescent="0.25">
      <c r="A1644" s="2">
        <v>1001</v>
      </c>
      <c r="B1644" t="s">
        <v>21</v>
      </c>
      <c r="C1644" s="2" t="str">
        <f t="shared" si="84"/>
        <v>12</v>
      </c>
      <c r="D1644" t="s">
        <v>411</v>
      </c>
      <c r="E1644" s="2" t="str">
        <f t="shared" si="86"/>
        <v>120150000</v>
      </c>
      <c r="F1644" t="s">
        <v>429</v>
      </c>
      <c r="G1644" t="s">
        <v>432</v>
      </c>
      <c r="H1644" t="s">
        <v>433</v>
      </c>
      <c r="I1644">
        <v>12001</v>
      </c>
      <c r="J1644" t="s">
        <v>51</v>
      </c>
      <c r="K1644" s="1">
        <v>254876</v>
      </c>
      <c r="L1644" s="1">
        <v>159743</v>
      </c>
      <c r="M1644" s="1">
        <v>-95133</v>
      </c>
      <c r="N1644" s="1">
        <v>159742.49</v>
      </c>
      <c r="O1644">
        <v>0.51</v>
      </c>
      <c r="P1644" s="1">
        <v>159742.49</v>
      </c>
      <c r="Q1644">
        <v>0</v>
      </c>
      <c r="R1644" s="1">
        <v>159742.49</v>
      </c>
      <c r="S1644">
        <v>0</v>
      </c>
    </row>
    <row r="1645" spans="1:19" x14ac:dyDescent="0.25">
      <c r="A1645" s="2">
        <v>1001</v>
      </c>
      <c r="B1645" t="s">
        <v>21</v>
      </c>
      <c r="C1645" s="2" t="str">
        <f t="shared" si="84"/>
        <v>12</v>
      </c>
      <c r="D1645" t="s">
        <v>411</v>
      </c>
      <c r="E1645" s="2" t="str">
        <f t="shared" si="86"/>
        <v>120150000</v>
      </c>
      <c r="F1645" t="s">
        <v>429</v>
      </c>
      <c r="G1645" t="s">
        <v>432</v>
      </c>
      <c r="H1645" t="s">
        <v>433</v>
      </c>
      <c r="I1645">
        <v>12002</v>
      </c>
      <c r="J1645" t="s">
        <v>29</v>
      </c>
      <c r="K1645" s="1">
        <v>57414</v>
      </c>
      <c r="L1645" s="1">
        <v>37869</v>
      </c>
      <c r="M1645" s="1">
        <v>-19545</v>
      </c>
      <c r="N1645" s="1">
        <v>37868.080000000002</v>
      </c>
      <c r="O1645">
        <v>0.92</v>
      </c>
      <c r="P1645" s="1">
        <v>37868.080000000002</v>
      </c>
      <c r="Q1645">
        <v>0</v>
      </c>
      <c r="R1645" s="1">
        <v>37868.080000000002</v>
      </c>
      <c r="S1645">
        <v>0</v>
      </c>
    </row>
    <row r="1646" spans="1:19" x14ac:dyDescent="0.25">
      <c r="A1646" s="2">
        <v>1001</v>
      </c>
      <c r="B1646" t="s">
        <v>21</v>
      </c>
      <c r="C1646" s="2" t="str">
        <f t="shared" si="84"/>
        <v>12</v>
      </c>
      <c r="D1646" t="s">
        <v>411</v>
      </c>
      <c r="E1646" s="2" t="str">
        <f t="shared" si="86"/>
        <v>120150000</v>
      </c>
      <c r="F1646" t="s">
        <v>429</v>
      </c>
      <c r="G1646" t="s">
        <v>432</v>
      </c>
      <c r="H1646" t="s">
        <v>433</v>
      </c>
      <c r="I1646">
        <v>12003</v>
      </c>
      <c r="J1646" t="s">
        <v>30</v>
      </c>
      <c r="K1646" s="1">
        <v>9733</v>
      </c>
      <c r="L1646">
        <v>0</v>
      </c>
      <c r="M1646" s="1">
        <v>-9733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</row>
    <row r="1647" spans="1:19" x14ac:dyDescent="0.25">
      <c r="A1647" s="2">
        <v>1001</v>
      </c>
      <c r="B1647" t="s">
        <v>21</v>
      </c>
      <c r="C1647" s="2" t="str">
        <f t="shared" si="84"/>
        <v>12</v>
      </c>
      <c r="D1647" t="s">
        <v>411</v>
      </c>
      <c r="E1647" s="2" t="str">
        <f t="shared" si="86"/>
        <v>120150000</v>
      </c>
      <c r="F1647" t="s">
        <v>429</v>
      </c>
      <c r="G1647" t="s">
        <v>432</v>
      </c>
      <c r="H1647" t="s">
        <v>433</v>
      </c>
      <c r="I1647">
        <v>12005</v>
      </c>
      <c r="J1647" t="s">
        <v>31</v>
      </c>
      <c r="K1647" s="1">
        <v>243251</v>
      </c>
      <c r="L1647" s="1">
        <v>268396</v>
      </c>
      <c r="M1647" s="1">
        <v>25145</v>
      </c>
      <c r="N1647" s="1">
        <v>268395.38</v>
      </c>
      <c r="O1647">
        <v>0.62</v>
      </c>
      <c r="P1647" s="1">
        <v>268395.38</v>
      </c>
      <c r="Q1647">
        <v>0</v>
      </c>
      <c r="R1647" s="1">
        <v>268395.38</v>
      </c>
      <c r="S1647">
        <v>0</v>
      </c>
    </row>
    <row r="1648" spans="1:19" x14ac:dyDescent="0.25">
      <c r="A1648" s="2">
        <v>1001</v>
      </c>
      <c r="B1648" t="s">
        <v>21</v>
      </c>
      <c r="C1648" s="2" t="str">
        <f t="shared" si="84"/>
        <v>12</v>
      </c>
      <c r="D1648" t="s">
        <v>411</v>
      </c>
      <c r="E1648" s="2" t="str">
        <f t="shared" si="86"/>
        <v>120150000</v>
      </c>
      <c r="F1648" t="s">
        <v>429</v>
      </c>
      <c r="G1648" t="s">
        <v>432</v>
      </c>
      <c r="H1648" t="s">
        <v>433</v>
      </c>
      <c r="I1648">
        <v>12100</v>
      </c>
      <c r="J1648" t="s">
        <v>32</v>
      </c>
      <c r="K1648" s="1">
        <v>853836</v>
      </c>
      <c r="L1648" s="1">
        <v>711811.85</v>
      </c>
      <c r="M1648" s="1">
        <v>-142024.15</v>
      </c>
      <c r="N1648" s="1">
        <v>711811.04</v>
      </c>
      <c r="O1648">
        <v>0.81</v>
      </c>
      <c r="P1648" s="1">
        <v>711811.04</v>
      </c>
      <c r="Q1648">
        <v>0</v>
      </c>
      <c r="R1648" s="1">
        <v>711811.04</v>
      </c>
      <c r="S1648">
        <v>0</v>
      </c>
    </row>
    <row r="1649" spans="1:19" x14ac:dyDescent="0.25">
      <c r="A1649" s="2">
        <v>1001</v>
      </c>
      <c r="B1649" t="s">
        <v>21</v>
      </c>
      <c r="C1649" s="2" t="str">
        <f t="shared" si="84"/>
        <v>12</v>
      </c>
      <c r="D1649" t="s">
        <v>411</v>
      </c>
      <c r="E1649" s="2" t="str">
        <f t="shared" si="86"/>
        <v>120150000</v>
      </c>
      <c r="F1649" t="s">
        <v>429</v>
      </c>
      <c r="G1649" t="s">
        <v>432</v>
      </c>
      <c r="H1649" t="s">
        <v>433</v>
      </c>
      <c r="I1649">
        <v>12101</v>
      </c>
      <c r="J1649" t="s">
        <v>33</v>
      </c>
      <c r="K1649" s="1">
        <v>1990512</v>
      </c>
      <c r="L1649" s="1">
        <v>1698586.04</v>
      </c>
      <c r="M1649" s="1">
        <v>-291925.96000000002</v>
      </c>
      <c r="N1649" s="1">
        <v>1698585.32</v>
      </c>
      <c r="O1649">
        <v>0.72</v>
      </c>
      <c r="P1649" s="1">
        <v>1698585.32</v>
      </c>
      <c r="Q1649">
        <v>0</v>
      </c>
      <c r="R1649" s="1">
        <v>1698585.32</v>
      </c>
      <c r="S1649">
        <v>0</v>
      </c>
    </row>
    <row r="1650" spans="1:19" x14ac:dyDescent="0.25">
      <c r="A1650" s="2">
        <v>1001</v>
      </c>
      <c r="B1650" t="s">
        <v>21</v>
      </c>
      <c r="C1650" s="2" t="str">
        <f t="shared" si="84"/>
        <v>12</v>
      </c>
      <c r="D1650" t="s">
        <v>411</v>
      </c>
      <c r="E1650" s="2" t="str">
        <f t="shared" si="86"/>
        <v>120150000</v>
      </c>
      <c r="F1650" t="s">
        <v>429</v>
      </c>
      <c r="G1650" t="s">
        <v>432</v>
      </c>
      <c r="H1650" t="s">
        <v>433</v>
      </c>
      <c r="I1650">
        <v>13000</v>
      </c>
      <c r="J1650" t="s">
        <v>53</v>
      </c>
      <c r="K1650" s="1">
        <v>99273</v>
      </c>
      <c r="L1650" s="1">
        <v>101542</v>
      </c>
      <c r="M1650" s="1">
        <v>2269</v>
      </c>
      <c r="N1650" s="1">
        <v>101541.9</v>
      </c>
      <c r="O1650">
        <v>0.1</v>
      </c>
      <c r="P1650" s="1">
        <v>101541.9</v>
      </c>
      <c r="Q1650">
        <v>0</v>
      </c>
      <c r="R1650" s="1">
        <v>101541.9</v>
      </c>
      <c r="S1650">
        <v>0</v>
      </c>
    </row>
    <row r="1651" spans="1:19" x14ac:dyDescent="0.25">
      <c r="A1651" s="2">
        <v>1001</v>
      </c>
      <c r="B1651" t="s">
        <v>21</v>
      </c>
      <c r="C1651" s="2" t="str">
        <f t="shared" si="84"/>
        <v>12</v>
      </c>
      <c r="D1651" t="s">
        <v>411</v>
      </c>
      <c r="E1651" s="2" t="str">
        <f t="shared" si="86"/>
        <v>120150000</v>
      </c>
      <c r="F1651" t="s">
        <v>429</v>
      </c>
      <c r="G1651" t="s">
        <v>432</v>
      </c>
      <c r="H1651" t="s">
        <v>433</v>
      </c>
      <c r="I1651">
        <v>13005</v>
      </c>
      <c r="J1651" t="s">
        <v>56</v>
      </c>
      <c r="K1651" s="1">
        <v>12859</v>
      </c>
      <c r="L1651" s="1">
        <v>12921</v>
      </c>
      <c r="M1651">
        <v>62</v>
      </c>
      <c r="N1651" s="1">
        <v>12920.6</v>
      </c>
      <c r="O1651">
        <v>0.4</v>
      </c>
      <c r="P1651" s="1">
        <v>12920.6</v>
      </c>
      <c r="Q1651">
        <v>0</v>
      </c>
      <c r="R1651" s="1">
        <v>12920.6</v>
      </c>
      <c r="S1651">
        <v>0</v>
      </c>
    </row>
    <row r="1652" spans="1:19" x14ac:dyDescent="0.25">
      <c r="A1652" s="2">
        <v>1001</v>
      </c>
      <c r="B1652" t="s">
        <v>21</v>
      </c>
      <c r="C1652" s="2" t="str">
        <f t="shared" si="84"/>
        <v>12</v>
      </c>
      <c r="D1652" t="s">
        <v>411</v>
      </c>
      <c r="E1652" s="2" t="str">
        <f t="shared" si="86"/>
        <v>120150000</v>
      </c>
      <c r="F1652" t="s">
        <v>429</v>
      </c>
      <c r="G1652" t="s">
        <v>432</v>
      </c>
      <c r="H1652" t="s">
        <v>433</v>
      </c>
      <c r="I1652">
        <v>16000</v>
      </c>
      <c r="J1652" t="s">
        <v>35</v>
      </c>
      <c r="K1652" s="1">
        <v>623385</v>
      </c>
      <c r="L1652" s="1">
        <v>715190.93</v>
      </c>
      <c r="M1652" s="1">
        <v>91805.93</v>
      </c>
      <c r="N1652" s="1">
        <v>715190.93</v>
      </c>
      <c r="O1652">
        <v>0</v>
      </c>
      <c r="P1652" s="1">
        <v>715190.93</v>
      </c>
      <c r="Q1652">
        <v>0</v>
      </c>
      <c r="R1652" s="1">
        <v>715190.93</v>
      </c>
      <c r="S1652">
        <v>0</v>
      </c>
    </row>
    <row r="1653" spans="1:19" x14ac:dyDescent="0.25">
      <c r="A1653" s="2">
        <v>1001</v>
      </c>
      <c r="B1653" t="s">
        <v>21</v>
      </c>
      <c r="C1653" s="2" t="str">
        <f t="shared" si="84"/>
        <v>12</v>
      </c>
      <c r="D1653" t="s">
        <v>411</v>
      </c>
      <c r="E1653" s="2" t="str">
        <f t="shared" ref="E1653:E1680" si="87">"120160000"</f>
        <v>120160000</v>
      </c>
      <c r="F1653" t="s">
        <v>434</v>
      </c>
      <c r="G1653" t="s">
        <v>435</v>
      </c>
      <c r="H1653" t="s">
        <v>436</v>
      </c>
      <c r="I1653">
        <v>10000</v>
      </c>
      <c r="J1653" t="s">
        <v>25</v>
      </c>
      <c r="K1653" s="1">
        <v>82492</v>
      </c>
      <c r="L1653" s="1">
        <v>82492</v>
      </c>
      <c r="M1653">
        <v>0</v>
      </c>
      <c r="N1653" s="1">
        <v>82491.839999999997</v>
      </c>
      <c r="O1653">
        <v>0.16</v>
      </c>
      <c r="P1653" s="1">
        <v>82491.839999999997</v>
      </c>
      <c r="Q1653">
        <v>0</v>
      </c>
      <c r="R1653" s="1">
        <v>82491.839999999997</v>
      </c>
      <c r="S1653">
        <v>0</v>
      </c>
    </row>
    <row r="1654" spans="1:19" x14ac:dyDescent="0.25">
      <c r="A1654" s="2">
        <v>1001</v>
      </c>
      <c r="B1654" t="s">
        <v>21</v>
      </c>
      <c r="C1654" s="2" t="str">
        <f t="shared" si="84"/>
        <v>12</v>
      </c>
      <c r="D1654" t="s">
        <v>411</v>
      </c>
      <c r="E1654" s="2" t="str">
        <f t="shared" si="87"/>
        <v>120160000</v>
      </c>
      <c r="F1654" t="s">
        <v>434</v>
      </c>
      <c r="G1654" t="s">
        <v>435</v>
      </c>
      <c r="H1654" t="s">
        <v>436</v>
      </c>
      <c r="I1654">
        <v>12000</v>
      </c>
      <c r="J1654" t="s">
        <v>28</v>
      </c>
      <c r="K1654" s="1">
        <v>2352875</v>
      </c>
      <c r="L1654" s="1">
        <v>1709123.22</v>
      </c>
      <c r="M1654" s="1">
        <v>-643751.78</v>
      </c>
      <c r="N1654" s="1">
        <v>1709123.08</v>
      </c>
      <c r="O1654">
        <v>0.14000000000000001</v>
      </c>
      <c r="P1654" s="1">
        <v>1709123.08</v>
      </c>
      <c r="Q1654">
        <v>0</v>
      </c>
      <c r="R1654" s="1">
        <v>1709123.08</v>
      </c>
      <c r="S1654">
        <v>0</v>
      </c>
    </row>
    <row r="1655" spans="1:19" x14ac:dyDescent="0.25">
      <c r="A1655" s="2">
        <v>1001</v>
      </c>
      <c r="B1655" t="s">
        <v>21</v>
      </c>
      <c r="C1655" s="2" t="str">
        <f t="shared" si="84"/>
        <v>12</v>
      </c>
      <c r="D1655" t="s">
        <v>411</v>
      </c>
      <c r="E1655" s="2" t="str">
        <f t="shared" si="87"/>
        <v>120160000</v>
      </c>
      <c r="F1655" t="s">
        <v>434</v>
      </c>
      <c r="G1655" t="s">
        <v>435</v>
      </c>
      <c r="H1655" t="s">
        <v>436</v>
      </c>
      <c r="I1655">
        <v>12001</v>
      </c>
      <c r="J1655" t="s">
        <v>51</v>
      </c>
      <c r="K1655" s="1">
        <v>2788638</v>
      </c>
      <c r="L1655" s="1">
        <v>1613014.95</v>
      </c>
      <c r="M1655" s="1">
        <v>-1175623.05</v>
      </c>
      <c r="N1655" s="1">
        <v>1613014.81</v>
      </c>
      <c r="O1655">
        <v>0.14000000000000001</v>
      </c>
      <c r="P1655" s="1">
        <v>1613014.81</v>
      </c>
      <c r="Q1655">
        <v>0</v>
      </c>
      <c r="R1655" s="1">
        <v>1613014.81</v>
      </c>
      <c r="S1655">
        <v>0</v>
      </c>
    </row>
    <row r="1656" spans="1:19" x14ac:dyDescent="0.25">
      <c r="A1656" s="2">
        <v>1001</v>
      </c>
      <c r="B1656" t="s">
        <v>21</v>
      </c>
      <c r="C1656" s="2" t="str">
        <f t="shared" si="84"/>
        <v>12</v>
      </c>
      <c r="D1656" t="s">
        <v>411</v>
      </c>
      <c r="E1656" s="2" t="str">
        <f t="shared" si="87"/>
        <v>120160000</v>
      </c>
      <c r="F1656" t="s">
        <v>434</v>
      </c>
      <c r="G1656" t="s">
        <v>435</v>
      </c>
      <c r="H1656" t="s">
        <v>436</v>
      </c>
      <c r="I1656">
        <v>12002</v>
      </c>
      <c r="J1656" t="s">
        <v>29</v>
      </c>
      <c r="K1656" s="1">
        <v>1033455</v>
      </c>
      <c r="L1656" s="1">
        <v>487541.15</v>
      </c>
      <c r="M1656" s="1">
        <v>-545913.85</v>
      </c>
      <c r="N1656" s="1">
        <v>487540.41</v>
      </c>
      <c r="O1656">
        <v>0.74</v>
      </c>
      <c r="P1656" s="1">
        <v>487540.41</v>
      </c>
      <c r="Q1656">
        <v>0</v>
      </c>
      <c r="R1656" s="1">
        <v>487540.41</v>
      </c>
      <c r="S1656">
        <v>0</v>
      </c>
    </row>
    <row r="1657" spans="1:19" x14ac:dyDescent="0.25">
      <c r="A1657" s="2">
        <v>1001</v>
      </c>
      <c r="B1657" t="s">
        <v>21</v>
      </c>
      <c r="C1657" s="2" t="str">
        <f t="shared" si="84"/>
        <v>12</v>
      </c>
      <c r="D1657" t="s">
        <v>411</v>
      </c>
      <c r="E1657" s="2" t="str">
        <f t="shared" si="87"/>
        <v>120160000</v>
      </c>
      <c r="F1657" t="s">
        <v>434</v>
      </c>
      <c r="G1657" t="s">
        <v>435</v>
      </c>
      <c r="H1657" t="s">
        <v>436</v>
      </c>
      <c r="I1657">
        <v>12003</v>
      </c>
      <c r="J1657" t="s">
        <v>30</v>
      </c>
      <c r="K1657" s="1">
        <v>369854</v>
      </c>
      <c r="L1657" s="1">
        <v>429063.17</v>
      </c>
      <c r="M1657" s="1">
        <v>59209.17</v>
      </c>
      <c r="N1657" s="1">
        <v>428987.34</v>
      </c>
      <c r="O1657">
        <v>75.83</v>
      </c>
      <c r="P1657" s="1">
        <v>428987.34</v>
      </c>
      <c r="Q1657">
        <v>0</v>
      </c>
      <c r="R1657" s="1">
        <v>428987.34</v>
      </c>
      <c r="S1657">
        <v>0</v>
      </c>
    </row>
    <row r="1658" spans="1:19" x14ac:dyDescent="0.25">
      <c r="A1658" s="2">
        <v>1001</v>
      </c>
      <c r="B1658" t="s">
        <v>21</v>
      </c>
      <c r="C1658" s="2" t="str">
        <f t="shared" si="84"/>
        <v>12</v>
      </c>
      <c r="D1658" t="s">
        <v>411</v>
      </c>
      <c r="E1658" s="2" t="str">
        <f t="shared" si="87"/>
        <v>120160000</v>
      </c>
      <c r="F1658" t="s">
        <v>434</v>
      </c>
      <c r="G1658" t="s">
        <v>435</v>
      </c>
      <c r="H1658" t="s">
        <v>436</v>
      </c>
      <c r="I1658">
        <v>12005</v>
      </c>
      <c r="J1658" t="s">
        <v>31</v>
      </c>
      <c r="K1658" s="1">
        <v>970741</v>
      </c>
      <c r="L1658" s="1">
        <v>1027295.74</v>
      </c>
      <c r="M1658" s="1">
        <v>56554.74</v>
      </c>
      <c r="N1658" s="1">
        <v>1027715.06</v>
      </c>
      <c r="O1658">
        <v>-419.32</v>
      </c>
      <c r="P1658" s="1">
        <v>1027715.06</v>
      </c>
      <c r="Q1658">
        <v>0</v>
      </c>
      <c r="R1658" s="1">
        <v>1027715.06</v>
      </c>
      <c r="S1658">
        <v>0</v>
      </c>
    </row>
    <row r="1659" spans="1:19" x14ac:dyDescent="0.25">
      <c r="A1659" s="2">
        <v>1001</v>
      </c>
      <c r="B1659" t="s">
        <v>21</v>
      </c>
      <c r="C1659" s="2" t="str">
        <f t="shared" si="84"/>
        <v>12</v>
      </c>
      <c r="D1659" t="s">
        <v>411</v>
      </c>
      <c r="E1659" s="2" t="str">
        <f t="shared" si="87"/>
        <v>120160000</v>
      </c>
      <c r="F1659" t="s">
        <v>434</v>
      </c>
      <c r="G1659" t="s">
        <v>435</v>
      </c>
      <c r="H1659" t="s">
        <v>436</v>
      </c>
      <c r="I1659">
        <v>12100</v>
      </c>
      <c r="J1659" t="s">
        <v>32</v>
      </c>
      <c r="K1659" s="1">
        <v>4127096</v>
      </c>
      <c r="L1659" s="1">
        <v>3027345.89</v>
      </c>
      <c r="M1659" s="1">
        <v>-1099750.1100000001</v>
      </c>
      <c r="N1659" s="1">
        <v>3027345.81</v>
      </c>
      <c r="O1659">
        <v>0.08</v>
      </c>
      <c r="P1659" s="1">
        <v>3027345.81</v>
      </c>
      <c r="Q1659">
        <v>0</v>
      </c>
      <c r="R1659" s="1">
        <v>3027345.81</v>
      </c>
      <c r="S1659">
        <v>0</v>
      </c>
    </row>
    <row r="1660" spans="1:19" x14ac:dyDescent="0.25">
      <c r="A1660" s="2">
        <v>1001</v>
      </c>
      <c r="B1660" t="s">
        <v>21</v>
      </c>
      <c r="C1660" s="2" t="str">
        <f t="shared" si="84"/>
        <v>12</v>
      </c>
      <c r="D1660" t="s">
        <v>411</v>
      </c>
      <c r="E1660" s="2" t="str">
        <f t="shared" si="87"/>
        <v>120160000</v>
      </c>
      <c r="F1660" t="s">
        <v>434</v>
      </c>
      <c r="G1660" t="s">
        <v>435</v>
      </c>
      <c r="H1660" t="s">
        <v>436</v>
      </c>
      <c r="I1660">
        <v>12101</v>
      </c>
      <c r="J1660" t="s">
        <v>33</v>
      </c>
      <c r="K1660" s="1">
        <v>8005263</v>
      </c>
      <c r="L1660" s="1">
        <v>6147315.1900000004</v>
      </c>
      <c r="M1660" s="1">
        <v>-1857947.81</v>
      </c>
      <c r="N1660" s="1">
        <v>6147314.5999999996</v>
      </c>
      <c r="O1660">
        <v>0.59</v>
      </c>
      <c r="P1660" s="1">
        <v>6147314.5999999996</v>
      </c>
      <c r="Q1660">
        <v>0</v>
      </c>
      <c r="R1660" s="1">
        <v>6147314.5999999996</v>
      </c>
      <c r="S1660">
        <v>0</v>
      </c>
    </row>
    <row r="1661" spans="1:19" x14ac:dyDescent="0.25">
      <c r="A1661" s="2">
        <v>1001</v>
      </c>
      <c r="B1661" t="s">
        <v>21</v>
      </c>
      <c r="C1661" s="2" t="str">
        <f t="shared" si="84"/>
        <v>12</v>
      </c>
      <c r="D1661" t="s">
        <v>411</v>
      </c>
      <c r="E1661" s="2" t="str">
        <f t="shared" si="87"/>
        <v>120160000</v>
      </c>
      <c r="F1661" t="s">
        <v>434</v>
      </c>
      <c r="G1661" t="s">
        <v>435</v>
      </c>
      <c r="H1661" t="s">
        <v>436</v>
      </c>
      <c r="I1661">
        <v>12103</v>
      </c>
      <c r="J1661" t="s">
        <v>52</v>
      </c>
      <c r="K1661" s="1">
        <v>50092</v>
      </c>
      <c r="L1661" s="1">
        <v>9403</v>
      </c>
      <c r="M1661" s="1">
        <v>-40689</v>
      </c>
      <c r="N1661" s="1">
        <v>9402.7900000000009</v>
      </c>
      <c r="O1661">
        <v>0.21</v>
      </c>
      <c r="P1661" s="1">
        <v>9402.7900000000009</v>
      </c>
      <c r="Q1661">
        <v>0</v>
      </c>
      <c r="R1661" s="1">
        <v>9402.7900000000009</v>
      </c>
      <c r="S1661">
        <v>0</v>
      </c>
    </row>
    <row r="1662" spans="1:19" x14ac:dyDescent="0.25">
      <c r="A1662" s="2">
        <v>1001</v>
      </c>
      <c r="B1662" t="s">
        <v>21</v>
      </c>
      <c r="C1662" s="2" t="str">
        <f t="shared" si="84"/>
        <v>12</v>
      </c>
      <c r="D1662" t="s">
        <v>411</v>
      </c>
      <c r="E1662" s="2" t="str">
        <f t="shared" si="87"/>
        <v>120160000</v>
      </c>
      <c r="F1662" t="s">
        <v>434</v>
      </c>
      <c r="G1662" t="s">
        <v>435</v>
      </c>
      <c r="H1662" t="s">
        <v>436</v>
      </c>
      <c r="I1662">
        <v>12502</v>
      </c>
      <c r="J1662" t="s">
        <v>134</v>
      </c>
      <c r="K1662">
        <v>0</v>
      </c>
      <c r="L1662" s="1">
        <v>3144</v>
      </c>
      <c r="M1662" s="1">
        <v>3144</v>
      </c>
      <c r="N1662" s="1">
        <v>2800.43</v>
      </c>
      <c r="O1662">
        <v>343.57</v>
      </c>
      <c r="P1662" s="1">
        <v>2800.43</v>
      </c>
      <c r="Q1662">
        <v>0</v>
      </c>
      <c r="R1662" s="1">
        <v>2800.43</v>
      </c>
      <c r="S1662">
        <v>0</v>
      </c>
    </row>
    <row r="1663" spans="1:19" x14ac:dyDescent="0.25">
      <c r="A1663" s="2">
        <v>1001</v>
      </c>
      <c r="B1663" t="s">
        <v>21</v>
      </c>
      <c r="C1663" s="2" t="str">
        <f t="shared" ref="C1663:C1726" si="88">"12"</f>
        <v>12</v>
      </c>
      <c r="D1663" t="s">
        <v>411</v>
      </c>
      <c r="E1663" s="2" t="str">
        <f t="shared" si="87"/>
        <v>120160000</v>
      </c>
      <c r="F1663" t="s">
        <v>434</v>
      </c>
      <c r="G1663" t="s">
        <v>435</v>
      </c>
      <c r="H1663" t="s">
        <v>436</v>
      </c>
      <c r="I1663">
        <v>13000</v>
      </c>
      <c r="J1663" t="s">
        <v>53</v>
      </c>
      <c r="K1663" s="1">
        <v>1558367</v>
      </c>
      <c r="L1663" s="1">
        <v>1281424.77</v>
      </c>
      <c r="M1663" s="1">
        <v>-276942.23</v>
      </c>
      <c r="N1663" s="1">
        <v>1281423.99</v>
      </c>
      <c r="O1663">
        <v>0.78</v>
      </c>
      <c r="P1663" s="1">
        <v>1281423.99</v>
      </c>
      <c r="Q1663">
        <v>0</v>
      </c>
      <c r="R1663" s="1">
        <v>1281423.99</v>
      </c>
      <c r="S1663">
        <v>0</v>
      </c>
    </row>
    <row r="1664" spans="1:19" x14ac:dyDescent="0.25">
      <c r="A1664" s="2">
        <v>1001</v>
      </c>
      <c r="B1664" t="s">
        <v>21</v>
      </c>
      <c r="C1664" s="2" t="str">
        <f t="shared" si="88"/>
        <v>12</v>
      </c>
      <c r="D1664" t="s">
        <v>411</v>
      </c>
      <c r="E1664" s="2" t="str">
        <f t="shared" si="87"/>
        <v>120160000</v>
      </c>
      <c r="F1664" t="s">
        <v>434</v>
      </c>
      <c r="G1664" t="s">
        <v>435</v>
      </c>
      <c r="H1664" t="s">
        <v>436</v>
      </c>
      <c r="I1664">
        <v>13001</v>
      </c>
      <c r="J1664" t="s">
        <v>54</v>
      </c>
      <c r="K1664">
        <v>0</v>
      </c>
      <c r="L1664" s="1">
        <v>90903.23</v>
      </c>
      <c r="M1664" s="1">
        <v>90903.23</v>
      </c>
      <c r="N1664" s="1">
        <v>90903.23</v>
      </c>
      <c r="O1664">
        <v>0</v>
      </c>
      <c r="P1664" s="1">
        <v>90903.23</v>
      </c>
      <c r="Q1664">
        <v>0</v>
      </c>
      <c r="R1664" s="1">
        <v>90903.23</v>
      </c>
      <c r="S1664">
        <v>0</v>
      </c>
    </row>
    <row r="1665" spans="1:19" x14ac:dyDescent="0.25">
      <c r="A1665" s="2">
        <v>1001</v>
      </c>
      <c r="B1665" t="s">
        <v>21</v>
      </c>
      <c r="C1665" s="2" t="str">
        <f t="shared" si="88"/>
        <v>12</v>
      </c>
      <c r="D1665" t="s">
        <v>411</v>
      </c>
      <c r="E1665" s="2" t="str">
        <f t="shared" si="87"/>
        <v>120160000</v>
      </c>
      <c r="F1665" t="s">
        <v>434</v>
      </c>
      <c r="G1665" t="s">
        <v>435</v>
      </c>
      <c r="H1665" t="s">
        <v>436</v>
      </c>
      <c r="I1665">
        <v>13005</v>
      </c>
      <c r="J1665" t="s">
        <v>56</v>
      </c>
      <c r="K1665" s="1">
        <v>215445</v>
      </c>
      <c r="L1665" s="1">
        <v>198894</v>
      </c>
      <c r="M1665" s="1">
        <v>-16551</v>
      </c>
      <c r="N1665" s="1">
        <v>198893.78</v>
      </c>
      <c r="O1665">
        <v>0.22</v>
      </c>
      <c r="P1665" s="1">
        <v>198893.78</v>
      </c>
      <c r="Q1665">
        <v>0</v>
      </c>
      <c r="R1665" s="1">
        <v>198893.78</v>
      </c>
      <c r="S1665">
        <v>0</v>
      </c>
    </row>
    <row r="1666" spans="1:19" x14ac:dyDescent="0.25">
      <c r="A1666" s="2">
        <v>1001</v>
      </c>
      <c r="B1666" t="s">
        <v>21</v>
      </c>
      <c r="C1666" s="2" t="str">
        <f t="shared" si="88"/>
        <v>12</v>
      </c>
      <c r="D1666" t="s">
        <v>411</v>
      </c>
      <c r="E1666" s="2" t="str">
        <f t="shared" si="87"/>
        <v>120160000</v>
      </c>
      <c r="F1666" t="s">
        <v>434</v>
      </c>
      <c r="G1666" t="s">
        <v>435</v>
      </c>
      <c r="H1666" t="s">
        <v>436</v>
      </c>
      <c r="I1666">
        <v>15000</v>
      </c>
      <c r="J1666" t="s">
        <v>135</v>
      </c>
      <c r="K1666" s="1">
        <v>1452</v>
      </c>
      <c r="L1666" s="1">
        <v>1016910</v>
      </c>
      <c r="M1666" s="1">
        <v>1015458</v>
      </c>
      <c r="N1666" s="1">
        <v>1016909.1</v>
      </c>
      <c r="O1666">
        <v>0.9</v>
      </c>
      <c r="P1666" s="1">
        <v>1016909.1</v>
      </c>
      <c r="Q1666">
        <v>0</v>
      </c>
      <c r="R1666" s="1">
        <v>1016909.1</v>
      </c>
      <c r="S1666">
        <v>0</v>
      </c>
    </row>
    <row r="1667" spans="1:19" x14ac:dyDescent="0.25">
      <c r="A1667" s="2">
        <v>1001</v>
      </c>
      <c r="B1667" t="s">
        <v>21</v>
      </c>
      <c r="C1667" s="2" t="str">
        <f t="shared" si="88"/>
        <v>12</v>
      </c>
      <c r="D1667" t="s">
        <v>411</v>
      </c>
      <c r="E1667" s="2" t="str">
        <f t="shared" si="87"/>
        <v>120160000</v>
      </c>
      <c r="F1667" t="s">
        <v>434</v>
      </c>
      <c r="G1667" t="s">
        <v>435</v>
      </c>
      <c r="H1667" t="s">
        <v>436</v>
      </c>
      <c r="I1667">
        <v>15100</v>
      </c>
      <c r="J1667" t="s">
        <v>338</v>
      </c>
      <c r="K1667">
        <v>0</v>
      </c>
      <c r="L1667" s="1">
        <v>88028</v>
      </c>
      <c r="M1667" s="1">
        <v>88028</v>
      </c>
      <c r="N1667" s="1">
        <v>88027.9</v>
      </c>
      <c r="O1667">
        <v>0.1</v>
      </c>
      <c r="P1667" s="1">
        <v>88027.9</v>
      </c>
      <c r="Q1667">
        <v>0</v>
      </c>
      <c r="R1667" s="1">
        <v>88027.9</v>
      </c>
      <c r="S1667">
        <v>0</v>
      </c>
    </row>
    <row r="1668" spans="1:19" x14ac:dyDescent="0.25">
      <c r="A1668" s="2">
        <v>1001</v>
      </c>
      <c r="B1668" t="s">
        <v>21</v>
      </c>
      <c r="C1668" s="2" t="str">
        <f t="shared" si="88"/>
        <v>12</v>
      </c>
      <c r="D1668" t="s">
        <v>411</v>
      </c>
      <c r="E1668" s="2" t="str">
        <f t="shared" si="87"/>
        <v>120160000</v>
      </c>
      <c r="F1668" t="s">
        <v>434</v>
      </c>
      <c r="G1668" t="s">
        <v>435</v>
      </c>
      <c r="H1668" t="s">
        <v>436</v>
      </c>
      <c r="I1668">
        <v>16000</v>
      </c>
      <c r="J1668" t="s">
        <v>35</v>
      </c>
      <c r="K1668" s="1">
        <v>3674713</v>
      </c>
      <c r="L1668" s="1">
        <v>3968340.08</v>
      </c>
      <c r="M1668" s="1">
        <v>293627.08</v>
      </c>
      <c r="N1668" s="1">
        <v>3968339.82</v>
      </c>
      <c r="O1668">
        <v>0.26</v>
      </c>
      <c r="P1668" s="1">
        <v>3968339.82</v>
      </c>
      <c r="Q1668">
        <v>0</v>
      </c>
      <c r="R1668" s="1">
        <v>3968339.82</v>
      </c>
      <c r="S1668">
        <v>0</v>
      </c>
    </row>
    <row r="1669" spans="1:19" x14ac:dyDescent="0.25">
      <c r="A1669" s="2">
        <v>1001</v>
      </c>
      <c r="B1669" t="s">
        <v>21</v>
      </c>
      <c r="C1669" s="2" t="str">
        <f t="shared" si="88"/>
        <v>12</v>
      </c>
      <c r="D1669" t="s">
        <v>411</v>
      </c>
      <c r="E1669" s="2" t="str">
        <f t="shared" si="87"/>
        <v>120160000</v>
      </c>
      <c r="F1669" t="s">
        <v>434</v>
      </c>
      <c r="G1669" t="s">
        <v>435</v>
      </c>
      <c r="H1669" t="s">
        <v>436</v>
      </c>
      <c r="I1669">
        <v>22000</v>
      </c>
      <c r="J1669" t="s">
        <v>39</v>
      </c>
      <c r="K1669" s="1">
        <v>1600</v>
      </c>
      <c r="L1669">
        <v>0</v>
      </c>
      <c r="M1669" s="1">
        <v>-1600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</row>
    <row r="1670" spans="1:19" x14ac:dyDescent="0.25">
      <c r="A1670" s="2">
        <v>1001</v>
      </c>
      <c r="B1670" t="s">
        <v>21</v>
      </c>
      <c r="C1670" s="2" t="str">
        <f t="shared" si="88"/>
        <v>12</v>
      </c>
      <c r="D1670" t="s">
        <v>411</v>
      </c>
      <c r="E1670" s="2" t="str">
        <f t="shared" si="87"/>
        <v>120160000</v>
      </c>
      <c r="F1670" t="s">
        <v>434</v>
      </c>
      <c r="G1670" t="s">
        <v>435</v>
      </c>
      <c r="H1670" t="s">
        <v>436</v>
      </c>
      <c r="I1670">
        <v>22004</v>
      </c>
      <c r="J1670" t="s">
        <v>72</v>
      </c>
      <c r="K1670" s="1">
        <v>15450</v>
      </c>
      <c r="L1670">
        <v>575.36</v>
      </c>
      <c r="M1670" s="1">
        <v>-14874.64</v>
      </c>
      <c r="N1670">
        <v>575.36</v>
      </c>
      <c r="O1670">
        <v>0</v>
      </c>
      <c r="P1670">
        <v>575.36</v>
      </c>
      <c r="Q1670">
        <v>0</v>
      </c>
      <c r="R1670">
        <v>575.36</v>
      </c>
      <c r="S1670">
        <v>0</v>
      </c>
    </row>
    <row r="1671" spans="1:19" x14ac:dyDescent="0.25">
      <c r="A1671" s="2">
        <v>1001</v>
      </c>
      <c r="B1671" t="s">
        <v>21</v>
      </c>
      <c r="C1671" s="2" t="str">
        <f t="shared" si="88"/>
        <v>12</v>
      </c>
      <c r="D1671" t="s">
        <v>411</v>
      </c>
      <c r="E1671" s="2" t="str">
        <f t="shared" si="87"/>
        <v>120160000</v>
      </c>
      <c r="F1671" t="s">
        <v>434</v>
      </c>
      <c r="G1671" t="s">
        <v>435</v>
      </c>
      <c r="H1671" t="s">
        <v>436</v>
      </c>
      <c r="I1671">
        <v>22300</v>
      </c>
      <c r="J1671" t="s">
        <v>79</v>
      </c>
      <c r="K1671" s="1">
        <v>35000</v>
      </c>
      <c r="L1671" s="1">
        <v>16100</v>
      </c>
      <c r="M1671" s="1">
        <v>-18900</v>
      </c>
      <c r="N1671" s="1">
        <v>16093</v>
      </c>
      <c r="O1671">
        <v>7</v>
      </c>
      <c r="P1671" s="1">
        <v>16093</v>
      </c>
      <c r="Q1671">
        <v>0</v>
      </c>
      <c r="R1671" s="1">
        <v>16093</v>
      </c>
      <c r="S1671">
        <v>0</v>
      </c>
    </row>
    <row r="1672" spans="1:19" x14ac:dyDescent="0.25">
      <c r="A1672" s="2">
        <v>1001</v>
      </c>
      <c r="B1672" t="s">
        <v>21</v>
      </c>
      <c r="C1672" s="2" t="str">
        <f t="shared" si="88"/>
        <v>12</v>
      </c>
      <c r="D1672" t="s">
        <v>411</v>
      </c>
      <c r="E1672" s="2" t="str">
        <f t="shared" si="87"/>
        <v>120160000</v>
      </c>
      <c r="F1672" t="s">
        <v>434</v>
      </c>
      <c r="G1672" t="s">
        <v>435</v>
      </c>
      <c r="H1672" t="s">
        <v>436</v>
      </c>
      <c r="I1672">
        <v>22603</v>
      </c>
      <c r="J1672" t="s">
        <v>82</v>
      </c>
      <c r="K1672" s="1">
        <v>200000</v>
      </c>
      <c r="L1672" s="1">
        <v>175020.55</v>
      </c>
      <c r="M1672" s="1">
        <v>-24979.45</v>
      </c>
      <c r="N1672" s="1">
        <v>174035.55</v>
      </c>
      <c r="O1672">
        <v>985</v>
      </c>
      <c r="P1672" s="1">
        <v>174035.55</v>
      </c>
      <c r="Q1672">
        <v>0</v>
      </c>
      <c r="R1672" s="1">
        <v>174035.55</v>
      </c>
      <c r="S1672">
        <v>0</v>
      </c>
    </row>
    <row r="1673" spans="1:19" x14ac:dyDescent="0.25">
      <c r="A1673" s="2">
        <v>1001</v>
      </c>
      <c r="B1673" t="s">
        <v>21</v>
      </c>
      <c r="C1673" s="2" t="str">
        <f t="shared" si="88"/>
        <v>12</v>
      </c>
      <c r="D1673" t="s">
        <v>411</v>
      </c>
      <c r="E1673" s="2" t="str">
        <f t="shared" si="87"/>
        <v>120160000</v>
      </c>
      <c r="F1673" t="s">
        <v>434</v>
      </c>
      <c r="G1673" t="s">
        <v>435</v>
      </c>
      <c r="H1673" t="s">
        <v>436</v>
      </c>
      <c r="I1673">
        <v>22606</v>
      </c>
      <c r="J1673" t="s">
        <v>83</v>
      </c>
      <c r="K1673" s="1">
        <v>10000</v>
      </c>
      <c r="L1673" s="1">
        <v>5000</v>
      </c>
      <c r="M1673" s="1">
        <v>-5000</v>
      </c>
      <c r="N1673">
        <v>968.96</v>
      </c>
      <c r="O1673" s="1">
        <v>4031.04</v>
      </c>
      <c r="P1673">
        <v>968.96</v>
      </c>
      <c r="Q1673">
        <v>0</v>
      </c>
      <c r="R1673">
        <v>968.96</v>
      </c>
      <c r="S1673">
        <v>0</v>
      </c>
    </row>
    <row r="1674" spans="1:19" x14ac:dyDescent="0.25">
      <c r="A1674" s="2">
        <v>1001</v>
      </c>
      <c r="B1674" t="s">
        <v>21</v>
      </c>
      <c r="C1674" s="2" t="str">
        <f t="shared" si="88"/>
        <v>12</v>
      </c>
      <c r="D1674" t="s">
        <v>411</v>
      </c>
      <c r="E1674" s="2" t="str">
        <f t="shared" si="87"/>
        <v>120160000</v>
      </c>
      <c r="F1674" t="s">
        <v>434</v>
      </c>
      <c r="G1674" t="s">
        <v>435</v>
      </c>
      <c r="H1674" t="s">
        <v>436</v>
      </c>
      <c r="I1674">
        <v>22609</v>
      </c>
      <c r="J1674" t="s">
        <v>44</v>
      </c>
      <c r="K1674" s="1">
        <v>51500</v>
      </c>
      <c r="L1674" s="1">
        <v>20000</v>
      </c>
      <c r="M1674" s="1">
        <v>-31500</v>
      </c>
      <c r="N1674">
        <v>224.83</v>
      </c>
      <c r="O1674" s="1">
        <v>19775.169999999998</v>
      </c>
      <c r="P1674">
        <v>224.83</v>
      </c>
      <c r="Q1674">
        <v>0</v>
      </c>
      <c r="R1674">
        <v>224.83</v>
      </c>
      <c r="S1674">
        <v>0</v>
      </c>
    </row>
    <row r="1675" spans="1:19" x14ac:dyDescent="0.25">
      <c r="A1675" s="2">
        <v>1001</v>
      </c>
      <c r="B1675" t="s">
        <v>21</v>
      </c>
      <c r="C1675" s="2" t="str">
        <f t="shared" si="88"/>
        <v>12</v>
      </c>
      <c r="D1675" t="s">
        <v>411</v>
      </c>
      <c r="E1675" s="2" t="str">
        <f t="shared" si="87"/>
        <v>120160000</v>
      </c>
      <c r="F1675" t="s">
        <v>434</v>
      </c>
      <c r="G1675" t="s">
        <v>435</v>
      </c>
      <c r="H1675" t="s">
        <v>436</v>
      </c>
      <c r="I1675">
        <v>22702</v>
      </c>
      <c r="J1675" t="s">
        <v>317</v>
      </c>
      <c r="K1675" s="1">
        <v>20000</v>
      </c>
      <c r="L1675" s="1">
        <v>6437.89</v>
      </c>
      <c r="M1675" s="1">
        <v>-13562.11</v>
      </c>
      <c r="N1675" s="1">
        <v>1437.89</v>
      </c>
      <c r="O1675" s="1">
        <v>5000</v>
      </c>
      <c r="P1675" s="1">
        <v>1437.89</v>
      </c>
      <c r="Q1675">
        <v>0</v>
      </c>
      <c r="R1675" s="1">
        <v>1437.89</v>
      </c>
      <c r="S1675">
        <v>0</v>
      </c>
    </row>
    <row r="1676" spans="1:19" x14ac:dyDescent="0.25">
      <c r="A1676" s="2">
        <v>1001</v>
      </c>
      <c r="B1676" t="s">
        <v>21</v>
      </c>
      <c r="C1676" s="2" t="str">
        <f t="shared" si="88"/>
        <v>12</v>
      </c>
      <c r="D1676" t="s">
        <v>411</v>
      </c>
      <c r="E1676" s="2" t="str">
        <f t="shared" si="87"/>
        <v>120160000</v>
      </c>
      <c r="F1676" t="s">
        <v>434</v>
      </c>
      <c r="G1676" t="s">
        <v>435</v>
      </c>
      <c r="H1676" t="s">
        <v>436</v>
      </c>
      <c r="I1676">
        <v>22706</v>
      </c>
      <c r="J1676" t="s">
        <v>86</v>
      </c>
      <c r="K1676" s="1">
        <v>18150</v>
      </c>
      <c r="L1676" s="1">
        <v>18148.79</v>
      </c>
      <c r="M1676">
        <v>-1.21</v>
      </c>
      <c r="N1676" s="1">
        <v>18148.79</v>
      </c>
      <c r="O1676">
        <v>0</v>
      </c>
      <c r="P1676" s="1">
        <v>18148.79</v>
      </c>
      <c r="Q1676">
        <v>0</v>
      </c>
      <c r="R1676" s="1">
        <v>18148.79</v>
      </c>
      <c r="S1676">
        <v>0</v>
      </c>
    </row>
    <row r="1677" spans="1:19" x14ac:dyDescent="0.25">
      <c r="A1677" s="2">
        <v>1001</v>
      </c>
      <c r="B1677" t="s">
        <v>21</v>
      </c>
      <c r="C1677" s="2" t="str">
        <f t="shared" si="88"/>
        <v>12</v>
      </c>
      <c r="D1677" t="s">
        <v>411</v>
      </c>
      <c r="E1677" s="2" t="str">
        <f t="shared" si="87"/>
        <v>120160000</v>
      </c>
      <c r="F1677" t="s">
        <v>434</v>
      </c>
      <c r="G1677" t="s">
        <v>435</v>
      </c>
      <c r="H1677" t="s">
        <v>436</v>
      </c>
      <c r="I1677">
        <v>22709</v>
      </c>
      <c r="J1677" t="s">
        <v>87</v>
      </c>
      <c r="K1677" s="1">
        <v>170000</v>
      </c>
      <c r="L1677" s="1">
        <v>51706.81</v>
      </c>
      <c r="M1677" s="1">
        <v>-118293.19</v>
      </c>
      <c r="N1677" s="1">
        <v>45383.6</v>
      </c>
      <c r="O1677" s="1">
        <v>6323.21</v>
      </c>
      <c r="P1677" s="1">
        <v>45383.6</v>
      </c>
      <c r="Q1677">
        <v>0</v>
      </c>
      <c r="R1677" s="1">
        <v>45383.6</v>
      </c>
      <c r="S1677">
        <v>0</v>
      </c>
    </row>
    <row r="1678" spans="1:19" x14ac:dyDescent="0.25">
      <c r="A1678" s="2">
        <v>1001</v>
      </c>
      <c r="B1678" t="s">
        <v>21</v>
      </c>
      <c r="C1678" s="2" t="str">
        <f t="shared" si="88"/>
        <v>12</v>
      </c>
      <c r="D1678" t="s">
        <v>411</v>
      </c>
      <c r="E1678" s="2" t="str">
        <f t="shared" si="87"/>
        <v>120160000</v>
      </c>
      <c r="F1678" t="s">
        <v>434</v>
      </c>
      <c r="G1678" t="s">
        <v>435</v>
      </c>
      <c r="H1678" t="s">
        <v>436</v>
      </c>
      <c r="I1678">
        <v>22805</v>
      </c>
      <c r="J1678" t="s">
        <v>437</v>
      </c>
      <c r="K1678" s="1">
        <v>9800000</v>
      </c>
      <c r="L1678" s="1">
        <v>10159808.279999999</v>
      </c>
      <c r="M1678" s="1">
        <v>359808.28</v>
      </c>
      <c r="N1678" s="1">
        <v>10146503.25</v>
      </c>
      <c r="O1678" s="1">
        <v>13305.03</v>
      </c>
      <c r="P1678" s="1">
        <v>10146503.25</v>
      </c>
      <c r="Q1678">
        <v>0</v>
      </c>
      <c r="R1678" s="1">
        <v>10146503.25</v>
      </c>
      <c r="S1678">
        <v>0</v>
      </c>
    </row>
    <row r="1679" spans="1:19" x14ac:dyDescent="0.25">
      <c r="A1679" s="2">
        <v>1001</v>
      </c>
      <c r="B1679" t="s">
        <v>21</v>
      </c>
      <c r="C1679" s="2" t="str">
        <f t="shared" si="88"/>
        <v>12</v>
      </c>
      <c r="D1679" t="s">
        <v>411</v>
      </c>
      <c r="E1679" s="2" t="str">
        <f t="shared" si="87"/>
        <v>120160000</v>
      </c>
      <c r="F1679" t="s">
        <v>434</v>
      </c>
      <c r="G1679" t="s">
        <v>435</v>
      </c>
      <c r="H1679" t="s">
        <v>436</v>
      </c>
      <c r="I1679">
        <v>22809</v>
      </c>
      <c r="J1679" t="s">
        <v>308</v>
      </c>
      <c r="K1679" s="1">
        <v>1600000</v>
      </c>
      <c r="L1679" s="1">
        <v>1180191.72</v>
      </c>
      <c r="M1679" s="1">
        <v>-419808.28</v>
      </c>
      <c r="N1679" s="1">
        <v>792597.64</v>
      </c>
      <c r="O1679" s="1">
        <v>387594.08</v>
      </c>
      <c r="P1679" s="1">
        <v>792597.64</v>
      </c>
      <c r="Q1679">
        <v>0</v>
      </c>
      <c r="R1679" s="1">
        <v>792597.64</v>
      </c>
      <c r="S1679">
        <v>0</v>
      </c>
    </row>
    <row r="1680" spans="1:19" x14ac:dyDescent="0.25">
      <c r="A1680" s="2">
        <v>1001</v>
      </c>
      <c r="B1680" t="s">
        <v>21</v>
      </c>
      <c r="C1680" s="2" t="str">
        <f t="shared" si="88"/>
        <v>12</v>
      </c>
      <c r="D1680" t="s">
        <v>411</v>
      </c>
      <c r="E1680" s="2" t="str">
        <f t="shared" si="87"/>
        <v>120160000</v>
      </c>
      <c r="F1680" t="s">
        <v>434</v>
      </c>
      <c r="G1680" t="s">
        <v>435</v>
      </c>
      <c r="H1680" t="s">
        <v>436</v>
      </c>
      <c r="I1680">
        <v>28001</v>
      </c>
      <c r="J1680" t="s">
        <v>45</v>
      </c>
      <c r="K1680" s="1">
        <v>5000</v>
      </c>
      <c r="L1680">
        <v>0</v>
      </c>
      <c r="M1680" s="1">
        <v>-5000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</row>
    <row r="1681" spans="1:19" x14ac:dyDescent="0.25">
      <c r="A1681" s="2">
        <v>1001</v>
      </c>
      <c r="B1681" t="s">
        <v>21</v>
      </c>
      <c r="C1681" s="2" t="str">
        <f t="shared" si="88"/>
        <v>12</v>
      </c>
      <c r="D1681" t="s">
        <v>411</v>
      </c>
      <c r="E1681" s="2" t="str">
        <f t="shared" ref="E1681:E1696" si="89">"120170000"</f>
        <v>120170000</v>
      </c>
      <c r="F1681" t="s">
        <v>438</v>
      </c>
      <c r="G1681" t="s">
        <v>439</v>
      </c>
      <c r="H1681" t="s">
        <v>440</v>
      </c>
      <c r="I1681">
        <v>10000</v>
      </c>
      <c r="J1681" t="s">
        <v>25</v>
      </c>
      <c r="K1681" s="1">
        <v>82492</v>
      </c>
      <c r="L1681" s="1">
        <v>82492</v>
      </c>
      <c r="M1681">
        <v>0</v>
      </c>
      <c r="N1681" s="1">
        <v>82491.839999999997</v>
      </c>
      <c r="O1681">
        <v>0.16</v>
      </c>
      <c r="P1681" s="1">
        <v>82491.839999999997</v>
      </c>
      <c r="Q1681">
        <v>0</v>
      </c>
      <c r="R1681" s="1">
        <v>82491.839999999997</v>
      </c>
      <c r="S1681">
        <v>0</v>
      </c>
    </row>
    <row r="1682" spans="1:19" x14ac:dyDescent="0.25">
      <c r="A1682" s="2">
        <v>1001</v>
      </c>
      <c r="B1682" t="s">
        <v>21</v>
      </c>
      <c r="C1682" s="2" t="str">
        <f t="shared" si="88"/>
        <v>12</v>
      </c>
      <c r="D1682" t="s">
        <v>411</v>
      </c>
      <c r="E1682" s="2" t="str">
        <f t="shared" si="89"/>
        <v>120170000</v>
      </c>
      <c r="F1682" t="s">
        <v>438</v>
      </c>
      <c r="G1682" t="s">
        <v>439</v>
      </c>
      <c r="H1682" t="s">
        <v>440</v>
      </c>
      <c r="I1682">
        <v>12000</v>
      </c>
      <c r="J1682" t="s">
        <v>28</v>
      </c>
      <c r="K1682" s="1">
        <v>494445</v>
      </c>
      <c r="L1682" s="1">
        <v>460025.96</v>
      </c>
      <c r="M1682" s="1">
        <v>-34419.040000000001</v>
      </c>
      <c r="N1682" s="1">
        <v>460025.52</v>
      </c>
      <c r="O1682">
        <v>0.44</v>
      </c>
      <c r="P1682" s="1">
        <v>460025.52</v>
      </c>
      <c r="Q1682">
        <v>0</v>
      </c>
      <c r="R1682" s="1">
        <v>460025.52</v>
      </c>
      <c r="S1682">
        <v>0</v>
      </c>
    </row>
    <row r="1683" spans="1:19" x14ac:dyDescent="0.25">
      <c r="A1683" s="2">
        <v>1001</v>
      </c>
      <c r="B1683" t="s">
        <v>21</v>
      </c>
      <c r="C1683" s="2" t="str">
        <f t="shared" si="88"/>
        <v>12</v>
      </c>
      <c r="D1683" t="s">
        <v>411</v>
      </c>
      <c r="E1683" s="2" t="str">
        <f t="shared" si="89"/>
        <v>120170000</v>
      </c>
      <c r="F1683" t="s">
        <v>438</v>
      </c>
      <c r="G1683" t="s">
        <v>439</v>
      </c>
      <c r="H1683" t="s">
        <v>440</v>
      </c>
      <c r="I1683">
        <v>12001</v>
      </c>
      <c r="J1683" t="s">
        <v>51</v>
      </c>
      <c r="K1683" s="1">
        <v>464773</v>
      </c>
      <c r="L1683" s="1">
        <v>312586.65999999997</v>
      </c>
      <c r="M1683" s="1">
        <v>-152186.34</v>
      </c>
      <c r="N1683" s="1">
        <v>312585.7</v>
      </c>
      <c r="O1683">
        <v>0.96</v>
      </c>
      <c r="P1683" s="1">
        <v>312585.7</v>
      </c>
      <c r="Q1683">
        <v>0</v>
      </c>
      <c r="R1683" s="1">
        <v>312585.7</v>
      </c>
      <c r="S1683">
        <v>0</v>
      </c>
    </row>
    <row r="1684" spans="1:19" x14ac:dyDescent="0.25">
      <c r="A1684" s="2">
        <v>1001</v>
      </c>
      <c r="B1684" t="s">
        <v>21</v>
      </c>
      <c r="C1684" s="2" t="str">
        <f t="shared" si="88"/>
        <v>12</v>
      </c>
      <c r="D1684" t="s">
        <v>411</v>
      </c>
      <c r="E1684" s="2" t="str">
        <f t="shared" si="89"/>
        <v>120170000</v>
      </c>
      <c r="F1684" t="s">
        <v>438</v>
      </c>
      <c r="G1684" t="s">
        <v>439</v>
      </c>
      <c r="H1684" t="s">
        <v>440</v>
      </c>
      <c r="I1684">
        <v>12002</v>
      </c>
      <c r="J1684" t="s">
        <v>29</v>
      </c>
      <c r="K1684" s="1">
        <v>172242</v>
      </c>
      <c r="L1684" s="1">
        <v>113668.51</v>
      </c>
      <c r="M1684" s="1">
        <v>-58573.49</v>
      </c>
      <c r="N1684" s="1">
        <v>113667.93</v>
      </c>
      <c r="O1684">
        <v>0.57999999999999996</v>
      </c>
      <c r="P1684" s="1">
        <v>113667.93</v>
      </c>
      <c r="Q1684">
        <v>0</v>
      </c>
      <c r="R1684" s="1">
        <v>113667.93</v>
      </c>
      <c r="S1684">
        <v>0</v>
      </c>
    </row>
    <row r="1685" spans="1:19" x14ac:dyDescent="0.25">
      <c r="A1685" s="2">
        <v>1001</v>
      </c>
      <c r="B1685" t="s">
        <v>21</v>
      </c>
      <c r="C1685" s="2" t="str">
        <f t="shared" si="88"/>
        <v>12</v>
      </c>
      <c r="D1685" t="s">
        <v>411</v>
      </c>
      <c r="E1685" s="2" t="str">
        <f t="shared" si="89"/>
        <v>120170000</v>
      </c>
      <c r="F1685" t="s">
        <v>438</v>
      </c>
      <c r="G1685" t="s">
        <v>439</v>
      </c>
      <c r="H1685" t="s">
        <v>440</v>
      </c>
      <c r="I1685">
        <v>12003</v>
      </c>
      <c r="J1685" t="s">
        <v>30</v>
      </c>
      <c r="K1685">
        <v>0</v>
      </c>
      <c r="L1685" s="1">
        <v>4444.7299999999996</v>
      </c>
      <c r="M1685" s="1">
        <v>4444.7299999999996</v>
      </c>
      <c r="N1685" s="1">
        <v>4444.12</v>
      </c>
      <c r="O1685">
        <v>0.61</v>
      </c>
      <c r="P1685" s="1">
        <v>4444.12</v>
      </c>
      <c r="Q1685">
        <v>0</v>
      </c>
      <c r="R1685" s="1">
        <v>4444.12</v>
      </c>
      <c r="S1685">
        <v>0</v>
      </c>
    </row>
    <row r="1686" spans="1:19" x14ac:dyDescent="0.25">
      <c r="A1686" s="2">
        <v>1001</v>
      </c>
      <c r="B1686" t="s">
        <v>21</v>
      </c>
      <c r="C1686" s="2" t="str">
        <f t="shared" si="88"/>
        <v>12</v>
      </c>
      <c r="D1686" t="s">
        <v>411</v>
      </c>
      <c r="E1686" s="2" t="str">
        <f t="shared" si="89"/>
        <v>120170000</v>
      </c>
      <c r="F1686" t="s">
        <v>438</v>
      </c>
      <c r="G1686" t="s">
        <v>439</v>
      </c>
      <c r="H1686" t="s">
        <v>440</v>
      </c>
      <c r="I1686">
        <v>12005</v>
      </c>
      <c r="J1686" t="s">
        <v>31</v>
      </c>
      <c r="K1686" s="1">
        <v>218985</v>
      </c>
      <c r="L1686" s="1">
        <v>250903</v>
      </c>
      <c r="M1686" s="1">
        <v>31918</v>
      </c>
      <c r="N1686" s="1">
        <v>250902.51</v>
      </c>
      <c r="O1686">
        <v>0.49</v>
      </c>
      <c r="P1686" s="1">
        <v>250902.51</v>
      </c>
      <c r="Q1686">
        <v>0</v>
      </c>
      <c r="R1686" s="1">
        <v>250902.51</v>
      </c>
      <c r="S1686">
        <v>0</v>
      </c>
    </row>
    <row r="1687" spans="1:19" x14ac:dyDescent="0.25">
      <c r="A1687" s="2">
        <v>1001</v>
      </c>
      <c r="B1687" t="s">
        <v>21</v>
      </c>
      <c r="C1687" s="2" t="str">
        <f t="shared" si="88"/>
        <v>12</v>
      </c>
      <c r="D1687" t="s">
        <v>411</v>
      </c>
      <c r="E1687" s="2" t="str">
        <f t="shared" si="89"/>
        <v>120170000</v>
      </c>
      <c r="F1687" t="s">
        <v>438</v>
      </c>
      <c r="G1687" t="s">
        <v>439</v>
      </c>
      <c r="H1687" t="s">
        <v>440</v>
      </c>
      <c r="I1687">
        <v>12100</v>
      </c>
      <c r="J1687" t="s">
        <v>32</v>
      </c>
      <c r="K1687" s="1">
        <v>729643</v>
      </c>
      <c r="L1687" s="1">
        <v>674548.21</v>
      </c>
      <c r="M1687" s="1">
        <v>-55094.79</v>
      </c>
      <c r="N1687" s="1">
        <v>674547.48</v>
      </c>
      <c r="O1687">
        <v>0.73</v>
      </c>
      <c r="P1687" s="1">
        <v>674547.48</v>
      </c>
      <c r="Q1687">
        <v>0</v>
      </c>
      <c r="R1687" s="1">
        <v>674547.48</v>
      </c>
      <c r="S1687">
        <v>0</v>
      </c>
    </row>
    <row r="1688" spans="1:19" x14ac:dyDescent="0.25">
      <c r="A1688" s="2">
        <v>1001</v>
      </c>
      <c r="B1688" t="s">
        <v>21</v>
      </c>
      <c r="C1688" s="2" t="str">
        <f t="shared" si="88"/>
        <v>12</v>
      </c>
      <c r="D1688" t="s">
        <v>411</v>
      </c>
      <c r="E1688" s="2" t="str">
        <f t="shared" si="89"/>
        <v>120170000</v>
      </c>
      <c r="F1688" t="s">
        <v>438</v>
      </c>
      <c r="G1688" t="s">
        <v>439</v>
      </c>
      <c r="H1688" t="s">
        <v>440</v>
      </c>
      <c r="I1688">
        <v>12101</v>
      </c>
      <c r="J1688" t="s">
        <v>33</v>
      </c>
      <c r="K1688" s="1">
        <v>1492977</v>
      </c>
      <c r="L1688" s="1">
        <v>1426780.21</v>
      </c>
      <c r="M1688" s="1">
        <v>-66196.789999999994</v>
      </c>
      <c r="N1688" s="1">
        <v>1426779.3</v>
      </c>
      <c r="O1688">
        <v>0.91</v>
      </c>
      <c r="P1688" s="1">
        <v>1426779.3</v>
      </c>
      <c r="Q1688">
        <v>0</v>
      </c>
      <c r="R1688" s="1">
        <v>1426779.3</v>
      </c>
      <c r="S1688">
        <v>0</v>
      </c>
    </row>
    <row r="1689" spans="1:19" x14ac:dyDescent="0.25">
      <c r="A1689" s="2">
        <v>1001</v>
      </c>
      <c r="B1689" t="s">
        <v>21</v>
      </c>
      <c r="C1689" s="2" t="str">
        <f t="shared" si="88"/>
        <v>12</v>
      </c>
      <c r="D1689" t="s">
        <v>411</v>
      </c>
      <c r="E1689" s="2" t="str">
        <f t="shared" si="89"/>
        <v>120170000</v>
      </c>
      <c r="F1689" t="s">
        <v>438</v>
      </c>
      <c r="G1689" t="s">
        <v>439</v>
      </c>
      <c r="H1689" t="s">
        <v>440</v>
      </c>
      <c r="I1689">
        <v>12103</v>
      </c>
      <c r="J1689" t="s">
        <v>52</v>
      </c>
      <c r="K1689" s="1">
        <v>1927</v>
      </c>
      <c r="L1689">
        <v>999</v>
      </c>
      <c r="M1689">
        <v>-928</v>
      </c>
      <c r="N1689">
        <v>998.23</v>
      </c>
      <c r="O1689">
        <v>0.77</v>
      </c>
      <c r="P1689">
        <v>998.23</v>
      </c>
      <c r="Q1689">
        <v>0</v>
      </c>
      <c r="R1689">
        <v>998.23</v>
      </c>
      <c r="S1689">
        <v>0</v>
      </c>
    </row>
    <row r="1690" spans="1:19" x14ac:dyDescent="0.25">
      <c r="A1690" s="2">
        <v>1001</v>
      </c>
      <c r="B1690" t="s">
        <v>21</v>
      </c>
      <c r="C1690" s="2" t="str">
        <f t="shared" si="88"/>
        <v>12</v>
      </c>
      <c r="D1690" t="s">
        <v>411</v>
      </c>
      <c r="E1690" s="2" t="str">
        <f t="shared" si="89"/>
        <v>120170000</v>
      </c>
      <c r="F1690" t="s">
        <v>438</v>
      </c>
      <c r="G1690" t="s">
        <v>439</v>
      </c>
      <c r="H1690" t="s">
        <v>440</v>
      </c>
      <c r="I1690">
        <v>13000</v>
      </c>
      <c r="J1690" t="s">
        <v>53</v>
      </c>
      <c r="K1690" s="1">
        <v>322970</v>
      </c>
      <c r="L1690" s="1">
        <v>253773.19</v>
      </c>
      <c r="M1690" s="1">
        <v>-69196.81</v>
      </c>
      <c r="N1690" s="1">
        <v>253772.5</v>
      </c>
      <c r="O1690">
        <v>0.69</v>
      </c>
      <c r="P1690" s="1">
        <v>253772.5</v>
      </c>
      <c r="Q1690">
        <v>0</v>
      </c>
      <c r="R1690" s="1">
        <v>253772.5</v>
      </c>
      <c r="S1690">
        <v>0</v>
      </c>
    </row>
    <row r="1691" spans="1:19" x14ac:dyDescent="0.25">
      <c r="A1691" s="2">
        <v>1001</v>
      </c>
      <c r="B1691" t="s">
        <v>21</v>
      </c>
      <c r="C1691" s="2" t="str">
        <f t="shared" si="88"/>
        <v>12</v>
      </c>
      <c r="D1691" t="s">
        <v>411</v>
      </c>
      <c r="E1691" s="2" t="str">
        <f t="shared" si="89"/>
        <v>120170000</v>
      </c>
      <c r="F1691" t="s">
        <v>438</v>
      </c>
      <c r="G1691" t="s">
        <v>439</v>
      </c>
      <c r="H1691" t="s">
        <v>440</v>
      </c>
      <c r="I1691">
        <v>13001</v>
      </c>
      <c r="J1691" t="s">
        <v>54</v>
      </c>
      <c r="K1691" s="1">
        <v>40299</v>
      </c>
      <c r="L1691">
        <v>0</v>
      </c>
      <c r="M1691" s="1">
        <v>-40299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</row>
    <row r="1692" spans="1:19" x14ac:dyDescent="0.25">
      <c r="A1692" s="2">
        <v>1001</v>
      </c>
      <c r="B1692" t="s">
        <v>21</v>
      </c>
      <c r="C1692" s="2" t="str">
        <f t="shared" si="88"/>
        <v>12</v>
      </c>
      <c r="D1692" t="s">
        <v>411</v>
      </c>
      <c r="E1692" s="2" t="str">
        <f t="shared" si="89"/>
        <v>120170000</v>
      </c>
      <c r="F1692" t="s">
        <v>438</v>
      </c>
      <c r="G1692" t="s">
        <v>439</v>
      </c>
      <c r="H1692" t="s">
        <v>440</v>
      </c>
      <c r="I1692">
        <v>13005</v>
      </c>
      <c r="J1692" t="s">
        <v>56</v>
      </c>
      <c r="K1692" s="1">
        <v>52784</v>
      </c>
      <c r="L1692" s="1">
        <v>39208</v>
      </c>
      <c r="M1692" s="1">
        <v>-13576</v>
      </c>
      <c r="N1692" s="1">
        <v>39207.040000000001</v>
      </c>
      <c r="O1692">
        <v>0.96</v>
      </c>
      <c r="P1692" s="1">
        <v>39207.040000000001</v>
      </c>
      <c r="Q1692">
        <v>0</v>
      </c>
      <c r="R1692" s="1">
        <v>39207.040000000001</v>
      </c>
      <c r="S1692">
        <v>0</v>
      </c>
    </row>
    <row r="1693" spans="1:19" x14ac:dyDescent="0.25">
      <c r="A1693" s="2">
        <v>1001</v>
      </c>
      <c r="B1693" t="s">
        <v>21</v>
      </c>
      <c r="C1693" s="2" t="str">
        <f t="shared" si="88"/>
        <v>12</v>
      </c>
      <c r="D1693" t="s">
        <v>411</v>
      </c>
      <c r="E1693" s="2" t="str">
        <f t="shared" si="89"/>
        <v>120170000</v>
      </c>
      <c r="F1693" t="s">
        <v>438</v>
      </c>
      <c r="G1693" t="s">
        <v>439</v>
      </c>
      <c r="H1693" t="s">
        <v>440</v>
      </c>
      <c r="I1693">
        <v>16000</v>
      </c>
      <c r="J1693" t="s">
        <v>35</v>
      </c>
      <c r="K1693" s="1">
        <v>731336</v>
      </c>
      <c r="L1693" s="1">
        <v>844187.99</v>
      </c>
      <c r="M1693" s="1">
        <v>112851.99</v>
      </c>
      <c r="N1693" s="1">
        <v>844187.85</v>
      </c>
      <c r="O1693">
        <v>0.14000000000000001</v>
      </c>
      <c r="P1693" s="1">
        <v>844187.85</v>
      </c>
      <c r="Q1693">
        <v>0</v>
      </c>
      <c r="R1693" s="1">
        <v>844187.85</v>
      </c>
      <c r="S1693">
        <v>0</v>
      </c>
    </row>
    <row r="1694" spans="1:19" x14ac:dyDescent="0.25">
      <c r="A1694" s="2">
        <v>1001</v>
      </c>
      <c r="B1694" t="s">
        <v>21</v>
      </c>
      <c r="C1694" s="2" t="str">
        <f t="shared" si="88"/>
        <v>12</v>
      </c>
      <c r="D1694" t="s">
        <v>411</v>
      </c>
      <c r="E1694" s="2" t="str">
        <f t="shared" si="89"/>
        <v>120170000</v>
      </c>
      <c r="F1694" t="s">
        <v>438</v>
      </c>
      <c r="G1694" t="s">
        <v>439</v>
      </c>
      <c r="H1694" t="s">
        <v>440</v>
      </c>
      <c r="I1694">
        <v>22609</v>
      </c>
      <c r="J1694" t="s">
        <v>44</v>
      </c>
      <c r="K1694" s="1">
        <v>1056</v>
      </c>
      <c r="L1694" s="1">
        <v>1056</v>
      </c>
      <c r="M1694">
        <v>0</v>
      </c>
      <c r="N1694">
        <v>258.72000000000003</v>
      </c>
      <c r="O1694">
        <v>797.28</v>
      </c>
      <c r="P1694">
        <v>258.72000000000003</v>
      </c>
      <c r="Q1694">
        <v>0</v>
      </c>
      <c r="R1694">
        <v>258.72000000000003</v>
      </c>
      <c r="S1694">
        <v>0</v>
      </c>
    </row>
    <row r="1695" spans="1:19" x14ac:dyDescent="0.25">
      <c r="A1695" s="2">
        <v>1001</v>
      </c>
      <c r="B1695" t="s">
        <v>21</v>
      </c>
      <c r="C1695" s="2" t="str">
        <f t="shared" si="88"/>
        <v>12</v>
      </c>
      <c r="D1695" t="s">
        <v>411</v>
      </c>
      <c r="E1695" s="2" t="str">
        <f t="shared" si="89"/>
        <v>120170000</v>
      </c>
      <c r="F1695" t="s">
        <v>438</v>
      </c>
      <c r="G1695" t="s">
        <v>439</v>
      </c>
      <c r="H1695" t="s">
        <v>440</v>
      </c>
      <c r="I1695">
        <v>22706</v>
      </c>
      <c r="J1695" t="s">
        <v>86</v>
      </c>
      <c r="K1695" s="1">
        <v>366435</v>
      </c>
      <c r="L1695" s="1">
        <v>364173.58</v>
      </c>
      <c r="M1695" s="1">
        <v>-2261.42</v>
      </c>
      <c r="N1695" s="1">
        <v>278041.28000000003</v>
      </c>
      <c r="O1695" s="1">
        <v>86132.3</v>
      </c>
      <c r="P1695" s="1">
        <v>278041.28000000003</v>
      </c>
      <c r="Q1695">
        <v>0</v>
      </c>
      <c r="R1695" s="1">
        <v>278041.28000000003</v>
      </c>
      <c r="S1695">
        <v>0</v>
      </c>
    </row>
    <row r="1696" spans="1:19" x14ac:dyDescent="0.25">
      <c r="A1696" s="2">
        <v>1001</v>
      </c>
      <c r="B1696" t="s">
        <v>21</v>
      </c>
      <c r="C1696" s="2" t="str">
        <f t="shared" si="88"/>
        <v>12</v>
      </c>
      <c r="D1696" t="s">
        <v>411</v>
      </c>
      <c r="E1696" s="2" t="str">
        <f t="shared" si="89"/>
        <v>120170000</v>
      </c>
      <c r="F1696" t="s">
        <v>438</v>
      </c>
      <c r="G1696" t="s">
        <v>439</v>
      </c>
      <c r="H1696" t="s">
        <v>440</v>
      </c>
      <c r="I1696">
        <v>22709</v>
      </c>
      <c r="J1696" t="s">
        <v>87</v>
      </c>
      <c r="K1696" s="1">
        <v>83811</v>
      </c>
      <c r="L1696" s="1">
        <v>86072.42</v>
      </c>
      <c r="M1696" s="1">
        <v>2261.42</v>
      </c>
      <c r="N1696" s="1">
        <v>86072.41</v>
      </c>
      <c r="O1696">
        <v>0.01</v>
      </c>
      <c r="P1696" s="1">
        <v>86072.41</v>
      </c>
      <c r="Q1696">
        <v>0</v>
      </c>
      <c r="R1696" s="1">
        <v>86072.41</v>
      </c>
      <c r="S1696">
        <v>0</v>
      </c>
    </row>
    <row r="1697" spans="1:19" x14ac:dyDescent="0.25">
      <c r="A1697" s="2">
        <v>1001</v>
      </c>
      <c r="B1697" t="s">
        <v>21</v>
      </c>
      <c r="C1697" s="2" t="str">
        <f t="shared" si="88"/>
        <v>12</v>
      </c>
      <c r="D1697" t="s">
        <v>411</v>
      </c>
      <c r="E1697" s="2" t="str">
        <f t="shared" ref="E1697:E1714" si="90">"120180000"</f>
        <v>120180000</v>
      </c>
      <c r="F1697" t="s">
        <v>441</v>
      </c>
      <c r="G1697" t="s">
        <v>442</v>
      </c>
      <c r="H1697" t="s">
        <v>443</v>
      </c>
      <c r="I1697">
        <v>10000</v>
      </c>
      <c r="J1697" t="s">
        <v>25</v>
      </c>
      <c r="K1697" s="1">
        <v>84589</v>
      </c>
      <c r="L1697" s="1">
        <v>84590</v>
      </c>
      <c r="M1697">
        <v>1</v>
      </c>
      <c r="N1697" s="1">
        <v>84589.08</v>
      </c>
      <c r="O1697">
        <v>0.92</v>
      </c>
      <c r="P1697" s="1">
        <v>84589.08</v>
      </c>
      <c r="Q1697">
        <v>0</v>
      </c>
      <c r="R1697" s="1">
        <v>84589.08</v>
      </c>
      <c r="S1697">
        <v>0</v>
      </c>
    </row>
    <row r="1698" spans="1:19" x14ac:dyDescent="0.25">
      <c r="A1698" s="2">
        <v>1001</v>
      </c>
      <c r="B1698" t="s">
        <v>21</v>
      </c>
      <c r="C1698" s="2" t="str">
        <f t="shared" si="88"/>
        <v>12</v>
      </c>
      <c r="D1698" t="s">
        <v>411</v>
      </c>
      <c r="E1698" s="2" t="str">
        <f t="shared" si="90"/>
        <v>120180000</v>
      </c>
      <c r="F1698" t="s">
        <v>441</v>
      </c>
      <c r="G1698" t="s">
        <v>442</v>
      </c>
      <c r="H1698" t="s">
        <v>443</v>
      </c>
      <c r="I1698">
        <v>12000</v>
      </c>
      <c r="J1698" t="s">
        <v>28</v>
      </c>
      <c r="K1698" s="1">
        <v>4126056</v>
      </c>
      <c r="L1698" s="1">
        <v>3183549.8</v>
      </c>
      <c r="M1698" s="1">
        <v>-942506.2</v>
      </c>
      <c r="N1698" s="1">
        <v>3183549.04</v>
      </c>
      <c r="O1698">
        <v>0.76</v>
      </c>
      <c r="P1698" s="1">
        <v>3183549.04</v>
      </c>
      <c r="Q1698">
        <v>0</v>
      </c>
      <c r="R1698" s="1">
        <v>3183549.04</v>
      </c>
      <c r="S1698">
        <v>0</v>
      </c>
    </row>
    <row r="1699" spans="1:19" x14ac:dyDescent="0.25">
      <c r="A1699" s="2">
        <v>1001</v>
      </c>
      <c r="B1699" t="s">
        <v>21</v>
      </c>
      <c r="C1699" s="2" t="str">
        <f t="shared" si="88"/>
        <v>12</v>
      </c>
      <c r="D1699" t="s">
        <v>411</v>
      </c>
      <c r="E1699" s="2" t="str">
        <f t="shared" si="90"/>
        <v>120180000</v>
      </c>
      <c r="F1699" t="s">
        <v>441</v>
      </c>
      <c r="G1699" t="s">
        <v>442</v>
      </c>
      <c r="H1699" t="s">
        <v>443</v>
      </c>
      <c r="I1699">
        <v>12001</v>
      </c>
      <c r="J1699" t="s">
        <v>51</v>
      </c>
      <c r="K1699" s="1">
        <v>1694173</v>
      </c>
      <c r="L1699" s="1">
        <v>1008353.04</v>
      </c>
      <c r="M1699" s="1">
        <v>-685819.96</v>
      </c>
      <c r="N1699" s="1">
        <v>1008352.41</v>
      </c>
      <c r="O1699">
        <v>0.63</v>
      </c>
      <c r="P1699" s="1">
        <v>1008352.41</v>
      </c>
      <c r="Q1699">
        <v>0</v>
      </c>
      <c r="R1699" s="1">
        <v>1008352.41</v>
      </c>
      <c r="S1699">
        <v>0</v>
      </c>
    </row>
    <row r="1700" spans="1:19" x14ac:dyDescent="0.25">
      <c r="A1700" s="2">
        <v>1001</v>
      </c>
      <c r="B1700" t="s">
        <v>21</v>
      </c>
      <c r="C1700" s="2" t="str">
        <f t="shared" si="88"/>
        <v>12</v>
      </c>
      <c r="D1700" t="s">
        <v>411</v>
      </c>
      <c r="E1700" s="2" t="str">
        <f t="shared" si="90"/>
        <v>120180000</v>
      </c>
      <c r="F1700" t="s">
        <v>441</v>
      </c>
      <c r="G1700" t="s">
        <v>442</v>
      </c>
      <c r="H1700" t="s">
        <v>443</v>
      </c>
      <c r="I1700">
        <v>12002</v>
      </c>
      <c r="J1700" t="s">
        <v>29</v>
      </c>
      <c r="K1700" s="1">
        <v>459313</v>
      </c>
      <c r="L1700" s="1">
        <v>154598.82999999999</v>
      </c>
      <c r="M1700" s="1">
        <v>-304714.17</v>
      </c>
      <c r="N1700" s="1">
        <v>154598.66</v>
      </c>
      <c r="O1700">
        <v>0.17</v>
      </c>
      <c r="P1700" s="1">
        <v>154598.66</v>
      </c>
      <c r="Q1700">
        <v>0</v>
      </c>
      <c r="R1700" s="1">
        <v>154598.66</v>
      </c>
      <c r="S1700">
        <v>0</v>
      </c>
    </row>
    <row r="1701" spans="1:19" x14ac:dyDescent="0.25">
      <c r="A1701" s="2">
        <v>1001</v>
      </c>
      <c r="B1701" t="s">
        <v>21</v>
      </c>
      <c r="C1701" s="2" t="str">
        <f t="shared" si="88"/>
        <v>12</v>
      </c>
      <c r="D1701" t="s">
        <v>411</v>
      </c>
      <c r="E1701" s="2" t="str">
        <f t="shared" si="90"/>
        <v>120180000</v>
      </c>
      <c r="F1701" t="s">
        <v>441</v>
      </c>
      <c r="G1701" t="s">
        <v>442</v>
      </c>
      <c r="H1701" t="s">
        <v>443</v>
      </c>
      <c r="I1701">
        <v>12003</v>
      </c>
      <c r="J1701" t="s">
        <v>30</v>
      </c>
      <c r="K1701" s="1">
        <v>136262</v>
      </c>
      <c r="L1701" s="1">
        <v>127712</v>
      </c>
      <c r="M1701" s="1">
        <v>-8550</v>
      </c>
      <c r="N1701" s="1">
        <v>127711.78</v>
      </c>
      <c r="O1701">
        <v>0.22</v>
      </c>
      <c r="P1701" s="1">
        <v>127711.78</v>
      </c>
      <c r="Q1701">
        <v>0</v>
      </c>
      <c r="R1701" s="1">
        <v>127711.78</v>
      </c>
      <c r="S1701">
        <v>0</v>
      </c>
    </row>
    <row r="1702" spans="1:19" x14ac:dyDescent="0.25">
      <c r="A1702" s="2">
        <v>1001</v>
      </c>
      <c r="B1702" t="s">
        <v>21</v>
      </c>
      <c r="C1702" s="2" t="str">
        <f t="shared" si="88"/>
        <v>12</v>
      </c>
      <c r="D1702" t="s">
        <v>411</v>
      </c>
      <c r="E1702" s="2" t="str">
        <f t="shared" si="90"/>
        <v>120180000</v>
      </c>
      <c r="F1702" t="s">
        <v>441</v>
      </c>
      <c r="G1702" t="s">
        <v>442</v>
      </c>
      <c r="H1702" t="s">
        <v>443</v>
      </c>
      <c r="I1702">
        <v>12005</v>
      </c>
      <c r="J1702" t="s">
        <v>31</v>
      </c>
      <c r="K1702" s="1">
        <v>1215320</v>
      </c>
      <c r="L1702" s="1">
        <v>1306041.45</v>
      </c>
      <c r="M1702" s="1">
        <v>90721.45</v>
      </c>
      <c r="N1702" s="1">
        <v>1306041.24</v>
      </c>
      <c r="O1702">
        <v>0.21</v>
      </c>
      <c r="P1702" s="1">
        <v>1306041.24</v>
      </c>
      <c r="Q1702">
        <v>0</v>
      </c>
      <c r="R1702" s="1">
        <v>1306041.24</v>
      </c>
      <c r="S1702">
        <v>0</v>
      </c>
    </row>
    <row r="1703" spans="1:19" x14ac:dyDescent="0.25">
      <c r="A1703" s="2">
        <v>1001</v>
      </c>
      <c r="B1703" t="s">
        <v>21</v>
      </c>
      <c r="C1703" s="2" t="str">
        <f t="shared" si="88"/>
        <v>12</v>
      </c>
      <c r="D1703" t="s">
        <v>411</v>
      </c>
      <c r="E1703" s="2" t="str">
        <f t="shared" si="90"/>
        <v>120180000</v>
      </c>
      <c r="F1703" t="s">
        <v>441</v>
      </c>
      <c r="G1703" t="s">
        <v>442</v>
      </c>
      <c r="H1703" t="s">
        <v>443</v>
      </c>
      <c r="I1703">
        <v>12100</v>
      </c>
      <c r="J1703" t="s">
        <v>32</v>
      </c>
      <c r="K1703" s="1">
        <v>4362965</v>
      </c>
      <c r="L1703" s="1">
        <v>3455911.93</v>
      </c>
      <c r="M1703" s="1">
        <v>-907053.07</v>
      </c>
      <c r="N1703" s="1">
        <v>3455911.6</v>
      </c>
      <c r="O1703">
        <v>0.33</v>
      </c>
      <c r="P1703" s="1">
        <v>3455911.6</v>
      </c>
      <c r="Q1703">
        <v>0</v>
      </c>
      <c r="R1703" s="1">
        <v>3455911.6</v>
      </c>
      <c r="S1703">
        <v>0</v>
      </c>
    </row>
    <row r="1704" spans="1:19" x14ac:dyDescent="0.25">
      <c r="A1704" s="2">
        <v>1001</v>
      </c>
      <c r="B1704" t="s">
        <v>21</v>
      </c>
      <c r="C1704" s="2" t="str">
        <f t="shared" si="88"/>
        <v>12</v>
      </c>
      <c r="D1704" t="s">
        <v>411</v>
      </c>
      <c r="E1704" s="2" t="str">
        <f t="shared" si="90"/>
        <v>120180000</v>
      </c>
      <c r="F1704" t="s">
        <v>441</v>
      </c>
      <c r="G1704" t="s">
        <v>442</v>
      </c>
      <c r="H1704" t="s">
        <v>443</v>
      </c>
      <c r="I1704">
        <v>12101</v>
      </c>
      <c r="J1704" t="s">
        <v>33</v>
      </c>
      <c r="K1704" s="1">
        <v>9619810</v>
      </c>
      <c r="L1704" s="1">
        <v>7910642.4199999999</v>
      </c>
      <c r="M1704" s="1">
        <v>-1709167.58</v>
      </c>
      <c r="N1704" s="1">
        <v>7910641.9000000004</v>
      </c>
      <c r="O1704">
        <v>0.52</v>
      </c>
      <c r="P1704" s="1">
        <v>7910641.9000000004</v>
      </c>
      <c r="Q1704">
        <v>0</v>
      </c>
      <c r="R1704" s="1">
        <v>7910641.9000000004</v>
      </c>
      <c r="S1704">
        <v>0</v>
      </c>
    </row>
    <row r="1705" spans="1:19" x14ac:dyDescent="0.25">
      <c r="A1705" s="2">
        <v>1001</v>
      </c>
      <c r="B1705" t="s">
        <v>21</v>
      </c>
      <c r="C1705" s="2" t="str">
        <f t="shared" si="88"/>
        <v>12</v>
      </c>
      <c r="D1705" t="s">
        <v>411</v>
      </c>
      <c r="E1705" s="2" t="str">
        <f t="shared" si="90"/>
        <v>120180000</v>
      </c>
      <c r="F1705" t="s">
        <v>441</v>
      </c>
      <c r="G1705" t="s">
        <v>442</v>
      </c>
      <c r="H1705" t="s">
        <v>443</v>
      </c>
      <c r="I1705">
        <v>12502</v>
      </c>
      <c r="J1705" t="s">
        <v>134</v>
      </c>
      <c r="K1705">
        <v>0</v>
      </c>
      <c r="L1705" s="1">
        <v>111232</v>
      </c>
      <c r="M1705" s="1">
        <v>111232</v>
      </c>
      <c r="N1705" s="1">
        <v>111231.98</v>
      </c>
      <c r="O1705">
        <v>0.02</v>
      </c>
      <c r="P1705" s="1">
        <v>111231.98</v>
      </c>
      <c r="Q1705">
        <v>0</v>
      </c>
      <c r="R1705" s="1">
        <v>111231.98</v>
      </c>
      <c r="S1705">
        <v>0</v>
      </c>
    </row>
    <row r="1706" spans="1:19" x14ac:dyDescent="0.25">
      <c r="A1706" s="2">
        <v>1001</v>
      </c>
      <c r="B1706" t="s">
        <v>21</v>
      </c>
      <c r="C1706" s="2" t="str">
        <f t="shared" si="88"/>
        <v>12</v>
      </c>
      <c r="D1706" t="s">
        <v>411</v>
      </c>
      <c r="E1706" s="2" t="str">
        <f t="shared" si="90"/>
        <v>120180000</v>
      </c>
      <c r="F1706" t="s">
        <v>441</v>
      </c>
      <c r="G1706" t="s">
        <v>442</v>
      </c>
      <c r="H1706" t="s">
        <v>443</v>
      </c>
      <c r="I1706">
        <v>13000</v>
      </c>
      <c r="J1706" t="s">
        <v>53</v>
      </c>
      <c r="K1706" s="1">
        <v>403599</v>
      </c>
      <c r="L1706" s="1">
        <v>205962.67</v>
      </c>
      <c r="M1706" s="1">
        <v>-197636.33</v>
      </c>
      <c r="N1706" s="1">
        <v>205961.72</v>
      </c>
      <c r="O1706">
        <v>0.95</v>
      </c>
      <c r="P1706" s="1">
        <v>205961.72</v>
      </c>
      <c r="Q1706">
        <v>0</v>
      </c>
      <c r="R1706" s="1">
        <v>205961.72</v>
      </c>
      <c r="S1706">
        <v>0</v>
      </c>
    </row>
    <row r="1707" spans="1:19" x14ac:dyDescent="0.25">
      <c r="A1707" s="2">
        <v>1001</v>
      </c>
      <c r="B1707" t="s">
        <v>21</v>
      </c>
      <c r="C1707" s="2" t="str">
        <f t="shared" si="88"/>
        <v>12</v>
      </c>
      <c r="D1707" t="s">
        <v>411</v>
      </c>
      <c r="E1707" s="2" t="str">
        <f t="shared" si="90"/>
        <v>120180000</v>
      </c>
      <c r="F1707" t="s">
        <v>441</v>
      </c>
      <c r="G1707" t="s">
        <v>442</v>
      </c>
      <c r="H1707" t="s">
        <v>443</v>
      </c>
      <c r="I1707">
        <v>13001</v>
      </c>
      <c r="J1707" t="s">
        <v>54</v>
      </c>
      <c r="K1707">
        <v>0</v>
      </c>
      <c r="L1707" s="1">
        <v>24146</v>
      </c>
      <c r="M1707" s="1">
        <v>24146</v>
      </c>
      <c r="N1707" s="1">
        <v>24145.02</v>
      </c>
      <c r="O1707">
        <v>0.98</v>
      </c>
      <c r="P1707" s="1">
        <v>24145.02</v>
      </c>
      <c r="Q1707">
        <v>0</v>
      </c>
      <c r="R1707" s="1">
        <v>24145.02</v>
      </c>
      <c r="S1707">
        <v>0</v>
      </c>
    </row>
    <row r="1708" spans="1:19" x14ac:dyDescent="0.25">
      <c r="A1708" s="2">
        <v>1001</v>
      </c>
      <c r="B1708" t="s">
        <v>21</v>
      </c>
      <c r="C1708" s="2" t="str">
        <f t="shared" si="88"/>
        <v>12</v>
      </c>
      <c r="D1708" t="s">
        <v>411</v>
      </c>
      <c r="E1708" s="2" t="str">
        <f t="shared" si="90"/>
        <v>120180000</v>
      </c>
      <c r="F1708" t="s">
        <v>441</v>
      </c>
      <c r="G1708" t="s">
        <v>442</v>
      </c>
      <c r="H1708" t="s">
        <v>443</v>
      </c>
      <c r="I1708">
        <v>13005</v>
      </c>
      <c r="J1708" t="s">
        <v>56</v>
      </c>
      <c r="K1708" s="1">
        <v>45840</v>
      </c>
      <c r="L1708" s="1">
        <v>38496</v>
      </c>
      <c r="M1708" s="1">
        <v>-7344</v>
      </c>
      <c r="N1708" s="1">
        <v>38495.51</v>
      </c>
      <c r="O1708">
        <v>0.49</v>
      </c>
      <c r="P1708" s="1">
        <v>38495.51</v>
      </c>
      <c r="Q1708">
        <v>0</v>
      </c>
      <c r="R1708" s="1">
        <v>38495.51</v>
      </c>
      <c r="S1708">
        <v>0</v>
      </c>
    </row>
    <row r="1709" spans="1:19" x14ac:dyDescent="0.25">
      <c r="A1709" s="2">
        <v>1001</v>
      </c>
      <c r="B1709" t="s">
        <v>21</v>
      </c>
      <c r="C1709" s="2" t="str">
        <f t="shared" si="88"/>
        <v>12</v>
      </c>
      <c r="D1709" t="s">
        <v>411</v>
      </c>
      <c r="E1709" s="2" t="str">
        <f t="shared" si="90"/>
        <v>120180000</v>
      </c>
      <c r="F1709" t="s">
        <v>441</v>
      </c>
      <c r="G1709" t="s">
        <v>442</v>
      </c>
      <c r="H1709" t="s">
        <v>443</v>
      </c>
      <c r="I1709">
        <v>15000</v>
      </c>
      <c r="J1709" t="s">
        <v>135</v>
      </c>
      <c r="K1709">
        <v>0</v>
      </c>
      <c r="L1709" s="1">
        <v>1533075</v>
      </c>
      <c r="M1709" s="1">
        <v>1533075</v>
      </c>
      <c r="N1709" s="1">
        <v>1533074.51</v>
      </c>
      <c r="O1709">
        <v>0.49</v>
      </c>
      <c r="P1709" s="1">
        <v>1533074.51</v>
      </c>
      <c r="Q1709">
        <v>0</v>
      </c>
      <c r="R1709" s="1">
        <v>1533074.51</v>
      </c>
      <c r="S1709">
        <v>0</v>
      </c>
    </row>
    <row r="1710" spans="1:19" x14ac:dyDescent="0.25">
      <c r="A1710" s="2">
        <v>1001</v>
      </c>
      <c r="B1710" t="s">
        <v>21</v>
      </c>
      <c r="C1710" s="2" t="str">
        <f t="shared" si="88"/>
        <v>12</v>
      </c>
      <c r="D1710" t="s">
        <v>411</v>
      </c>
      <c r="E1710" s="2" t="str">
        <f t="shared" si="90"/>
        <v>120180000</v>
      </c>
      <c r="F1710" t="s">
        <v>441</v>
      </c>
      <c r="G1710" t="s">
        <v>442</v>
      </c>
      <c r="H1710" t="s">
        <v>443</v>
      </c>
      <c r="I1710">
        <v>15006</v>
      </c>
      <c r="J1710" t="s">
        <v>60</v>
      </c>
      <c r="K1710">
        <v>0</v>
      </c>
      <c r="L1710" s="1">
        <v>1537.06</v>
      </c>
      <c r="M1710" s="1">
        <v>1537.06</v>
      </c>
      <c r="N1710" s="1">
        <v>1537.06</v>
      </c>
      <c r="O1710">
        <v>0</v>
      </c>
      <c r="P1710" s="1">
        <v>1537.06</v>
      </c>
      <c r="Q1710">
        <v>0</v>
      </c>
      <c r="R1710" s="1">
        <v>1537.06</v>
      </c>
      <c r="S1710">
        <v>0</v>
      </c>
    </row>
    <row r="1711" spans="1:19" x14ac:dyDescent="0.25">
      <c r="A1711" s="2">
        <v>1001</v>
      </c>
      <c r="B1711" t="s">
        <v>21</v>
      </c>
      <c r="C1711" s="2" t="str">
        <f t="shared" si="88"/>
        <v>12</v>
      </c>
      <c r="D1711" t="s">
        <v>411</v>
      </c>
      <c r="E1711" s="2" t="str">
        <f t="shared" si="90"/>
        <v>120180000</v>
      </c>
      <c r="F1711" t="s">
        <v>441</v>
      </c>
      <c r="G1711" t="s">
        <v>442</v>
      </c>
      <c r="H1711" t="s">
        <v>443</v>
      </c>
      <c r="I1711">
        <v>16000</v>
      </c>
      <c r="J1711" t="s">
        <v>35</v>
      </c>
      <c r="K1711" s="1">
        <v>3506859</v>
      </c>
      <c r="L1711" s="1">
        <v>3649447.08</v>
      </c>
      <c r="M1711" s="1">
        <v>142588.07999999999</v>
      </c>
      <c r="N1711" s="1">
        <v>3649446.37</v>
      </c>
      <c r="O1711">
        <v>0.71</v>
      </c>
      <c r="P1711" s="1">
        <v>3649446.37</v>
      </c>
      <c r="Q1711">
        <v>0</v>
      </c>
      <c r="R1711" s="1">
        <v>3649446.37</v>
      </c>
      <c r="S1711">
        <v>0</v>
      </c>
    </row>
    <row r="1712" spans="1:19" x14ac:dyDescent="0.25">
      <c r="A1712" s="2">
        <v>1001</v>
      </c>
      <c r="B1712" t="s">
        <v>21</v>
      </c>
      <c r="C1712" s="2" t="str">
        <f t="shared" si="88"/>
        <v>12</v>
      </c>
      <c r="D1712" t="s">
        <v>411</v>
      </c>
      <c r="E1712" s="2" t="str">
        <f t="shared" si="90"/>
        <v>120180000</v>
      </c>
      <c r="F1712" t="s">
        <v>441</v>
      </c>
      <c r="G1712" t="s">
        <v>442</v>
      </c>
      <c r="H1712" t="s">
        <v>443</v>
      </c>
      <c r="I1712">
        <v>22003</v>
      </c>
      <c r="J1712" t="s">
        <v>41</v>
      </c>
      <c r="K1712" s="1">
        <v>5176</v>
      </c>
      <c r="L1712">
        <v>0</v>
      </c>
      <c r="M1712" s="1">
        <v>-5176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</row>
    <row r="1713" spans="1:19" x14ac:dyDescent="0.25">
      <c r="A1713" s="2">
        <v>1001</v>
      </c>
      <c r="B1713" t="s">
        <v>21</v>
      </c>
      <c r="C1713" s="2" t="str">
        <f t="shared" si="88"/>
        <v>12</v>
      </c>
      <c r="D1713" t="s">
        <v>411</v>
      </c>
      <c r="E1713" s="2" t="str">
        <f t="shared" si="90"/>
        <v>120180000</v>
      </c>
      <c r="F1713" t="s">
        <v>441</v>
      </c>
      <c r="G1713" t="s">
        <v>442</v>
      </c>
      <c r="H1713" t="s">
        <v>443</v>
      </c>
      <c r="I1713">
        <v>22602</v>
      </c>
      <c r="J1713" t="s">
        <v>108</v>
      </c>
      <c r="K1713" s="1">
        <v>5227</v>
      </c>
      <c r="L1713">
        <v>0</v>
      </c>
      <c r="M1713" s="1">
        <v>-5227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</row>
    <row r="1714" spans="1:19" x14ac:dyDescent="0.25">
      <c r="A1714" s="2">
        <v>1001</v>
      </c>
      <c r="B1714" t="s">
        <v>21</v>
      </c>
      <c r="C1714" s="2" t="str">
        <f t="shared" si="88"/>
        <v>12</v>
      </c>
      <c r="D1714" t="s">
        <v>411</v>
      </c>
      <c r="E1714" s="2" t="str">
        <f t="shared" si="90"/>
        <v>120180000</v>
      </c>
      <c r="F1714" t="s">
        <v>441</v>
      </c>
      <c r="G1714" t="s">
        <v>442</v>
      </c>
      <c r="H1714" t="s">
        <v>443</v>
      </c>
      <c r="I1714">
        <v>22706</v>
      </c>
      <c r="J1714" t="s">
        <v>86</v>
      </c>
      <c r="K1714" s="1">
        <v>500000</v>
      </c>
      <c r="L1714" s="1">
        <v>199673.99</v>
      </c>
      <c r="M1714" s="1">
        <v>-300326.01</v>
      </c>
      <c r="N1714" s="1">
        <v>193673.99</v>
      </c>
      <c r="O1714" s="1">
        <v>6000</v>
      </c>
      <c r="P1714" s="1">
        <v>193673.99</v>
      </c>
      <c r="Q1714">
        <v>0</v>
      </c>
      <c r="R1714" s="1">
        <v>187899.69</v>
      </c>
      <c r="S1714" s="1">
        <v>5774.3</v>
      </c>
    </row>
    <row r="1715" spans="1:19" x14ac:dyDescent="0.25">
      <c r="A1715" s="2">
        <v>1001</v>
      </c>
      <c r="B1715" t="s">
        <v>21</v>
      </c>
      <c r="C1715" s="2" t="str">
        <f t="shared" si="88"/>
        <v>12</v>
      </c>
      <c r="D1715" t="s">
        <v>411</v>
      </c>
      <c r="E1715" s="2" t="str">
        <f t="shared" ref="E1715:E1745" si="91">"120190000"</f>
        <v>120190000</v>
      </c>
      <c r="F1715" t="s">
        <v>444</v>
      </c>
      <c r="G1715" t="s">
        <v>445</v>
      </c>
      <c r="H1715" t="s">
        <v>446</v>
      </c>
      <c r="I1715">
        <v>12000</v>
      </c>
      <c r="J1715" t="s">
        <v>28</v>
      </c>
      <c r="K1715" s="1">
        <v>187548</v>
      </c>
      <c r="L1715" s="1">
        <v>152776</v>
      </c>
      <c r="M1715" s="1">
        <v>-34772</v>
      </c>
      <c r="N1715" s="1">
        <v>152775.48000000001</v>
      </c>
      <c r="O1715">
        <v>0.52</v>
      </c>
      <c r="P1715" s="1">
        <v>152775.48000000001</v>
      </c>
      <c r="Q1715">
        <v>0</v>
      </c>
      <c r="R1715" s="1">
        <v>152775.48000000001</v>
      </c>
      <c r="S1715">
        <v>0</v>
      </c>
    </row>
    <row r="1716" spans="1:19" x14ac:dyDescent="0.25">
      <c r="A1716" s="2">
        <v>1001</v>
      </c>
      <c r="B1716" t="s">
        <v>21</v>
      </c>
      <c r="C1716" s="2" t="str">
        <f t="shared" si="88"/>
        <v>12</v>
      </c>
      <c r="D1716" t="s">
        <v>411</v>
      </c>
      <c r="E1716" s="2" t="str">
        <f t="shared" si="91"/>
        <v>120190000</v>
      </c>
      <c r="F1716" t="s">
        <v>444</v>
      </c>
      <c r="G1716" t="s">
        <v>445</v>
      </c>
      <c r="H1716" t="s">
        <v>446</v>
      </c>
      <c r="I1716">
        <v>12001</v>
      </c>
      <c r="J1716" t="s">
        <v>51</v>
      </c>
      <c r="K1716" s="1">
        <v>59971</v>
      </c>
      <c r="L1716" s="1">
        <v>34628</v>
      </c>
      <c r="M1716" s="1">
        <v>-25343</v>
      </c>
      <c r="N1716" s="1">
        <v>34627.51</v>
      </c>
      <c r="O1716">
        <v>0.49</v>
      </c>
      <c r="P1716" s="1">
        <v>34627.51</v>
      </c>
      <c r="Q1716">
        <v>0</v>
      </c>
      <c r="R1716" s="1">
        <v>34627.51</v>
      </c>
      <c r="S1716">
        <v>0</v>
      </c>
    </row>
    <row r="1717" spans="1:19" x14ac:dyDescent="0.25">
      <c r="A1717" s="2">
        <v>1001</v>
      </c>
      <c r="B1717" t="s">
        <v>21</v>
      </c>
      <c r="C1717" s="2" t="str">
        <f t="shared" si="88"/>
        <v>12</v>
      </c>
      <c r="D1717" t="s">
        <v>411</v>
      </c>
      <c r="E1717" s="2" t="str">
        <f t="shared" si="91"/>
        <v>120190000</v>
      </c>
      <c r="F1717" t="s">
        <v>444</v>
      </c>
      <c r="G1717" t="s">
        <v>445</v>
      </c>
      <c r="H1717" t="s">
        <v>446</v>
      </c>
      <c r="I1717">
        <v>12002</v>
      </c>
      <c r="J1717" t="s">
        <v>29</v>
      </c>
      <c r="K1717" s="1">
        <v>45931</v>
      </c>
      <c r="L1717" s="1">
        <v>20952</v>
      </c>
      <c r="M1717" s="1">
        <v>-24979</v>
      </c>
      <c r="N1717" s="1">
        <v>20951.66</v>
      </c>
      <c r="O1717">
        <v>0.34</v>
      </c>
      <c r="P1717" s="1">
        <v>20951.66</v>
      </c>
      <c r="Q1717">
        <v>0</v>
      </c>
      <c r="R1717" s="1">
        <v>20951.66</v>
      </c>
      <c r="S1717">
        <v>0</v>
      </c>
    </row>
    <row r="1718" spans="1:19" x14ac:dyDescent="0.25">
      <c r="A1718" s="2">
        <v>1001</v>
      </c>
      <c r="B1718" t="s">
        <v>21</v>
      </c>
      <c r="C1718" s="2" t="str">
        <f t="shared" si="88"/>
        <v>12</v>
      </c>
      <c r="D1718" t="s">
        <v>411</v>
      </c>
      <c r="E1718" s="2" t="str">
        <f t="shared" si="91"/>
        <v>120190000</v>
      </c>
      <c r="F1718" t="s">
        <v>444</v>
      </c>
      <c r="G1718" t="s">
        <v>445</v>
      </c>
      <c r="H1718" t="s">
        <v>446</v>
      </c>
      <c r="I1718">
        <v>12003</v>
      </c>
      <c r="J1718" t="s">
        <v>30</v>
      </c>
      <c r="K1718" s="1">
        <v>87597</v>
      </c>
      <c r="L1718" s="1">
        <v>80770</v>
      </c>
      <c r="M1718" s="1">
        <v>-6827</v>
      </c>
      <c r="N1718" s="1">
        <v>80769.83</v>
      </c>
      <c r="O1718">
        <v>0.17</v>
      </c>
      <c r="P1718" s="1">
        <v>80769.83</v>
      </c>
      <c r="Q1718">
        <v>0</v>
      </c>
      <c r="R1718" s="1">
        <v>80769.83</v>
      </c>
      <c r="S1718">
        <v>0</v>
      </c>
    </row>
    <row r="1719" spans="1:19" x14ac:dyDescent="0.25">
      <c r="A1719" s="2">
        <v>1001</v>
      </c>
      <c r="B1719" t="s">
        <v>21</v>
      </c>
      <c r="C1719" s="2" t="str">
        <f t="shared" si="88"/>
        <v>12</v>
      </c>
      <c r="D1719" t="s">
        <v>411</v>
      </c>
      <c r="E1719" s="2" t="str">
        <f t="shared" si="91"/>
        <v>120190000</v>
      </c>
      <c r="F1719" t="s">
        <v>444</v>
      </c>
      <c r="G1719" t="s">
        <v>445</v>
      </c>
      <c r="H1719" t="s">
        <v>446</v>
      </c>
      <c r="I1719">
        <v>12005</v>
      </c>
      <c r="J1719" t="s">
        <v>31</v>
      </c>
      <c r="K1719" s="1">
        <v>51817</v>
      </c>
      <c r="L1719" s="1">
        <v>54130</v>
      </c>
      <c r="M1719" s="1">
        <v>2313</v>
      </c>
      <c r="N1719" s="1">
        <v>54129.46</v>
      </c>
      <c r="O1719">
        <v>0.54</v>
      </c>
      <c r="P1719" s="1">
        <v>54129.46</v>
      </c>
      <c r="Q1719">
        <v>0</v>
      </c>
      <c r="R1719" s="1">
        <v>54129.46</v>
      </c>
      <c r="S1719">
        <v>0</v>
      </c>
    </row>
    <row r="1720" spans="1:19" x14ac:dyDescent="0.25">
      <c r="A1720" s="2">
        <v>1001</v>
      </c>
      <c r="B1720" t="s">
        <v>21</v>
      </c>
      <c r="C1720" s="2" t="str">
        <f t="shared" si="88"/>
        <v>12</v>
      </c>
      <c r="D1720" t="s">
        <v>411</v>
      </c>
      <c r="E1720" s="2" t="str">
        <f t="shared" si="91"/>
        <v>120190000</v>
      </c>
      <c r="F1720" t="s">
        <v>444</v>
      </c>
      <c r="G1720" t="s">
        <v>445</v>
      </c>
      <c r="H1720" t="s">
        <v>446</v>
      </c>
      <c r="I1720">
        <v>12100</v>
      </c>
      <c r="J1720" t="s">
        <v>32</v>
      </c>
      <c r="K1720" s="1">
        <v>233786</v>
      </c>
      <c r="L1720" s="1">
        <v>191419</v>
      </c>
      <c r="M1720" s="1">
        <v>-42367</v>
      </c>
      <c r="N1720" s="1">
        <v>191418.89</v>
      </c>
      <c r="O1720">
        <v>0.11</v>
      </c>
      <c r="P1720" s="1">
        <v>191418.89</v>
      </c>
      <c r="Q1720">
        <v>0</v>
      </c>
      <c r="R1720" s="1">
        <v>191418.89</v>
      </c>
      <c r="S1720">
        <v>0</v>
      </c>
    </row>
    <row r="1721" spans="1:19" x14ac:dyDescent="0.25">
      <c r="A1721" s="2">
        <v>1001</v>
      </c>
      <c r="B1721" t="s">
        <v>21</v>
      </c>
      <c r="C1721" s="2" t="str">
        <f t="shared" si="88"/>
        <v>12</v>
      </c>
      <c r="D1721" t="s">
        <v>411</v>
      </c>
      <c r="E1721" s="2" t="str">
        <f t="shared" si="91"/>
        <v>120190000</v>
      </c>
      <c r="F1721" t="s">
        <v>444</v>
      </c>
      <c r="G1721" t="s">
        <v>445</v>
      </c>
      <c r="H1721" t="s">
        <v>446</v>
      </c>
      <c r="I1721">
        <v>12101</v>
      </c>
      <c r="J1721" t="s">
        <v>33</v>
      </c>
      <c r="K1721" s="1">
        <v>447006</v>
      </c>
      <c r="L1721" s="1">
        <v>379979</v>
      </c>
      <c r="M1721" s="1">
        <v>-67027</v>
      </c>
      <c r="N1721" s="1">
        <v>379978.14</v>
      </c>
      <c r="O1721">
        <v>0.86</v>
      </c>
      <c r="P1721" s="1">
        <v>379978.14</v>
      </c>
      <c r="Q1721">
        <v>0</v>
      </c>
      <c r="R1721" s="1">
        <v>379978.14</v>
      </c>
      <c r="S1721">
        <v>0</v>
      </c>
    </row>
    <row r="1722" spans="1:19" x14ac:dyDescent="0.25">
      <c r="A1722" s="2">
        <v>1001</v>
      </c>
      <c r="B1722" t="s">
        <v>21</v>
      </c>
      <c r="C1722" s="2" t="str">
        <f t="shared" si="88"/>
        <v>12</v>
      </c>
      <c r="D1722" t="s">
        <v>411</v>
      </c>
      <c r="E1722" s="2" t="str">
        <f t="shared" si="91"/>
        <v>120190000</v>
      </c>
      <c r="F1722" t="s">
        <v>444</v>
      </c>
      <c r="G1722" t="s">
        <v>445</v>
      </c>
      <c r="H1722" t="s">
        <v>446</v>
      </c>
      <c r="I1722">
        <v>13000</v>
      </c>
      <c r="J1722" t="s">
        <v>53</v>
      </c>
      <c r="K1722" s="1">
        <v>265696</v>
      </c>
      <c r="L1722" s="1">
        <v>231159.14</v>
      </c>
      <c r="M1722" s="1">
        <v>-34536.86</v>
      </c>
      <c r="N1722" s="1">
        <v>231158.23</v>
      </c>
      <c r="O1722">
        <v>0.91</v>
      </c>
      <c r="P1722" s="1">
        <v>231158.23</v>
      </c>
      <c r="Q1722">
        <v>0</v>
      </c>
      <c r="R1722" s="1">
        <v>231158.23</v>
      </c>
      <c r="S1722">
        <v>0</v>
      </c>
    </row>
    <row r="1723" spans="1:19" x14ac:dyDescent="0.25">
      <c r="A1723" s="2">
        <v>1001</v>
      </c>
      <c r="B1723" t="s">
        <v>21</v>
      </c>
      <c r="C1723" s="2" t="str">
        <f t="shared" si="88"/>
        <v>12</v>
      </c>
      <c r="D1723" t="s">
        <v>411</v>
      </c>
      <c r="E1723" s="2" t="str">
        <f t="shared" si="91"/>
        <v>120190000</v>
      </c>
      <c r="F1723" t="s">
        <v>444</v>
      </c>
      <c r="G1723" t="s">
        <v>445</v>
      </c>
      <c r="H1723" t="s">
        <v>446</v>
      </c>
      <c r="I1723">
        <v>13005</v>
      </c>
      <c r="J1723" t="s">
        <v>56</v>
      </c>
      <c r="K1723" s="1">
        <v>35069</v>
      </c>
      <c r="L1723" s="1">
        <v>23744</v>
      </c>
      <c r="M1723" s="1">
        <v>-11325</v>
      </c>
      <c r="N1723" s="1">
        <v>23743.66</v>
      </c>
      <c r="O1723">
        <v>0.34</v>
      </c>
      <c r="P1723" s="1">
        <v>23743.66</v>
      </c>
      <c r="Q1723">
        <v>0</v>
      </c>
      <c r="R1723" s="1">
        <v>23743.66</v>
      </c>
      <c r="S1723">
        <v>0</v>
      </c>
    </row>
    <row r="1724" spans="1:19" x14ac:dyDescent="0.25">
      <c r="A1724" s="2">
        <v>1001</v>
      </c>
      <c r="B1724" t="s">
        <v>21</v>
      </c>
      <c r="C1724" s="2" t="str">
        <f t="shared" si="88"/>
        <v>12</v>
      </c>
      <c r="D1724" t="s">
        <v>411</v>
      </c>
      <c r="E1724" s="2" t="str">
        <f t="shared" si="91"/>
        <v>120190000</v>
      </c>
      <c r="F1724" t="s">
        <v>444</v>
      </c>
      <c r="G1724" t="s">
        <v>445</v>
      </c>
      <c r="H1724" t="s">
        <v>446</v>
      </c>
      <c r="I1724">
        <v>13102</v>
      </c>
      <c r="J1724" t="s">
        <v>105</v>
      </c>
      <c r="K1724">
        <v>0</v>
      </c>
      <c r="L1724" s="1">
        <v>1121.4000000000001</v>
      </c>
      <c r="M1724" s="1">
        <v>1121.4000000000001</v>
      </c>
      <c r="N1724" s="1">
        <v>1121.4000000000001</v>
      </c>
      <c r="O1724">
        <v>0</v>
      </c>
      <c r="P1724" s="1">
        <v>1121.4000000000001</v>
      </c>
      <c r="Q1724">
        <v>0</v>
      </c>
      <c r="R1724" s="1">
        <v>1121.4000000000001</v>
      </c>
      <c r="S1724">
        <v>0</v>
      </c>
    </row>
    <row r="1725" spans="1:19" x14ac:dyDescent="0.25">
      <c r="A1725" s="2">
        <v>1001</v>
      </c>
      <c r="B1725" t="s">
        <v>21</v>
      </c>
      <c r="C1725" s="2" t="str">
        <f t="shared" si="88"/>
        <v>12</v>
      </c>
      <c r="D1725" t="s">
        <v>411</v>
      </c>
      <c r="E1725" s="2" t="str">
        <f t="shared" si="91"/>
        <v>120190000</v>
      </c>
      <c r="F1725" t="s">
        <v>444</v>
      </c>
      <c r="G1725" t="s">
        <v>445</v>
      </c>
      <c r="H1725" t="s">
        <v>446</v>
      </c>
      <c r="I1725">
        <v>16000</v>
      </c>
      <c r="J1725" t="s">
        <v>35</v>
      </c>
      <c r="K1725" s="1">
        <v>204994</v>
      </c>
      <c r="L1725" s="1">
        <v>339764.86</v>
      </c>
      <c r="M1725" s="1">
        <v>134770.85999999999</v>
      </c>
      <c r="N1725" s="1">
        <v>339764.04</v>
      </c>
      <c r="O1725">
        <v>0.82</v>
      </c>
      <c r="P1725" s="1">
        <v>339764.04</v>
      </c>
      <c r="Q1725">
        <v>0</v>
      </c>
      <c r="R1725" s="1">
        <v>339764.04</v>
      </c>
      <c r="S1725">
        <v>0</v>
      </c>
    </row>
    <row r="1726" spans="1:19" x14ac:dyDescent="0.25">
      <c r="A1726" s="2">
        <v>1001</v>
      </c>
      <c r="B1726" t="s">
        <v>21</v>
      </c>
      <c r="C1726" s="2" t="str">
        <f t="shared" si="88"/>
        <v>12</v>
      </c>
      <c r="D1726" t="s">
        <v>411</v>
      </c>
      <c r="E1726" s="2" t="str">
        <f t="shared" si="91"/>
        <v>120190000</v>
      </c>
      <c r="F1726" t="s">
        <v>444</v>
      </c>
      <c r="G1726" t="s">
        <v>445</v>
      </c>
      <c r="H1726" t="s">
        <v>446</v>
      </c>
      <c r="I1726">
        <v>16001</v>
      </c>
      <c r="J1726" t="s">
        <v>61</v>
      </c>
      <c r="K1726">
        <v>0</v>
      </c>
      <c r="L1726">
        <v>0.43</v>
      </c>
      <c r="M1726">
        <v>0.43</v>
      </c>
      <c r="N1726">
        <v>0</v>
      </c>
      <c r="O1726">
        <v>0.43</v>
      </c>
      <c r="P1726">
        <v>0</v>
      </c>
      <c r="Q1726">
        <v>0</v>
      </c>
      <c r="R1726">
        <v>0</v>
      </c>
      <c r="S1726">
        <v>0</v>
      </c>
    </row>
    <row r="1727" spans="1:19" x14ac:dyDescent="0.25">
      <c r="A1727" s="2">
        <v>1001</v>
      </c>
      <c r="B1727" t="s">
        <v>21</v>
      </c>
      <c r="C1727" s="2" t="str">
        <f t="shared" ref="C1727:C1790" si="92">"12"</f>
        <v>12</v>
      </c>
      <c r="D1727" t="s">
        <v>411</v>
      </c>
      <c r="E1727" s="2" t="str">
        <f t="shared" si="91"/>
        <v>120190000</v>
      </c>
      <c r="F1727" t="s">
        <v>444</v>
      </c>
      <c r="G1727" t="s">
        <v>445</v>
      </c>
      <c r="H1727" t="s">
        <v>446</v>
      </c>
      <c r="I1727">
        <v>21500</v>
      </c>
      <c r="J1727" t="s">
        <v>71</v>
      </c>
      <c r="K1727" s="1">
        <v>4000</v>
      </c>
      <c r="L1727" s="1">
        <v>10000</v>
      </c>
      <c r="M1727" s="1">
        <v>6000</v>
      </c>
      <c r="N1727" s="1">
        <v>7741.48</v>
      </c>
      <c r="O1727" s="1">
        <v>2258.52</v>
      </c>
      <c r="P1727" s="1">
        <v>7741.48</v>
      </c>
      <c r="Q1727">
        <v>0</v>
      </c>
      <c r="R1727" s="1">
        <v>7741.48</v>
      </c>
      <c r="S1727">
        <v>0</v>
      </c>
    </row>
    <row r="1728" spans="1:19" x14ac:dyDescent="0.25">
      <c r="A1728" s="2">
        <v>1001</v>
      </c>
      <c r="B1728" t="s">
        <v>21</v>
      </c>
      <c r="C1728" s="2" t="str">
        <f t="shared" si="92"/>
        <v>12</v>
      </c>
      <c r="D1728" t="s">
        <v>411</v>
      </c>
      <c r="E1728" s="2" t="str">
        <f t="shared" si="91"/>
        <v>120190000</v>
      </c>
      <c r="F1728" t="s">
        <v>444</v>
      </c>
      <c r="G1728" t="s">
        <v>445</v>
      </c>
      <c r="H1728" t="s">
        <v>446</v>
      </c>
      <c r="I1728">
        <v>22000</v>
      </c>
      <c r="J1728" t="s">
        <v>39</v>
      </c>
      <c r="K1728" s="1">
        <v>7000</v>
      </c>
      <c r="L1728" s="1">
        <v>3250</v>
      </c>
      <c r="M1728" s="1">
        <v>-3750</v>
      </c>
      <c r="N1728" s="1">
        <v>2357.6999999999998</v>
      </c>
      <c r="O1728">
        <v>892.3</v>
      </c>
      <c r="P1728" s="1">
        <v>2357.6999999999998</v>
      </c>
      <c r="Q1728">
        <v>0</v>
      </c>
      <c r="R1728" s="1">
        <v>2357.6999999999998</v>
      </c>
      <c r="S1728">
        <v>0</v>
      </c>
    </row>
    <row r="1729" spans="1:19" x14ac:dyDescent="0.25">
      <c r="A1729" s="2">
        <v>1001</v>
      </c>
      <c r="B1729" t="s">
        <v>21</v>
      </c>
      <c r="C1729" s="2" t="str">
        <f t="shared" si="92"/>
        <v>12</v>
      </c>
      <c r="D1729" t="s">
        <v>411</v>
      </c>
      <c r="E1729" s="2" t="str">
        <f t="shared" si="91"/>
        <v>120190000</v>
      </c>
      <c r="F1729" t="s">
        <v>444</v>
      </c>
      <c r="G1729" t="s">
        <v>445</v>
      </c>
      <c r="H1729" t="s">
        <v>446</v>
      </c>
      <c r="I1729">
        <v>22002</v>
      </c>
      <c r="J1729" t="s">
        <v>40</v>
      </c>
      <c r="K1729">
        <v>460</v>
      </c>
      <c r="L1729">
        <v>492</v>
      </c>
      <c r="M1729">
        <v>32</v>
      </c>
      <c r="N1729">
        <v>491.9</v>
      </c>
      <c r="O1729">
        <v>0.1</v>
      </c>
      <c r="P1729">
        <v>491.9</v>
      </c>
      <c r="Q1729">
        <v>0</v>
      </c>
      <c r="R1729">
        <v>491.9</v>
      </c>
      <c r="S1729">
        <v>0</v>
      </c>
    </row>
    <row r="1730" spans="1:19" x14ac:dyDescent="0.25">
      <c r="A1730" s="2">
        <v>1001</v>
      </c>
      <c r="B1730" t="s">
        <v>21</v>
      </c>
      <c r="C1730" s="2" t="str">
        <f t="shared" si="92"/>
        <v>12</v>
      </c>
      <c r="D1730" t="s">
        <v>411</v>
      </c>
      <c r="E1730" s="2" t="str">
        <f t="shared" si="91"/>
        <v>120190000</v>
      </c>
      <c r="F1730" t="s">
        <v>444</v>
      </c>
      <c r="G1730" t="s">
        <v>445</v>
      </c>
      <c r="H1730" t="s">
        <v>446</v>
      </c>
      <c r="I1730">
        <v>22003</v>
      </c>
      <c r="J1730" t="s">
        <v>41</v>
      </c>
      <c r="K1730">
        <v>400</v>
      </c>
      <c r="L1730">
        <v>300</v>
      </c>
      <c r="M1730">
        <v>-100</v>
      </c>
      <c r="N1730">
        <v>199.4</v>
      </c>
      <c r="O1730">
        <v>100.6</v>
      </c>
      <c r="P1730">
        <v>199.4</v>
      </c>
      <c r="Q1730">
        <v>0</v>
      </c>
      <c r="R1730">
        <v>199.4</v>
      </c>
      <c r="S1730">
        <v>0</v>
      </c>
    </row>
    <row r="1731" spans="1:19" x14ac:dyDescent="0.25">
      <c r="A1731" s="2">
        <v>1001</v>
      </c>
      <c r="B1731" t="s">
        <v>21</v>
      </c>
      <c r="C1731" s="2" t="str">
        <f t="shared" si="92"/>
        <v>12</v>
      </c>
      <c r="D1731" t="s">
        <v>411</v>
      </c>
      <c r="E1731" s="2" t="str">
        <f t="shared" si="91"/>
        <v>120190000</v>
      </c>
      <c r="F1731" t="s">
        <v>444</v>
      </c>
      <c r="G1731" t="s">
        <v>445</v>
      </c>
      <c r="H1731" t="s">
        <v>446</v>
      </c>
      <c r="I1731">
        <v>22004</v>
      </c>
      <c r="J1731" t="s">
        <v>72</v>
      </c>
      <c r="K1731" s="1">
        <v>3000</v>
      </c>
      <c r="L1731" s="1">
        <v>3000</v>
      </c>
      <c r="M1731">
        <v>0</v>
      </c>
      <c r="N1731" s="1">
        <v>2017.31</v>
      </c>
      <c r="O1731">
        <v>982.69</v>
      </c>
      <c r="P1731" s="1">
        <v>2017.31</v>
      </c>
      <c r="Q1731">
        <v>0</v>
      </c>
      <c r="R1731" s="1">
        <v>2017.31</v>
      </c>
      <c r="S1731">
        <v>0</v>
      </c>
    </row>
    <row r="1732" spans="1:19" x14ac:dyDescent="0.25">
      <c r="A1732" s="2">
        <v>1001</v>
      </c>
      <c r="B1732" t="s">
        <v>21</v>
      </c>
      <c r="C1732" s="2" t="str">
        <f t="shared" si="92"/>
        <v>12</v>
      </c>
      <c r="D1732" t="s">
        <v>411</v>
      </c>
      <c r="E1732" s="2" t="str">
        <f t="shared" si="91"/>
        <v>120190000</v>
      </c>
      <c r="F1732" t="s">
        <v>444</v>
      </c>
      <c r="G1732" t="s">
        <v>445</v>
      </c>
      <c r="H1732" t="s">
        <v>446</v>
      </c>
      <c r="I1732">
        <v>22109</v>
      </c>
      <c r="J1732" t="s">
        <v>78</v>
      </c>
      <c r="K1732">
        <v>250</v>
      </c>
      <c r="L1732">
        <v>200</v>
      </c>
      <c r="M1732">
        <v>-50</v>
      </c>
      <c r="N1732">
        <v>0</v>
      </c>
      <c r="O1732">
        <v>200</v>
      </c>
      <c r="P1732">
        <v>0</v>
      </c>
      <c r="Q1732">
        <v>0</v>
      </c>
      <c r="R1732">
        <v>0</v>
      </c>
      <c r="S1732">
        <v>0</v>
      </c>
    </row>
    <row r="1733" spans="1:19" x14ac:dyDescent="0.25">
      <c r="A1733" s="2">
        <v>1001</v>
      </c>
      <c r="B1733" t="s">
        <v>21</v>
      </c>
      <c r="C1733" s="2" t="str">
        <f t="shared" si="92"/>
        <v>12</v>
      </c>
      <c r="D1733" t="s">
        <v>411</v>
      </c>
      <c r="E1733" s="2" t="str">
        <f t="shared" si="91"/>
        <v>120190000</v>
      </c>
      <c r="F1733" t="s">
        <v>444</v>
      </c>
      <c r="G1733" t="s">
        <v>445</v>
      </c>
      <c r="H1733" t="s">
        <v>446</v>
      </c>
      <c r="I1733">
        <v>22201</v>
      </c>
      <c r="J1733" t="s">
        <v>42</v>
      </c>
      <c r="K1733" s="1">
        <v>66000</v>
      </c>
      <c r="L1733" s="1">
        <v>75000</v>
      </c>
      <c r="M1733" s="1">
        <v>9000</v>
      </c>
      <c r="N1733" s="1">
        <v>64775.33</v>
      </c>
      <c r="O1733" s="1">
        <v>10224.67</v>
      </c>
      <c r="P1733" s="1">
        <v>64775.33</v>
      </c>
      <c r="Q1733">
        <v>0</v>
      </c>
      <c r="R1733" s="1">
        <v>64775.33</v>
      </c>
      <c r="S1733">
        <v>0</v>
      </c>
    </row>
    <row r="1734" spans="1:19" x14ac:dyDescent="0.25">
      <c r="A1734" s="2">
        <v>1001</v>
      </c>
      <c r="B1734" t="s">
        <v>21</v>
      </c>
      <c r="C1734" s="2" t="str">
        <f t="shared" si="92"/>
        <v>12</v>
      </c>
      <c r="D1734" t="s">
        <v>411</v>
      </c>
      <c r="E1734" s="2" t="str">
        <f t="shared" si="91"/>
        <v>120190000</v>
      </c>
      <c r="F1734" t="s">
        <v>444</v>
      </c>
      <c r="G1734" t="s">
        <v>445</v>
      </c>
      <c r="H1734" t="s">
        <v>446</v>
      </c>
      <c r="I1734">
        <v>22209</v>
      </c>
      <c r="J1734" t="s">
        <v>43</v>
      </c>
      <c r="K1734">
        <v>300</v>
      </c>
      <c r="L1734">
        <v>150</v>
      </c>
      <c r="M1734">
        <v>-150</v>
      </c>
      <c r="N1734">
        <v>0</v>
      </c>
      <c r="O1734">
        <v>150</v>
      </c>
      <c r="P1734">
        <v>0</v>
      </c>
      <c r="Q1734">
        <v>0</v>
      </c>
      <c r="R1734">
        <v>0</v>
      </c>
      <c r="S1734">
        <v>0</v>
      </c>
    </row>
    <row r="1735" spans="1:19" x14ac:dyDescent="0.25">
      <c r="A1735" s="2">
        <v>1001</v>
      </c>
      <c r="B1735" t="s">
        <v>21</v>
      </c>
      <c r="C1735" s="2" t="str">
        <f t="shared" si="92"/>
        <v>12</v>
      </c>
      <c r="D1735" t="s">
        <v>411</v>
      </c>
      <c r="E1735" s="2" t="str">
        <f t="shared" si="91"/>
        <v>120190000</v>
      </c>
      <c r="F1735" t="s">
        <v>444</v>
      </c>
      <c r="G1735" t="s">
        <v>445</v>
      </c>
      <c r="H1735" t="s">
        <v>446</v>
      </c>
      <c r="I1735">
        <v>22602</v>
      </c>
      <c r="J1735" t="s">
        <v>108</v>
      </c>
      <c r="K1735" s="1">
        <v>3000</v>
      </c>
      <c r="L1735" s="1">
        <v>2000</v>
      </c>
      <c r="M1735" s="1">
        <v>-1000</v>
      </c>
      <c r="N1735">
        <v>0</v>
      </c>
      <c r="O1735" s="1">
        <v>2000</v>
      </c>
      <c r="P1735">
        <v>0</v>
      </c>
      <c r="Q1735">
        <v>0</v>
      </c>
      <c r="R1735">
        <v>0</v>
      </c>
      <c r="S1735">
        <v>0</v>
      </c>
    </row>
    <row r="1736" spans="1:19" x14ac:dyDescent="0.25">
      <c r="A1736" s="2">
        <v>1001</v>
      </c>
      <c r="B1736" t="s">
        <v>21</v>
      </c>
      <c r="C1736" s="2" t="str">
        <f t="shared" si="92"/>
        <v>12</v>
      </c>
      <c r="D1736" t="s">
        <v>411</v>
      </c>
      <c r="E1736" s="2" t="str">
        <f t="shared" si="91"/>
        <v>120190000</v>
      </c>
      <c r="F1736" t="s">
        <v>444</v>
      </c>
      <c r="G1736" t="s">
        <v>445</v>
      </c>
      <c r="H1736" t="s">
        <v>446</v>
      </c>
      <c r="I1736">
        <v>22702</v>
      </c>
      <c r="J1736" t="s">
        <v>317</v>
      </c>
      <c r="K1736">
        <v>500</v>
      </c>
      <c r="L1736">
        <v>500</v>
      </c>
      <c r="M1736">
        <v>0</v>
      </c>
      <c r="N1736">
        <v>0</v>
      </c>
      <c r="O1736">
        <v>500</v>
      </c>
      <c r="P1736">
        <v>0</v>
      </c>
      <c r="Q1736">
        <v>0</v>
      </c>
      <c r="R1736">
        <v>0</v>
      </c>
      <c r="S1736">
        <v>0</v>
      </c>
    </row>
    <row r="1737" spans="1:19" x14ac:dyDescent="0.25">
      <c r="A1737" s="2">
        <v>1001</v>
      </c>
      <c r="B1737" t="s">
        <v>21</v>
      </c>
      <c r="C1737" s="2" t="str">
        <f t="shared" si="92"/>
        <v>12</v>
      </c>
      <c r="D1737" t="s">
        <v>411</v>
      </c>
      <c r="E1737" s="2" t="str">
        <f t="shared" si="91"/>
        <v>120190000</v>
      </c>
      <c r="F1737" t="s">
        <v>444</v>
      </c>
      <c r="G1737" t="s">
        <v>445</v>
      </c>
      <c r="H1737" t="s">
        <v>446</v>
      </c>
      <c r="I1737">
        <v>22706</v>
      </c>
      <c r="J1737" t="s">
        <v>86</v>
      </c>
      <c r="K1737">
        <v>0</v>
      </c>
      <c r="L1737" s="1">
        <v>20000</v>
      </c>
      <c r="M1737" s="1">
        <v>20000</v>
      </c>
      <c r="N1737">
        <v>0</v>
      </c>
      <c r="O1737" s="1">
        <v>20000</v>
      </c>
      <c r="P1737">
        <v>0</v>
      </c>
      <c r="Q1737">
        <v>0</v>
      </c>
      <c r="R1737">
        <v>0</v>
      </c>
      <c r="S1737">
        <v>0</v>
      </c>
    </row>
    <row r="1738" spans="1:19" x14ac:dyDescent="0.25">
      <c r="A1738" s="2">
        <v>1001</v>
      </c>
      <c r="B1738" t="s">
        <v>21</v>
      </c>
      <c r="C1738" s="2" t="str">
        <f t="shared" si="92"/>
        <v>12</v>
      </c>
      <c r="D1738" t="s">
        <v>411</v>
      </c>
      <c r="E1738" s="2" t="str">
        <f t="shared" si="91"/>
        <v>120190000</v>
      </c>
      <c r="F1738" t="s">
        <v>444</v>
      </c>
      <c r="G1738" t="s">
        <v>445</v>
      </c>
      <c r="H1738" t="s">
        <v>446</v>
      </c>
      <c r="I1738">
        <v>22709</v>
      </c>
      <c r="J1738" t="s">
        <v>87</v>
      </c>
      <c r="K1738" s="1">
        <v>20000</v>
      </c>
      <c r="L1738" s="1">
        <v>73000</v>
      </c>
      <c r="M1738" s="1">
        <v>53000</v>
      </c>
      <c r="N1738" s="1">
        <v>71751.570000000007</v>
      </c>
      <c r="O1738" s="1">
        <v>1248.43</v>
      </c>
      <c r="P1738" s="1">
        <v>71751.570000000007</v>
      </c>
      <c r="Q1738">
        <v>0</v>
      </c>
      <c r="R1738" s="1">
        <v>71751.570000000007</v>
      </c>
      <c r="S1738">
        <v>0</v>
      </c>
    </row>
    <row r="1739" spans="1:19" x14ac:dyDescent="0.25">
      <c r="A1739" s="2">
        <v>1001</v>
      </c>
      <c r="B1739" t="s">
        <v>21</v>
      </c>
      <c r="C1739" s="2" t="str">
        <f t="shared" si="92"/>
        <v>12</v>
      </c>
      <c r="D1739" t="s">
        <v>411</v>
      </c>
      <c r="E1739" s="2" t="str">
        <f t="shared" si="91"/>
        <v>120190000</v>
      </c>
      <c r="F1739" t="s">
        <v>444</v>
      </c>
      <c r="G1739" t="s">
        <v>445</v>
      </c>
      <c r="H1739" t="s">
        <v>446</v>
      </c>
      <c r="I1739">
        <v>22802</v>
      </c>
      <c r="J1739" t="s">
        <v>204</v>
      </c>
      <c r="K1739" s="1">
        <v>75000</v>
      </c>
      <c r="L1739" s="1">
        <v>64200</v>
      </c>
      <c r="M1739" s="1">
        <v>-10800</v>
      </c>
      <c r="N1739" s="1">
        <v>59596.67</v>
      </c>
      <c r="O1739" s="1">
        <v>4603.33</v>
      </c>
      <c r="P1739" s="1">
        <v>59596.67</v>
      </c>
      <c r="Q1739">
        <v>0</v>
      </c>
      <c r="R1739" s="1">
        <v>59596.67</v>
      </c>
      <c r="S1739">
        <v>0</v>
      </c>
    </row>
    <row r="1740" spans="1:19" x14ac:dyDescent="0.25">
      <c r="A1740" s="2">
        <v>1001</v>
      </c>
      <c r="B1740" t="s">
        <v>21</v>
      </c>
      <c r="C1740" s="2" t="str">
        <f t="shared" si="92"/>
        <v>12</v>
      </c>
      <c r="D1740" t="s">
        <v>411</v>
      </c>
      <c r="E1740" s="2" t="str">
        <f t="shared" si="91"/>
        <v>120190000</v>
      </c>
      <c r="F1740" t="s">
        <v>444</v>
      </c>
      <c r="G1740" t="s">
        <v>445</v>
      </c>
      <c r="H1740" t="s">
        <v>446</v>
      </c>
      <c r="I1740">
        <v>22809</v>
      </c>
      <c r="J1740" t="s">
        <v>308</v>
      </c>
      <c r="K1740" s="1">
        <v>75000</v>
      </c>
      <c r="L1740" s="1">
        <v>81550</v>
      </c>
      <c r="M1740" s="1">
        <v>6550</v>
      </c>
      <c r="N1740" s="1">
        <v>59697.11</v>
      </c>
      <c r="O1740" s="1">
        <v>21852.89</v>
      </c>
      <c r="P1740" s="1">
        <v>59697.11</v>
      </c>
      <c r="Q1740">
        <v>0</v>
      </c>
      <c r="R1740" s="1">
        <v>59696.93</v>
      </c>
      <c r="S1740">
        <v>0.18</v>
      </c>
    </row>
    <row r="1741" spans="1:19" x14ac:dyDescent="0.25">
      <c r="A1741" s="2">
        <v>1001</v>
      </c>
      <c r="B1741" t="s">
        <v>21</v>
      </c>
      <c r="C1741" s="2" t="str">
        <f t="shared" si="92"/>
        <v>12</v>
      </c>
      <c r="D1741" t="s">
        <v>411</v>
      </c>
      <c r="E1741" s="2" t="str">
        <f t="shared" si="91"/>
        <v>120190000</v>
      </c>
      <c r="F1741" t="s">
        <v>444</v>
      </c>
      <c r="G1741" t="s">
        <v>445</v>
      </c>
      <c r="H1741" t="s">
        <v>446</v>
      </c>
      <c r="I1741">
        <v>23001</v>
      </c>
      <c r="J1741" t="s">
        <v>88</v>
      </c>
      <c r="K1741">
        <v>600</v>
      </c>
      <c r="L1741">
        <v>600</v>
      </c>
      <c r="M1741">
        <v>0</v>
      </c>
      <c r="N1741">
        <v>82.77</v>
      </c>
      <c r="O1741">
        <v>517.23</v>
      </c>
      <c r="P1741">
        <v>82.77</v>
      </c>
      <c r="Q1741">
        <v>0</v>
      </c>
      <c r="R1741">
        <v>82.77</v>
      </c>
      <c r="S1741">
        <v>0</v>
      </c>
    </row>
    <row r="1742" spans="1:19" x14ac:dyDescent="0.25">
      <c r="A1742" s="2">
        <v>1001</v>
      </c>
      <c r="B1742" t="s">
        <v>21</v>
      </c>
      <c r="C1742" s="2" t="str">
        <f t="shared" si="92"/>
        <v>12</v>
      </c>
      <c r="D1742" t="s">
        <v>411</v>
      </c>
      <c r="E1742" s="2" t="str">
        <f t="shared" si="91"/>
        <v>120190000</v>
      </c>
      <c r="F1742" t="s">
        <v>444</v>
      </c>
      <c r="G1742" t="s">
        <v>445</v>
      </c>
      <c r="H1742" t="s">
        <v>446</v>
      </c>
      <c r="I1742">
        <v>23100</v>
      </c>
      <c r="J1742" t="s">
        <v>89</v>
      </c>
      <c r="K1742">
        <v>600</v>
      </c>
      <c r="L1742">
        <v>600</v>
      </c>
      <c r="M1742">
        <v>0</v>
      </c>
      <c r="N1742">
        <v>98.9</v>
      </c>
      <c r="O1742">
        <v>501.1</v>
      </c>
      <c r="P1742">
        <v>98.9</v>
      </c>
      <c r="Q1742">
        <v>0</v>
      </c>
      <c r="R1742">
        <v>98.9</v>
      </c>
      <c r="S1742">
        <v>0</v>
      </c>
    </row>
    <row r="1743" spans="1:19" x14ac:dyDescent="0.25">
      <c r="A1743" s="2">
        <v>1001</v>
      </c>
      <c r="B1743" t="s">
        <v>21</v>
      </c>
      <c r="C1743" s="2" t="str">
        <f t="shared" si="92"/>
        <v>12</v>
      </c>
      <c r="D1743" t="s">
        <v>411</v>
      </c>
      <c r="E1743" s="2" t="str">
        <f t="shared" si="91"/>
        <v>120190000</v>
      </c>
      <c r="F1743" t="s">
        <v>444</v>
      </c>
      <c r="G1743" t="s">
        <v>445</v>
      </c>
      <c r="H1743" t="s">
        <v>446</v>
      </c>
      <c r="I1743">
        <v>23309</v>
      </c>
      <c r="J1743" t="s">
        <v>224</v>
      </c>
      <c r="K1743">
        <v>0</v>
      </c>
      <c r="L1743" s="1">
        <v>5000</v>
      </c>
      <c r="M1743" s="1">
        <v>5000</v>
      </c>
      <c r="N1743" s="1">
        <v>4750</v>
      </c>
      <c r="O1743">
        <v>250</v>
      </c>
      <c r="P1743" s="1">
        <v>4750</v>
      </c>
      <c r="Q1743">
        <v>0</v>
      </c>
      <c r="R1743" s="1">
        <v>4750</v>
      </c>
      <c r="S1743">
        <v>0</v>
      </c>
    </row>
    <row r="1744" spans="1:19" x14ac:dyDescent="0.25">
      <c r="A1744" s="2">
        <v>1001</v>
      </c>
      <c r="B1744" t="s">
        <v>21</v>
      </c>
      <c r="C1744" s="2" t="str">
        <f t="shared" si="92"/>
        <v>12</v>
      </c>
      <c r="D1744" t="s">
        <v>411</v>
      </c>
      <c r="E1744" s="2" t="str">
        <f t="shared" si="91"/>
        <v>120190000</v>
      </c>
      <c r="F1744" t="s">
        <v>444</v>
      </c>
      <c r="G1744" t="s">
        <v>445</v>
      </c>
      <c r="H1744" t="s">
        <v>446</v>
      </c>
      <c r="I1744">
        <v>26009</v>
      </c>
      <c r="J1744" t="s">
        <v>227</v>
      </c>
      <c r="K1744" s="1">
        <v>10000</v>
      </c>
      <c r="L1744" s="1">
        <v>3000</v>
      </c>
      <c r="M1744" s="1">
        <v>-7000</v>
      </c>
      <c r="N1744">
        <v>550</v>
      </c>
      <c r="O1744" s="1">
        <v>2450</v>
      </c>
      <c r="P1744">
        <v>550</v>
      </c>
      <c r="Q1744">
        <v>0</v>
      </c>
      <c r="R1744">
        <v>550</v>
      </c>
      <c r="S1744">
        <v>0</v>
      </c>
    </row>
    <row r="1745" spans="1:19" x14ac:dyDescent="0.25">
      <c r="A1745" s="2">
        <v>1001</v>
      </c>
      <c r="B1745" t="s">
        <v>21</v>
      </c>
      <c r="C1745" s="2" t="str">
        <f t="shared" si="92"/>
        <v>12</v>
      </c>
      <c r="D1745" t="s">
        <v>411</v>
      </c>
      <c r="E1745" s="2" t="str">
        <f t="shared" si="91"/>
        <v>120190000</v>
      </c>
      <c r="F1745" t="s">
        <v>444</v>
      </c>
      <c r="G1745" t="s">
        <v>445</v>
      </c>
      <c r="H1745" t="s">
        <v>446</v>
      </c>
      <c r="I1745">
        <v>28001</v>
      </c>
      <c r="J1745" t="s">
        <v>45</v>
      </c>
      <c r="K1745" s="1">
        <v>16000</v>
      </c>
      <c r="L1745" s="1">
        <v>25000</v>
      </c>
      <c r="M1745" s="1">
        <v>9000</v>
      </c>
      <c r="N1745">
        <v>0</v>
      </c>
      <c r="O1745" s="1">
        <v>25000</v>
      </c>
      <c r="P1745">
        <v>0</v>
      </c>
      <c r="Q1745">
        <v>0</v>
      </c>
      <c r="R1745">
        <v>0</v>
      </c>
      <c r="S1745">
        <v>0</v>
      </c>
    </row>
    <row r="1746" spans="1:19" x14ac:dyDescent="0.25">
      <c r="A1746" s="2">
        <v>1001</v>
      </c>
      <c r="B1746" t="s">
        <v>21</v>
      </c>
      <c r="C1746" s="2" t="str">
        <f t="shared" si="92"/>
        <v>12</v>
      </c>
      <c r="D1746" t="s">
        <v>411</v>
      </c>
      <c r="E1746" s="2" t="str">
        <f t="shared" ref="E1746:E1777" si="93">"120240000"</f>
        <v>120240000</v>
      </c>
      <c r="F1746" t="s">
        <v>447</v>
      </c>
      <c r="G1746" t="s">
        <v>448</v>
      </c>
      <c r="H1746" t="s">
        <v>449</v>
      </c>
      <c r="I1746">
        <v>10000</v>
      </c>
      <c r="J1746" t="s">
        <v>25</v>
      </c>
      <c r="K1746" s="1">
        <v>82492</v>
      </c>
      <c r="L1746" s="1">
        <v>82492</v>
      </c>
      <c r="M1746">
        <v>0</v>
      </c>
      <c r="N1746" s="1">
        <v>82491.839999999997</v>
      </c>
      <c r="O1746">
        <v>0.16</v>
      </c>
      <c r="P1746" s="1">
        <v>82491.839999999997</v>
      </c>
      <c r="Q1746">
        <v>0</v>
      </c>
      <c r="R1746" s="1">
        <v>82491.839999999997</v>
      </c>
      <c r="S1746">
        <v>0</v>
      </c>
    </row>
    <row r="1747" spans="1:19" x14ac:dyDescent="0.25">
      <c r="A1747" s="2">
        <v>1001</v>
      </c>
      <c r="B1747" t="s">
        <v>21</v>
      </c>
      <c r="C1747" s="2" t="str">
        <f t="shared" si="92"/>
        <v>12</v>
      </c>
      <c r="D1747" t="s">
        <v>411</v>
      </c>
      <c r="E1747" s="2" t="str">
        <f t="shared" si="93"/>
        <v>120240000</v>
      </c>
      <c r="F1747" t="s">
        <v>447</v>
      </c>
      <c r="G1747" t="s">
        <v>448</v>
      </c>
      <c r="H1747" t="s">
        <v>449</v>
      </c>
      <c r="I1747">
        <v>12000</v>
      </c>
      <c r="J1747" t="s">
        <v>28</v>
      </c>
      <c r="K1747" s="1">
        <v>1790231</v>
      </c>
      <c r="L1747" s="1">
        <v>1203763.27</v>
      </c>
      <c r="M1747" s="1">
        <v>-586467.73</v>
      </c>
      <c r="N1747" s="1">
        <v>1203763.2</v>
      </c>
      <c r="O1747">
        <v>7.0000000000000007E-2</v>
      </c>
      <c r="P1747" s="1">
        <v>1203763.2</v>
      </c>
      <c r="Q1747">
        <v>0</v>
      </c>
      <c r="R1747" s="1">
        <v>1203763.2</v>
      </c>
      <c r="S1747">
        <v>0</v>
      </c>
    </row>
    <row r="1748" spans="1:19" x14ac:dyDescent="0.25">
      <c r="A1748" s="2">
        <v>1001</v>
      </c>
      <c r="B1748" t="s">
        <v>21</v>
      </c>
      <c r="C1748" s="2" t="str">
        <f t="shared" si="92"/>
        <v>12</v>
      </c>
      <c r="D1748" t="s">
        <v>411</v>
      </c>
      <c r="E1748" s="2" t="str">
        <f t="shared" si="93"/>
        <v>120240000</v>
      </c>
      <c r="F1748" t="s">
        <v>447</v>
      </c>
      <c r="G1748" t="s">
        <v>448</v>
      </c>
      <c r="H1748" t="s">
        <v>449</v>
      </c>
      <c r="I1748">
        <v>12001</v>
      </c>
      <c r="J1748" t="s">
        <v>51</v>
      </c>
      <c r="K1748" s="1">
        <v>599707</v>
      </c>
      <c r="L1748" s="1">
        <v>324978.76</v>
      </c>
      <c r="M1748" s="1">
        <v>-274728.24</v>
      </c>
      <c r="N1748" s="1">
        <v>324978.01</v>
      </c>
      <c r="O1748">
        <v>0.75</v>
      </c>
      <c r="P1748" s="1">
        <v>324978.01</v>
      </c>
      <c r="Q1748">
        <v>0</v>
      </c>
      <c r="R1748" s="1">
        <v>324978.01</v>
      </c>
      <c r="S1748">
        <v>0</v>
      </c>
    </row>
    <row r="1749" spans="1:19" x14ac:dyDescent="0.25">
      <c r="A1749" s="2">
        <v>1001</v>
      </c>
      <c r="B1749" t="s">
        <v>21</v>
      </c>
      <c r="C1749" s="2" t="str">
        <f t="shared" si="92"/>
        <v>12</v>
      </c>
      <c r="D1749" t="s">
        <v>411</v>
      </c>
      <c r="E1749" s="2" t="str">
        <f t="shared" si="93"/>
        <v>120240000</v>
      </c>
      <c r="F1749" t="s">
        <v>447</v>
      </c>
      <c r="G1749" t="s">
        <v>448</v>
      </c>
      <c r="H1749" t="s">
        <v>449</v>
      </c>
      <c r="I1749">
        <v>12002</v>
      </c>
      <c r="J1749" t="s">
        <v>29</v>
      </c>
      <c r="K1749" s="1">
        <v>218174</v>
      </c>
      <c r="L1749" s="1">
        <v>109755</v>
      </c>
      <c r="M1749" s="1">
        <v>-108419</v>
      </c>
      <c r="N1749" s="1">
        <v>109754.77</v>
      </c>
      <c r="O1749">
        <v>0.23</v>
      </c>
      <c r="P1749" s="1">
        <v>109754.77</v>
      </c>
      <c r="Q1749">
        <v>0</v>
      </c>
      <c r="R1749" s="1">
        <v>109754.77</v>
      </c>
      <c r="S1749">
        <v>0</v>
      </c>
    </row>
    <row r="1750" spans="1:19" x14ac:dyDescent="0.25">
      <c r="A1750" s="2">
        <v>1001</v>
      </c>
      <c r="B1750" t="s">
        <v>21</v>
      </c>
      <c r="C1750" s="2" t="str">
        <f t="shared" si="92"/>
        <v>12</v>
      </c>
      <c r="D1750" t="s">
        <v>411</v>
      </c>
      <c r="E1750" s="2" t="str">
        <f t="shared" si="93"/>
        <v>120240000</v>
      </c>
      <c r="F1750" t="s">
        <v>447</v>
      </c>
      <c r="G1750" t="s">
        <v>448</v>
      </c>
      <c r="H1750" t="s">
        <v>449</v>
      </c>
      <c r="I1750">
        <v>12003</v>
      </c>
      <c r="J1750" t="s">
        <v>30</v>
      </c>
      <c r="K1750" s="1">
        <v>330922</v>
      </c>
      <c r="L1750" s="1">
        <v>274896.19</v>
      </c>
      <c r="M1750" s="1">
        <v>-56025.81</v>
      </c>
      <c r="N1750" s="1">
        <v>274895.65000000002</v>
      </c>
      <c r="O1750">
        <v>0.54</v>
      </c>
      <c r="P1750" s="1">
        <v>274895.65000000002</v>
      </c>
      <c r="Q1750">
        <v>0</v>
      </c>
      <c r="R1750" s="1">
        <v>274895.65000000002</v>
      </c>
      <c r="S1750">
        <v>0</v>
      </c>
    </row>
    <row r="1751" spans="1:19" x14ac:dyDescent="0.25">
      <c r="A1751" s="2">
        <v>1001</v>
      </c>
      <c r="B1751" t="s">
        <v>21</v>
      </c>
      <c r="C1751" s="2" t="str">
        <f t="shared" si="92"/>
        <v>12</v>
      </c>
      <c r="D1751" t="s">
        <v>411</v>
      </c>
      <c r="E1751" s="2" t="str">
        <f t="shared" si="93"/>
        <v>120240000</v>
      </c>
      <c r="F1751" t="s">
        <v>447</v>
      </c>
      <c r="G1751" t="s">
        <v>448</v>
      </c>
      <c r="H1751" t="s">
        <v>449</v>
      </c>
      <c r="I1751">
        <v>12005</v>
      </c>
      <c r="J1751" t="s">
        <v>31</v>
      </c>
      <c r="K1751" s="1">
        <v>406875</v>
      </c>
      <c r="L1751" s="1">
        <v>437718</v>
      </c>
      <c r="M1751" s="1">
        <v>30843</v>
      </c>
      <c r="N1751" s="1">
        <v>438768.54</v>
      </c>
      <c r="O1751" s="1">
        <v>-1050.54</v>
      </c>
      <c r="P1751" s="1">
        <v>438768.54</v>
      </c>
      <c r="Q1751">
        <v>0</v>
      </c>
      <c r="R1751" s="1">
        <v>438768.54</v>
      </c>
      <c r="S1751">
        <v>0</v>
      </c>
    </row>
    <row r="1752" spans="1:19" x14ac:dyDescent="0.25">
      <c r="A1752" s="2">
        <v>1001</v>
      </c>
      <c r="B1752" t="s">
        <v>21</v>
      </c>
      <c r="C1752" s="2" t="str">
        <f t="shared" si="92"/>
        <v>12</v>
      </c>
      <c r="D1752" t="s">
        <v>411</v>
      </c>
      <c r="E1752" s="2" t="str">
        <f t="shared" si="93"/>
        <v>120240000</v>
      </c>
      <c r="F1752" t="s">
        <v>447</v>
      </c>
      <c r="G1752" t="s">
        <v>448</v>
      </c>
      <c r="H1752" t="s">
        <v>449</v>
      </c>
      <c r="I1752">
        <v>12100</v>
      </c>
      <c r="J1752" t="s">
        <v>32</v>
      </c>
      <c r="K1752" s="1">
        <v>1858806</v>
      </c>
      <c r="L1752" s="1">
        <v>1346216.85</v>
      </c>
      <c r="M1752" s="1">
        <v>-512589.15</v>
      </c>
      <c r="N1752" s="1">
        <v>1346216.19</v>
      </c>
      <c r="O1752">
        <v>0.66</v>
      </c>
      <c r="P1752" s="1">
        <v>1346216.19</v>
      </c>
      <c r="Q1752">
        <v>0</v>
      </c>
      <c r="R1752" s="1">
        <v>1346216.19</v>
      </c>
      <c r="S1752">
        <v>0</v>
      </c>
    </row>
    <row r="1753" spans="1:19" x14ac:dyDescent="0.25">
      <c r="A1753" s="2">
        <v>1001</v>
      </c>
      <c r="B1753" t="s">
        <v>21</v>
      </c>
      <c r="C1753" s="2" t="str">
        <f t="shared" si="92"/>
        <v>12</v>
      </c>
      <c r="D1753" t="s">
        <v>411</v>
      </c>
      <c r="E1753" s="2" t="str">
        <f t="shared" si="93"/>
        <v>120240000</v>
      </c>
      <c r="F1753" t="s">
        <v>447</v>
      </c>
      <c r="G1753" t="s">
        <v>448</v>
      </c>
      <c r="H1753" t="s">
        <v>449</v>
      </c>
      <c r="I1753">
        <v>12101</v>
      </c>
      <c r="J1753" t="s">
        <v>33</v>
      </c>
      <c r="K1753" s="1">
        <v>3405970</v>
      </c>
      <c r="L1753" s="1">
        <v>2669525.89</v>
      </c>
      <c r="M1753" s="1">
        <v>-736444.11</v>
      </c>
      <c r="N1753" s="1">
        <v>2669525.61</v>
      </c>
      <c r="O1753">
        <v>0.28000000000000003</v>
      </c>
      <c r="P1753" s="1">
        <v>2669525.61</v>
      </c>
      <c r="Q1753">
        <v>0</v>
      </c>
      <c r="R1753" s="1">
        <v>2669525.61</v>
      </c>
      <c r="S1753">
        <v>0</v>
      </c>
    </row>
    <row r="1754" spans="1:19" x14ac:dyDescent="0.25">
      <c r="A1754" s="2">
        <v>1001</v>
      </c>
      <c r="B1754" t="s">
        <v>21</v>
      </c>
      <c r="C1754" s="2" t="str">
        <f t="shared" si="92"/>
        <v>12</v>
      </c>
      <c r="D1754" t="s">
        <v>411</v>
      </c>
      <c r="E1754" s="2" t="str">
        <f t="shared" si="93"/>
        <v>120240000</v>
      </c>
      <c r="F1754" t="s">
        <v>447</v>
      </c>
      <c r="G1754" t="s">
        <v>448</v>
      </c>
      <c r="H1754" t="s">
        <v>449</v>
      </c>
      <c r="I1754">
        <v>12102</v>
      </c>
      <c r="J1754" t="s">
        <v>450</v>
      </c>
      <c r="K1754">
        <v>0</v>
      </c>
      <c r="L1754">
        <v>0</v>
      </c>
      <c r="M1754">
        <v>0</v>
      </c>
      <c r="N1754">
        <v>15.03</v>
      </c>
      <c r="O1754">
        <v>-15.03</v>
      </c>
      <c r="P1754">
        <v>15.03</v>
      </c>
      <c r="Q1754">
        <v>0</v>
      </c>
      <c r="R1754">
        <v>15.03</v>
      </c>
      <c r="S1754">
        <v>0</v>
      </c>
    </row>
    <row r="1755" spans="1:19" x14ac:dyDescent="0.25">
      <c r="A1755" s="2">
        <v>1001</v>
      </c>
      <c r="B1755" t="s">
        <v>21</v>
      </c>
      <c r="C1755" s="2" t="str">
        <f t="shared" si="92"/>
        <v>12</v>
      </c>
      <c r="D1755" t="s">
        <v>411</v>
      </c>
      <c r="E1755" s="2" t="str">
        <f t="shared" si="93"/>
        <v>120240000</v>
      </c>
      <c r="F1755" t="s">
        <v>447</v>
      </c>
      <c r="G1755" t="s">
        <v>448</v>
      </c>
      <c r="H1755" t="s">
        <v>449</v>
      </c>
      <c r="I1755">
        <v>12401</v>
      </c>
      <c r="J1755" t="s">
        <v>133</v>
      </c>
      <c r="K1755" s="1">
        <v>107695</v>
      </c>
      <c r="L1755" s="1">
        <v>196510.92</v>
      </c>
      <c r="M1755" s="1">
        <v>88815.92</v>
      </c>
      <c r="N1755" s="1">
        <v>196510.75</v>
      </c>
      <c r="O1755">
        <v>0.17</v>
      </c>
      <c r="P1755" s="1">
        <v>196510.75</v>
      </c>
      <c r="Q1755">
        <v>0</v>
      </c>
      <c r="R1755" s="1">
        <v>196510.75</v>
      </c>
      <c r="S1755">
        <v>0</v>
      </c>
    </row>
    <row r="1756" spans="1:19" x14ac:dyDescent="0.25">
      <c r="A1756" s="2">
        <v>1001</v>
      </c>
      <c r="B1756" t="s">
        <v>21</v>
      </c>
      <c r="C1756" s="2" t="str">
        <f t="shared" si="92"/>
        <v>12</v>
      </c>
      <c r="D1756" t="s">
        <v>411</v>
      </c>
      <c r="E1756" s="2" t="str">
        <f t="shared" si="93"/>
        <v>120240000</v>
      </c>
      <c r="F1756" t="s">
        <v>447</v>
      </c>
      <c r="G1756" t="s">
        <v>448</v>
      </c>
      <c r="H1756" t="s">
        <v>449</v>
      </c>
      <c r="I1756">
        <v>12502</v>
      </c>
      <c r="J1756" t="s">
        <v>134</v>
      </c>
      <c r="K1756">
        <v>0</v>
      </c>
      <c r="L1756" s="1">
        <v>8250.16</v>
      </c>
      <c r="M1756" s="1">
        <v>8250.16</v>
      </c>
      <c r="N1756" s="1">
        <v>7183.97</v>
      </c>
      <c r="O1756" s="1">
        <v>1066.19</v>
      </c>
      <c r="P1756" s="1">
        <v>7183.97</v>
      </c>
      <c r="Q1756">
        <v>0</v>
      </c>
      <c r="R1756" s="1">
        <v>7183.97</v>
      </c>
      <c r="S1756">
        <v>0</v>
      </c>
    </row>
    <row r="1757" spans="1:19" x14ac:dyDescent="0.25">
      <c r="A1757" s="2">
        <v>1001</v>
      </c>
      <c r="B1757" t="s">
        <v>21</v>
      </c>
      <c r="C1757" s="2" t="str">
        <f t="shared" si="92"/>
        <v>12</v>
      </c>
      <c r="D1757" t="s">
        <v>411</v>
      </c>
      <c r="E1757" s="2" t="str">
        <f t="shared" si="93"/>
        <v>120240000</v>
      </c>
      <c r="F1757" t="s">
        <v>447</v>
      </c>
      <c r="G1757" t="s">
        <v>448</v>
      </c>
      <c r="H1757" t="s">
        <v>449</v>
      </c>
      <c r="I1757">
        <v>13000</v>
      </c>
      <c r="J1757" t="s">
        <v>53</v>
      </c>
      <c r="K1757" s="1">
        <v>1003427</v>
      </c>
      <c r="L1757" s="1">
        <v>643958.43000000005</v>
      </c>
      <c r="M1757" s="1">
        <v>-359468.57</v>
      </c>
      <c r="N1757" s="1">
        <v>643957.86</v>
      </c>
      <c r="O1757">
        <v>0.56999999999999995</v>
      </c>
      <c r="P1757" s="1">
        <v>643957.86</v>
      </c>
      <c r="Q1757">
        <v>0</v>
      </c>
      <c r="R1757" s="1">
        <v>643957.86</v>
      </c>
      <c r="S1757">
        <v>0</v>
      </c>
    </row>
    <row r="1758" spans="1:19" x14ac:dyDescent="0.25">
      <c r="A1758" s="2">
        <v>1001</v>
      </c>
      <c r="B1758" t="s">
        <v>21</v>
      </c>
      <c r="C1758" s="2" t="str">
        <f t="shared" si="92"/>
        <v>12</v>
      </c>
      <c r="D1758" t="s">
        <v>411</v>
      </c>
      <c r="E1758" s="2" t="str">
        <f t="shared" si="93"/>
        <v>120240000</v>
      </c>
      <c r="F1758" t="s">
        <v>447</v>
      </c>
      <c r="G1758" t="s">
        <v>448</v>
      </c>
      <c r="H1758" t="s">
        <v>449</v>
      </c>
      <c r="I1758">
        <v>13005</v>
      </c>
      <c r="J1758" t="s">
        <v>56</v>
      </c>
      <c r="K1758" s="1">
        <v>73070</v>
      </c>
      <c r="L1758" s="1">
        <v>66184</v>
      </c>
      <c r="M1758" s="1">
        <v>-6886</v>
      </c>
      <c r="N1758" s="1">
        <v>66183.38</v>
      </c>
      <c r="O1758">
        <v>0.62</v>
      </c>
      <c r="P1758" s="1">
        <v>66183.38</v>
      </c>
      <c r="Q1758">
        <v>0</v>
      </c>
      <c r="R1758" s="1">
        <v>66183.38</v>
      </c>
      <c r="S1758">
        <v>0</v>
      </c>
    </row>
    <row r="1759" spans="1:19" x14ac:dyDescent="0.25">
      <c r="A1759" s="2">
        <v>1001</v>
      </c>
      <c r="B1759" t="s">
        <v>21</v>
      </c>
      <c r="C1759" s="2" t="str">
        <f t="shared" si="92"/>
        <v>12</v>
      </c>
      <c r="D1759" t="s">
        <v>411</v>
      </c>
      <c r="E1759" s="2" t="str">
        <f t="shared" si="93"/>
        <v>120240000</v>
      </c>
      <c r="F1759" t="s">
        <v>447</v>
      </c>
      <c r="G1759" t="s">
        <v>448</v>
      </c>
      <c r="H1759" t="s">
        <v>449</v>
      </c>
      <c r="I1759">
        <v>13106</v>
      </c>
      <c r="J1759" t="s">
        <v>57</v>
      </c>
      <c r="K1759" s="1">
        <v>26073</v>
      </c>
      <c r="L1759">
        <v>0</v>
      </c>
      <c r="M1759" s="1">
        <v>-26073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</row>
    <row r="1760" spans="1:19" x14ac:dyDescent="0.25">
      <c r="A1760" s="2">
        <v>1001</v>
      </c>
      <c r="B1760" t="s">
        <v>21</v>
      </c>
      <c r="C1760" s="2" t="str">
        <f t="shared" si="92"/>
        <v>12</v>
      </c>
      <c r="D1760" t="s">
        <v>411</v>
      </c>
      <c r="E1760" s="2" t="str">
        <f t="shared" si="93"/>
        <v>120240000</v>
      </c>
      <c r="F1760" t="s">
        <v>447</v>
      </c>
      <c r="G1760" t="s">
        <v>448</v>
      </c>
      <c r="H1760" t="s">
        <v>449</v>
      </c>
      <c r="I1760">
        <v>15202</v>
      </c>
      <c r="J1760" t="s">
        <v>220</v>
      </c>
      <c r="K1760">
        <v>0</v>
      </c>
      <c r="L1760" s="1">
        <v>1574.2</v>
      </c>
      <c r="M1760" s="1">
        <v>1574.2</v>
      </c>
      <c r="N1760" s="1">
        <v>1574.2</v>
      </c>
      <c r="O1760">
        <v>0</v>
      </c>
      <c r="P1760" s="1">
        <v>1574.2</v>
      </c>
      <c r="Q1760">
        <v>0</v>
      </c>
      <c r="R1760" s="1">
        <v>1574.2</v>
      </c>
      <c r="S1760">
        <v>0</v>
      </c>
    </row>
    <row r="1761" spans="1:19" x14ac:dyDescent="0.25">
      <c r="A1761" s="2">
        <v>1001</v>
      </c>
      <c r="B1761" t="s">
        <v>21</v>
      </c>
      <c r="C1761" s="2" t="str">
        <f t="shared" si="92"/>
        <v>12</v>
      </c>
      <c r="D1761" t="s">
        <v>411</v>
      </c>
      <c r="E1761" s="2" t="str">
        <f t="shared" si="93"/>
        <v>120240000</v>
      </c>
      <c r="F1761" t="s">
        <v>447</v>
      </c>
      <c r="G1761" t="s">
        <v>448</v>
      </c>
      <c r="H1761" t="s">
        <v>449</v>
      </c>
      <c r="I1761">
        <v>16000</v>
      </c>
      <c r="J1761" t="s">
        <v>35</v>
      </c>
      <c r="K1761" s="1">
        <v>1528262</v>
      </c>
      <c r="L1761" s="1">
        <v>1950696.14</v>
      </c>
      <c r="M1761" s="1">
        <v>422434.14</v>
      </c>
      <c r="N1761" s="1">
        <v>1950695.28</v>
      </c>
      <c r="O1761">
        <v>0.86</v>
      </c>
      <c r="P1761" s="1">
        <v>1950695.28</v>
      </c>
      <c r="Q1761">
        <v>0</v>
      </c>
      <c r="R1761" s="1">
        <v>1950695.28</v>
      </c>
      <c r="S1761">
        <v>0</v>
      </c>
    </row>
    <row r="1762" spans="1:19" x14ac:dyDescent="0.25">
      <c r="A1762" s="2">
        <v>1001</v>
      </c>
      <c r="B1762" t="s">
        <v>21</v>
      </c>
      <c r="C1762" s="2" t="str">
        <f t="shared" si="92"/>
        <v>12</v>
      </c>
      <c r="D1762" t="s">
        <v>411</v>
      </c>
      <c r="E1762" s="2" t="str">
        <f t="shared" si="93"/>
        <v>120240000</v>
      </c>
      <c r="F1762" t="s">
        <v>447</v>
      </c>
      <c r="G1762" t="s">
        <v>448</v>
      </c>
      <c r="H1762" t="s">
        <v>449</v>
      </c>
      <c r="I1762">
        <v>16001</v>
      </c>
      <c r="J1762" t="s">
        <v>61</v>
      </c>
      <c r="K1762" s="1">
        <v>8414</v>
      </c>
      <c r="L1762">
        <v>0</v>
      </c>
      <c r="M1762" s="1">
        <v>-8414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</row>
    <row r="1763" spans="1:19" x14ac:dyDescent="0.25">
      <c r="A1763" s="2">
        <v>1001</v>
      </c>
      <c r="B1763" t="s">
        <v>21</v>
      </c>
      <c r="C1763" s="2" t="str">
        <f t="shared" si="92"/>
        <v>12</v>
      </c>
      <c r="D1763" t="s">
        <v>411</v>
      </c>
      <c r="E1763" s="2" t="str">
        <f t="shared" si="93"/>
        <v>120240000</v>
      </c>
      <c r="F1763" t="s">
        <v>447</v>
      </c>
      <c r="G1763" t="s">
        <v>448</v>
      </c>
      <c r="H1763" t="s">
        <v>449</v>
      </c>
      <c r="I1763">
        <v>16200</v>
      </c>
      <c r="J1763" t="s">
        <v>451</v>
      </c>
      <c r="K1763" s="1">
        <v>4242900</v>
      </c>
      <c r="L1763" s="1">
        <v>4967110</v>
      </c>
      <c r="M1763" s="1">
        <v>724210</v>
      </c>
      <c r="N1763" s="1">
        <v>4638616.38</v>
      </c>
      <c r="O1763" s="1">
        <v>328493.62</v>
      </c>
      <c r="P1763" s="1">
        <v>4638616.38</v>
      </c>
      <c r="Q1763">
        <v>0</v>
      </c>
      <c r="R1763" s="1">
        <v>4374007.13</v>
      </c>
      <c r="S1763" s="1">
        <v>264609.25</v>
      </c>
    </row>
    <row r="1764" spans="1:19" x14ac:dyDescent="0.25">
      <c r="A1764" s="2">
        <v>1001</v>
      </c>
      <c r="B1764" t="s">
        <v>21</v>
      </c>
      <c r="C1764" s="2" t="str">
        <f t="shared" si="92"/>
        <v>12</v>
      </c>
      <c r="D1764" t="s">
        <v>411</v>
      </c>
      <c r="E1764" s="2" t="str">
        <f t="shared" si="93"/>
        <v>120240000</v>
      </c>
      <c r="F1764" t="s">
        <v>447</v>
      </c>
      <c r="G1764" t="s">
        <v>448</v>
      </c>
      <c r="H1764" t="s">
        <v>449</v>
      </c>
      <c r="I1764">
        <v>20500</v>
      </c>
      <c r="J1764" t="s">
        <v>67</v>
      </c>
      <c r="K1764" s="1">
        <v>15000</v>
      </c>
      <c r="L1764" s="1">
        <v>15000</v>
      </c>
      <c r="M1764">
        <v>0</v>
      </c>
      <c r="N1764">
        <v>0</v>
      </c>
      <c r="O1764" s="1">
        <v>15000</v>
      </c>
      <c r="P1764">
        <v>0</v>
      </c>
      <c r="Q1764">
        <v>0</v>
      </c>
      <c r="R1764">
        <v>0</v>
      </c>
      <c r="S1764">
        <v>0</v>
      </c>
    </row>
    <row r="1765" spans="1:19" x14ac:dyDescent="0.25">
      <c r="A1765" s="2">
        <v>1001</v>
      </c>
      <c r="B1765" t="s">
        <v>21</v>
      </c>
      <c r="C1765" s="2" t="str">
        <f t="shared" si="92"/>
        <v>12</v>
      </c>
      <c r="D1765" t="s">
        <v>411</v>
      </c>
      <c r="E1765" s="2" t="str">
        <f t="shared" si="93"/>
        <v>120240000</v>
      </c>
      <c r="F1765" t="s">
        <v>447</v>
      </c>
      <c r="G1765" t="s">
        <v>448</v>
      </c>
      <c r="H1765" t="s">
        <v>449</v>
      </c>
      <c r="I1765">
        <v>20900</v>
      </c>
      <c r="J1765" t="s">
        <v>452</v>
      </c>
      <c r="K1765" s="1">
        <v>500000</v>
      </c>
      <c r="L1765" s="1">
        <v>470000</v>
      </c>
      <c r="M1765" s="1">
        <v>-30000</v>
      </c>
      <c r="N1765" s="1">
        <v>460729.1</v>
      </c>
      <c r="O1765" s="1">
        <v>9270.9</v>
      </c>
      <c r="P1765" s="1">
        <v>460729.1</v>
      </c>
      <c r="Q1765">
        <v>0</v>
      </c>
      <c r="R1765" s="1">
        <v>460729.1</v>
      </c>
      <c r="S1765">
        <v>0</v>
      </c>
    </row>
    <row r="1766" spans="1:19" x14ac:dyDescent="0.25">
      <c r="A1766" s="2">
        <v>1001</v>
      </c>
      <c r="B1766" t="s">
        <v>21</v>
      </c>
      <c r="C1766" s="2" t="str">
        <f t="shared" si="92"/>
        <v>12</v>
      </c>
      <c r="D1766" t="s">
        <v>411</v>
      </c>
      <c r="E1766" s="2" t="str">
        <f t="shared" si="93"/>
        <v>120240000</v>
      </c>
      <c r="F1766" t="s">
        <v>447</v>
      </c>
      <c r="G1766" t="s">
        <v>448</v>
      </c>
      <c r="H1766" t="s">
        <v>449</v>
      </c>
      <c r="I1766">
        <v>21200</v>
      </c>
      <c r="J1766" t="s">
        <v>68</v>
      </c>
      <c r="K1766" s="1">
        <v>8500</v>
      </c>
      <c r="L1766" s="1">
        <v>8500</v>
      </c>
      <c r="M1766">
        <v>0</v>
      </c>
      <c r="N1766">
        <v>0</v>
      </c>
      <c r="O1766" s="1">
        <v>8500</v>
      </c>
      <c r="P1766">
        <v>0</v>
      </c>
      <c r="Q1766">
        <v>0</v>
      </c>
      <c r="R1766">
        <v>0</v>
      </c>
      <c r="S1766">
        <v>0</v>
      </c>
    </row>
    <row r="1767" spans="1:19" x14ac:dyDescent="0.25">
      <c r="A1767" s="2">
        <v>1001</v>
      </c>
      <c r="B1767" t="s">
        <v>21</v>
      </c>
      <c r="C1767" s="2" t="str">
        <f t="shared" si="92"/>
        <v>12</v>
      </c>
      <c r="D1767" t="s">
        <v>411</v>
      </c>
      <c r="E1767" s="2" t="str">
        <f t="shared" si="93"/>
        <v>120240000</v>
      </c>
      <c r="F1767" t="s">
        <v>447</v>
      </c>
      <c r="G1767" t="s">
        <v>448</v>
      </c>
      <c r="H1767" t="s">
        <v>449</v>
      </c>
      <c r="I1767">
        <v>21300</v>
      </c>
      <c r="J1767" t="s">
        <v>69</v>
      </c>
      <c r="K1767" s="1">
        <v>20000</v>
      </c>
      <c r="L1767" s="1">
        <v>17827</v>
      </c>
      <c r="M1767" s="1">
        <v>-2173</v>
      </c>
      <c r="N1767" s="1">
        <v>4570.42</v>
      </c>
      <c r="O1767" s="1">
        <v>13256.58</v>
      </c>
      <c r="P1767" s="1">
        <v>4570.42</v>
      </c>
      <c r="Q1767">
        <v>0</v>
      </c>
      <c r="R1767" s="1">
        <v>4570.42</v>
      </c>
      <c r="S1767">
        <v>0</v>
      </c>
    </row>
    <row r="1768" spans="1:19" x14ac:dyDescent="0.25">
      <c r="A1768" s="2">
        <v>1001</v>
      </c>
      <c r="B1768" t="s">
        <v>21</v>
      </c>
      <c r="C1768" s="2" t="str">
        <f t="shared" si="92"/>
        <v>12</v>
      </c>
      <c r="D1768" t="s">
        <v>411</v>
      </c>
      <c r="E1768" s="2" t="str">
        <f t="shared" si="93"/>
        <v>120240000</v>
      </c>
      <c r="F1768" t="s">
        <v>447</v>
      </c>
      <c r="G1768" t="s">
        <v>448</v>
      </c>
      <c r="H1768" t="s">
        <v>449</v>
      </c>
      <c r="I1768">
        <v>21500</v>
      </c>
      <c r="J1768" t="s">
        <v>71</v>
      </c>
      <c r="K1768" s="1">
        <v>15000</v>
      </c>
      <c r="L1768" s="1">
        <v>15000</v>
      </c>
      <c r="M1768">
        <v>0</v>
      </c>
      <c r="N1768">
        <v>0</v>
      </c>
      <c r="O1768" s="1">
        <v>15000</v>
      </c>
      <c r="P1768">
        <v>0</v>
      </c>
      <c r="Q1768">
        <v>0</v>
      </c>
      <c r="R1768">
        <v>0</v>
      </c>
      <c r="S1768">
        <v>0</v>
      </c>
    </row>
    <row r="1769" spans="1:19" x14ac:dyDescent="0.25">
      <c r="A1769" s="2">
        <v>1001</v>
      </c>
      <c r="B1769" t="s">
        <v>21</v>
      </c>
      <c r="C1769" s="2" t="str">
        <f t="shared" si="92"/>
        <v>12</v>
      </c>
      <c r="D1769" t="s">
        <v>411</v>
      </c>
      <c r="E1769" s="2" t="str">
        <f t="shared" si="93"/>
        <v>120240000</v>
      </c>
      <c r="F1769" t="s">
        <v>447</v>
      </c>
      <c r="G1769" t="s">
        <v>448</v>
      </c>
      <c r="H1769" t="s">
        <v>449</v>
      </c>
      <c r="I1769">
        <v>21800</v>
      </c>
      <c r="J1769" t="s">
        <v>222</v>
      </c>
      <c r="K1769">
        <v>0</v>
      </c>
      <c r="L1769" s="1">
        <v>2173</v>
      </c>
      <c r="M1769" s="1">
        <v>2173</v>
      </c>
      <c r="N1769" s="1">
        <v>2171.9499999999998</v>
      </c>
      <c r="O1769">
        <v>1.05</v>
      </c>
      <c r="P1769" s="1">
        <v>2171.9499999999998</v>
      </c>
      <c r="Q1769">
        <v>0</v>
      </c>
      <c r="R1769" s="1">
        <v>2171.9499999999998</v>
      </c>
      <c r="S1769">
        <v>0</v>
      </c>
    </row>
    <row r="1770" spans="1:19" x14ac:dyDescent="0.25">
      <c r="A1770" s="2">
        <v>1001</v>
      </c>
      <c r="B1770" t="s">
        <v>21</v>
      </c>
      <c r="C1770" s="2" t="str">
        <f t="shared" si="92"/>
        <v>12</v>
      </c>
      <c r="D1770" t="s">
        <v>411</v>
      </c>
      <c r="E1770" s="2" t="str">
        <f t="shared" si="93"/>
        <v>120240000</v>
      </c>
      <c r="F1770" t="s">
        <v>447</v>
      </c>
      <c r="G1770" t="s">
        <v>448</v>
      </c>
      <c r="H1770" t="s">
        <v>449</v>
      </c>
      <c r="I1770">
        <v>22000</v>
      </c>
      <c r="J1770" t="s">
        <v>39</v>
      </c>
      <c r="K1770" s="1">
        <v>5000</v>
      </c>
      <c r="L1770" s="1">
        <v>5000</v>
      </c>
      <c r="M1770">
        <v>0</v>
      </c>
      <c r="N1770">
        <v>0</v>
      </c>
      <c r="O1770" s="1">
        <v>5000</v>
      </c>
      <c r="P1770">
        <v>0</v>
      </c>
      <c r="Q1770">
        <v>0</v>
      </c>
      <c r="R1770">
        <v>0</v>
      </c>
      <c r="S1770">
        <v>0</v>
      </c>
    </row>
    <row r="1771" spans="1:19" x14ac:dyDescent="0.25">
      <c r="A1771" s="2">
        <v>1001</v>
      </c>
      <c r="B1771" t="s">
        <v>21</v>
      </c>
      <c r="C1771" s="2" t="str">
        <f t="shared" si="92"/>
        <v>12</v>
      </c>
      <c r="D1771" t="s">
        <v>411</v>
      </c>
      <c r="E1771" s="2" t="str">
        <f t="shared" si="93"/>
        <v>120240000</v>
      </c>
      <c r="F1771" t="s">
        <v>447</v>
      </c>
      <c r="G1771" t="s">
        <v>448</v>
      </c>
      <c r="H1771" t="s">
        <v>449</v>
      </c>
      <c r="I1771">
        <v>22003</v>
      </c>
      <c r="J1771" t="s">
        <v>41</v>
      </c>
      <c r="K1771" s="1">
        <v>2000</v>
      </c>
      <c r="L1771" s="1">
        <v>2000</v>
      </c>
      <c r="M1771">
        <v>0</v>
      </c>
      <c r="N1771" s="1">
        <v>1687.25</v>
      </c>
      <c r="O1771">
        <v>312.75</v>
      </c>
      <c r="P1771" s="1">
        <v>1687.25</v>
      </c>
      <c r="Q1771">
        <v>0</v>
      </c>
      <c r="R1771" s="1">
        <v>1687.25</v>
      </c>
      <c r="S1771">
        <v>0</v>
      </c>
    </row>
    <row r="1772" spans="1:19" x14ac:dyDescent="0.25">
      <c r="A1772" s="2">
        <v>1001</v>
      </c>
      <c r="B1772" t="s">
        <v>21</v>
      </c>
      <c r="C1772" s="2" t="str">
        <f t="shared" si="92"/>
        <v>12</v>
      </c>
      <c r="D1772" t="s">
        <v>411</v>
      </c>
      <c r="E1772" s="2" t="str">
        <f t="shared" si="93"/>
        <v>120240000</v>
      </c>
      <c r="F1772" t="s">
        <v>447</v>
      </c>
      <c r="G1772" t="s">
        <v>448</v>
      </c>
      <c r="H1772" t="s">
        <v>449</v>
      </c>
      <c r="I1772">
        <v>22004</v>
      </c>
      <c r="J1772" t="s">
        <v>72</v>
      </c>
      <c r="K1772" s="1">
        <v>5000</v>
      </c>
      <c r="L1772" s="1">
        <v>3500</v>
      </c>
      <c r="M1772" s="1">
        <v>-1500</v>
      </c>
      <c r="N1772">
        <v>297.58999999999997</v>
      </c>
      <c r="O1772" s="1">
        <v>3202.41</v>
      </c>
      <c r="P1772">
        <v>297.58999999999997</v>
      </c>
      <c r="Q1772">
        <v>0</v>
      </c>
      <c r="R1772">
        <v>297.58999999999997</v>
      </c>
      <c r="S1772">
        <v>0</v>
      </c>
    </row>
    <row r="1773" spans="1:19" x14ac:dyDescent="0.25">
      <c r="A1773" s="2">
        <v>1001</v>
      </c>
      <c r="B1773" t="s">
        <v>21</v>
      </c>
      <c r="C1773" s="2" t="str">
        <f t="shared" si="92"/>
        <v>12</v>
      </c>
      <c r="D1773" t="s">
        <v>411</v>
      </c>
      <c r="E1773" s="2" t="str">
        <f t="shared" si="93"/>
        <v>120240000</v>
      </c>
      <c r="F1773" t="s">
        <v>447</v>
      </c>
      <c r="G1773" t="s">
        <v>448</v>
      </c>
      <c r="H1773" t="s">
        <v>449</v>
      </c>
      <c r="I1773">
        <v>22101</v>
      </c>
      <c r="J1773" t="s">
        <v>74</v>
      </c>
      <c r="K1773" s="1">
        <v>1200</v>
      </c>
      <c r="L1773" s="1">
        <v>1200</v>
      </c>
      <c r="M1773">
        <v>0</v>
      </c>
      <c r="N1773">
        <v>0</v>
      </c>
      <c r="O1773" s="1">
        <v>1200</v>
      </c>
      <c r="P1773">
        <v>0</v>
      </c>
      <c r="Q1773">
        <v>0</v>
      </c>
      <c r="R1773">
        <v>0</v>
      </c>
      <c r="S1773">
        <v>0</v>
      </c>
    </row>
    <row r="1774" spans="1:19" x14ac:dyDescent="0.25">
      <c r="A1774" s="2">
        <v>1001</v>
      </c>
      <c r="B1774" t="s">
        <v>21</v>
      </c>
      <c r="C1774" s="2" t="str">
        <f t="shared" si="92"/>
        <v>12</v>
      </c>
      <c r="D1774" t="s">
        <v>411</v>
      </c>
      <c r="E1774" s="2" t="str">
        <f t="shared" si="93"/>
        <v>120240000</v>
      </c>
      <c r="F1774" t="s">
        <v>447</v>
      </c>
      <c r="G1774" t="s">
        <v>448</v>
      </c>
      <c r="H1774" t="s">
        <v>449</v>
      </c>
      <c r="I1774">
        <v>22104</v>
      </c>
      <c r="J1774" t="s">
        <v>77</v>
      </c>
      <c r="K1774">
        <v>0</v>
      </c>
      <c r="L1774" s="1">
        <v>1500</v>
      </c>
      <c r="M1774" s="1">
        <v>1500</v>
      </c>
      <c r="N1774">
        <v>360.08</v>
      </c>
      <c r="O1774" s="1">
        <v>1139.92</v>
      </c>
      <c r="P1774">
        <v>360.08</v>
      </c>
      <c r="Q1774">
        <v>0</v>
      </c>
      <c r="R1774">
        <v>360.05</v>
      </c>
      <c r="S1774">
        <v>0.03</v>
      </c>
    </row>
    <row r="1775" spans="1:19" x14ac:dyDescent="0.25">
      <c r="A1775" s="2">
        <v>1001</v>
      </c>
      <c r="B1775" t="s">
        <v>21</v>
      </c>
      <c r="C1775" s="2" t="str">
        <f t="shared" si="92"/>
        <v>12</v>
      </c>
      <c r="D1775" t="s">
        <v>411</v>
      </c>
      <c r="E1775" s="2" t="str">
        <f t="shared" si="93"/>
        <v>120240000</v>
      </c>
      <c r="F1775" t="s">
        <v>447</v>
      </c>
      <c r="G1775" t="s">
        <v>448</v>
      </c>
      <c r="H1775" t="s">
        <v>449</v>
      </c>
      <c r="I1775">
        <v>22109</v>
      </c>
      <c r="J1775" t="s">
        <v>78</v>
      </c>
      <c r="K1775" s="1">
        <v>3530</v>
      </c>
      <c r="L1775" s="1">
        <v>3530</v>
      </c>
      <c r="M1775">
        <v>0</v>
      </c>
      <c r="N1775" s="1">
        <v>1420.8</v>
      </c>
      <c r="O1775" s="1">
        <v>2109.1999999999998</v>
      </c>
      <c r="P1775" s="1">
        <v>1420.8</v>
      </c>
      <c r="Q1775">
        <v>0</v>
      </c>
      <c r="R1775" s="1">
        <v>1420.8</v>
      </c>
      <c r="S1775">
        <v>0</v>
      </c>
    </row>
    <row r="1776" spans="1:19" x14ac:dyDescent="0.25">
      <c r="A1776" s="2">
        <v>1001</v>
      </c>
      <c r="B1776" t="s">
        <v>21</v>
      </c>
      <c r="C1776" s="2" t="str">
        <f t="shared" si="92"/>
        <v>12</v>
      </c>
      <c r="D1776" t="s">
        <v>411</v>
      </c>
      <c r="E1776" s="2" t="str">
        <f t="shared" si="93"/>
        <v>120240000</v>
      </c>
      <c r="F1776" t="s">
        <v>447</v>
      </c>
      <c r="G1776" t="s">
        <v>448</v>
      </c>
      <c r="H1776" t="s">
        <v>449</v>
      </c>
      <c r="I1776">
        <v>22201</v>
      </c>
      <c r="J1776" t="s">
        <v>42</v>
      </c>
      <c r="K1776" s="1">
        <v>1700</v>
      </c>
      <c r="L1776" s="1">
        <v>1700</v>
      </c>
      <c r="M1776">
        <v>0</v>
      </c>
      <c r="N1776">
        <v>142.93</v>
      </c>
      <c r="O1776" s="1">
        <v>1557.07</v>
      </c>
      <c r="P1776">
        <v>142.93</v>
      </c>
      <c r="Q1776">
        <v>0</v>
      </c>
      <c r="R1776">
        <v>142.93</v>
      </c>
      <c r="S1776">
        <v>0</v>
      </c>
    </row>
    <row r="1777" spans="1:19" x14ac:dyDescent="0.25">
      <c r="A1777" s="2">
        <v>1001</v>
      </c>
      <c r="B1777" t="s">
        <v>21</v>
      </c>
      <c r="C1777" s="2" t="str">
        <f t="shared" si="92"/>
        <v>12</v>
      </c>
      <c r="D1777" t="s">
        <v>411</v>
      </c>
      <c r="E1777" s="2" t="str">
        <f t="shared" si="93"/>
        <v>120240000</v>
      </c>
      <c r="F1777" t="s">
        <v>447</v>
      </c>
      <c r="G1777" t="s">
        <v>448</v>
      </c>
      <c r="H1777" t="s">
        <v>449</v>
      </c>
      <c r="I1777">
        <v>22209</v>
      </c>
      <c r="J1777" t="s">
        <v>43</v>
      </c>
      <c r="K1777" s="1">
        <v>9000</v>
      </c>
      <c r="L1777" s="1">
        <v>5100</v>
      </c>
      <c r="M1777" s="1">
        <v>-3900</v>
      </c>
      <c r="N1777">
        <v>684.78</v>
      </c>
      <c r="O1777" s="1">
        <v>4415.22</v>
      </c>
      <c r="P1777">
        <v>684.78</v>
      </c>
      <c r="Q1777">
        <v>0</v>
      </c>
      <c r="R1777">
        <v>684.78</v>
      </c>
      <c r="S1777">
        <v>0</v>
      </c>
    </row>
    <row r="1778" spans="1:19" x14ac:dyDescent="0.25">
      <c r="A1778" s="2">
        <v>1001</v>
      </c>
      <c r="B1778" t="s">
        <v>21</v>
      </c>
      <c r="C1778" s="2" t="str">
        <f t="shared" si="92"/>
        <v>12</v>
      </c>
      <c r="D1778" t="s">
        <v>411</v>
      </c>
      <c r="E1778" s="2" t="str">
        <f t="shared" ref="E1778:E1797" si="94">"120240000"</f>
        <v>120240000</v>
      </c>
      <c r="F1778" t="s">
        <v>447</v>
      </c>
      <c r="G1778" t="s">
        <v>448</v>
      </c>
      <c r="H1778" t="s">
        <v>449</v>
      </c>
      <c r="I1778">
        <v>22300</v>
      </c>
      <c r="J1778" t="s">
        <v>79</v>
      </c>
      <c r="K1778" s="1">
        <v>30000</v>
      </c>
      <c r="L1778" s="1">
        <v>30000</v>
      </c>
      <c r="M1778">
        <v>0</v>
      </c>
      <c r="N1778">
        <v>0</v>
      </c>
      <c r="O1778" s="1">
        <v>30000</v>
      </c>
      <c r="P1778">
        <v>0</v>
      </c>
      <c r="Q1778">
        <v>0</v>
      </c>
      <c r="R1778">
        <v>0</v>
      </c>
      <c r="S1778">
        <v>0</v>
      </c>
    </row>
    <row r="1779" spans="1:19" x14ac:dyDescent="0.25">
      <c r="A1779" s="2">
        <v>1001</v>
      </c>
      <c r="B1779" t="s">
        <v>21</v>
      </c>
      <c r="C1779" s="2" t="str">
        <f t="shared" si="92"/>
        <v>12</v>
      </c>
      <c r="D1779" t="s">
        <v>411</v>
      </c>
      <c r="E1779" s="2" t="str">
        <f t="shared" si="94"/>
        <v>120240000</v>
      </c>
      <c r="F1779" t="s">
        <v>447</v>
      </c>
      <c r="G1779" t="s">
        <v>448</v>
      </c>
      <c r="H1779" t="s">
        <v>449</v>
      </c>
      <c r="I1779">
        <v>22409</v>
      </c>
      <c r="J1779" t="s">
        <v>80</v>
      </c>
      <c r="K1779" s="1">
        <v>2100000</v>
      </c>
      <c r="L1779" s="1">
        <v>7047725.2000000002</v>
      </c>
      <c r="M1779" s="1">
        <v>4947725.2</v>
      </c>
      <c r="N1779" s="1">
        <v>6759225.2000000002</v>
      </c>
      <c r="O1779" s="1">
        <v>288500</v>
      </c>
      <c r="P1779" s="1">
        <v>6759225.2000000002</v>
      </c>
      <c r="Q1779">
        <v>0</v>
      </c>
      <c r="R1779" s="1">
        <v>6739617.2000000002</v>
      </c>
      <c r="S1779" s="1">
        <v>19608</v>
      </c>
    </row>
    <row r="1780" spans="1:19" x14ac:dyDescent="0.25">
      <c r="A1780" s="2">
        <v>1001</v>
      </c>
      <c r="B1780" t="s">
        <v>21</v>
      </c>
      <c r="C1780" s="2" t="str">
        <f t="shared" si="92"/>
        <v>12</v>
      </c>
      <c r="D1780" t="s">
        <v>411</v>
      </c>
      <c r="E1780" s="2" t="str">
        <f t="shared" si="94"/>
        <v>120240000</v>
      </c>
      <c r="F1780" t="s">
        <v>447</v>
      </c>
      <c r="G1780" t="s">
        <v>448</v>
      </c>
      <c r="H1780" t="s">
        <v>449</v>
      </c>
      <c r="I1780">
        <v>22500</v>
      </c>
      <c r="J1780" t="s">
        <v>81</v>
      </c>
      <c r="K1780" s="1">
        <v>2500</v>
      </c>
      <c r="L1780" s="1">
        <v>2500</v>
      </c>
      <c r="M1780">
        <v>0</v>
      </c>
      <c r="N1780">
        <v>0</v>
      </c>
      <c r="O1780" s="1">
        <v>2500</v>
      </c>
      <c r="P1780">
        <v>0</v>
      </c>
      <c r="Q1780">
        <v>0</v>
      </c>
      <c r="R1780">
        <v>0</v>
      </c>
      <c r="S1780">
        <v>0</v>
      </c>
    </row>
    <row r="1781" spans="1:19" x14ac:dyDescent="0.25">
      <c r="A1781" s="2">
        <v>1001</v>
      </c>
      <c r="B1781" t="s">
        <v>21</v>
      </c>
      <c r="C1781" s="2" t="str">
        <f t="shared" si="92"/>
        <v>12</v>
      </c>
      <c r="D1781" t="s">
        <v>411</v>
      </c>
      <c r="E1781" s="2" t="str">
        <f t="shared" si="94"/>
        <v>120240000</v>
      </c>
      <c r="F1781" t="s">
        <v>447</v>
      </c>
      <c r="G1781" t="s">
        <v>448</v>
      </c>
      <c r="H1781" t="s">
        <v>449</v>
      </c>
      <c r="I1781">
        <v>22602</v>
      </c>
      <c r="J1781" t="s">
        <v>108</v>
      </c>
      <c r="K1781" s="1">
        <v>6000</v>
      </c>
      <c r="L1781" s="1">
        <v>6000</v>
      </c>
      <c r="M1781">
        <v>0</v>
      </c>
      <c r="N1781">
        <v>0</v>
      </c>
      <c r="O1781" s="1">
        <v>6000</v>
      </c>
      <c r="P1781">
        <v>0</v>
      </c>
      <c r="Q1781">
        <v>0</v>
      </c>
      <c r="R1781">
        <v>0</v>
      </c>
      <c r="S1781">
        <v>0</v>
      </c>
    </row>
    <row r="1782" spans="1:19" x14ac:dyDescent="0.25">
      <c r="A1782" s="2">
        <v>1001</v>
      </c>
      <c r="B1782" t="s">
        <v>21</v>
      </c>
      <c r="C1782" s="2" t="str">
        <f t="shared" si="92"/>
        <v>12</v>
      </c>
      <c r="D1782" t="s">
        <v>411</v>
      </c>
      <c r="E1782" s="2" t="str">
        <f t="shared" si="94"/>
        <v>120240000</v>
      </c>
      <c r="F1782" t="s">
        <v>447</v>
      </c>
      <c r="G1782" t="s">
        <v>448</v>
      </c>
      <c r="H1782" t="s">
        <v>449</v>
      </c>
      <c r="I1782">
        <v>22603</v>
      </c>
      <c r="J1782" t="s">
        <v>82</v>
      </c>
      <c r="K1782" s="1">
        <v>5000</v>
      </c>
      <c r="L1782" s="1">
        <v>5000</v>
      </c>
      <c r="M1782">
        <v>0</v>
      </c>
      <c r="N1782" s="1">
        <v>3403</v>
      </c>
      <c r="O1782" s="1">
        <v>1597</v>
      </c>
      <c r="P1782" s="1">
        <v>3403</v>
      </c>
      <c r="Q1782">
        <v>0</v>
      </c>
      <c r="R1782" s="1">
        <v>3403</v>
      </c>
      <c r="S1782">
        <v>0</v>
      </c>
    </row>
    <row r="1783" spans="1:19" x14ac:dyDescent="0.25">
      <c r="A1783" s="2">
        <v>1001</v>
      </c>
      <c r="B1783" t="s">
        <v>21</v>
      </c>
      <c r="C1783" s="2" t="str">
        <f t="shared" si="92"/>
        <v>12</v>
      </c>
      <c r="D1783" t="s">
        <v>411</v>
      </c>
      <c r="E1783" s="2" t="str">
        <f t="shared" si="94"/>
        <v>120240000</v>
      </c>
      <c r="F1783" t="s">
        <v>447</v>
      </c>
      <c r="G1783" t="s">
        <v>448</v>
      </c>
      <c r="H1783" t="s">
        <v>449</v>
      </c>
      <c r="I1783">
        <v>22606</v>
      </c>
      <c r="J1783" t="s">
        <v>83</v>
      </c>
      <c r="K1783" s="1">
        <v>600000</v>
      </c>
      <c r="L1783" s="1">
        <v>520000</v>
      </c>
      <c r="M1783" s="1">
        <v>-80000</v>
      </c>
      <c r="N1783" s="1">
        <v>461791.34</v>
      </c>
      <c r="O1783" s="1">
        <v>58208.66</v>
      </c>
      <c r="P1783" s="1">
        <v>461791.34</v>
      </c>
      <c r="Q1783">
        <v>0</v>
      </c>
      <c r="R1783" s="1">
        <v>461791.34</v>
      </c>
      <c r="S1783">
        <v>0</v>
      </c>
    </row>
    <row r="1784" spans="1:19" x14ac:dyDescent="0.25">
      <c r="A1784" s="2">
        <v>1001</v>
      </c>
      <c r="B1784" t="s">
        <v>21</v>
      </c>
      <c r="C1784" s="2" t="str">
        <f t="shared" si="92"/>
        <v>12</v>
      </c>
      <c r="D1784" t="s">
        <v>411</v>
      </c>
      <c r="E1784" s="2" t="str">
        <f t="shared" si="94"/>
        <v>120240000</v>
      </c>
      <c r="F1784" t="s">
        <v>447</v>
      </c>
      <c r="G1784" t="s">
        <v>448</v>
      </c>
      <c r="H1784" t="s">
        <v>449</v>
      </c>
      <c r="I1784">
        <v>22609</v>
      </c>
      <c r="J1784" t="s">
        <v>44</v>
      </c>
      <c r="K1784" s="1">
        <v>86750</v>
      </c>
      <c r="L1784" s="1">
        <v>86750</v>
      </c>
      <c r="M1784">
        <v>0</v>
      </c>
      <c r="N1784" s="1">
        <v>28916.25</v>
      </c>
      <c r="O1784" s="1">
        <v>57833.75</v>
      </c>
      <c r="P1784" s="1">
        <v>28916.25</v>
      </c>
      <c r="Q1784">
        <v>0</v>
      </c>
      <c r="R1784">
        <v>965.25</v>
      </c>
      <c r="S1784" s="1">
        <v>27951</v>
      </c>
    </row>
    <row r="1785" spans="1:19" x14ac:dyDescent="0.25">
      <c r="A1785" s="2">
        <v>1001</v>
      </c>
      <c r="B1785" t="s">
        <v>21</v>
      </c>
      <c r="C1785" s="2" t="str">
        <f t="shared" si="92"/>
        <v>12</v>
      </c>
      <c r="D1785" t="s">
        <v>411</v>
      </c>
      <c r="E1785" s="2" t="str">
        <f t="shared" si="94"/>
        <v>120240000</v>
      </c>
      <c r="F1785" t="s">
        <v>447</v>
      </c>
      <c r="G1785" t="s">
        <v>448</v>
      </c>
      <c r="H1785" t="s">
        <v>449</v>
      </c>
      <c r="I1785">
        <v>22700</v>
      </c>
      <c r="J1785" t="s">
        <v>84</v>
      </c>
      <c r="K1785">
        <v>0</v>
      </c>
      <c r="L1785" s="1">
        <v>3900</v>
      </c>
      <c r="M1785" s="1">
        <v>3900</v>
      </c>
      <c r="N1785">
        <v>892.45</v>
      </c>
      <c r="O1785" s="1">
        <v>3007.55</v>
      </c>
      <c r="P1785">
        <v>892.45</v>
      </c>
      <c r="Q1785">
        <v>0</v>
      </c>
      <c r="R1785">
        <v>892.45</v>
      </c>
      <c r="S1785">
        <v>0</v>
      </c>
    </row>
    <row r="1786" spans="1:19" x14ac:dyDescent="0.25">
      <c r="A1786" s="2">
        <v>1001</v>
      </c>
      <c r="B1786" t="s">
        <v>21</v>
      </c>
      <c r="C1786" s="2" t="str">
        <f t="shared" si="92"/>
        <v>12</v>
      </c>
      <c r="D1786" t="s">
        <v>411</v>
      </c>
      <c r="E1786" s="2" t="str">
        <f t="shared" si="94"/>
        <v>120240000</v>
      </c>
      <c r="F1786" t="s">
        <v>447</v>
      </c>
      <c r="G1786" t="s">
        <v>448</v>
      </c>
      <c r="H1786" t="s">
        <v>449</v>
      </c>
      <c r="I1786">
        <v>22705</v>
      </c>
      <c r="J1786" t="s">
        <v>223</v>
      </c>
      <c r="K1786" s="1">
        <v>500000</v>
      </c>
      <c r="L1786" s="1">
        <v>494000</v>
      </c>
      <c r="M1786" s="1">
        <v>-6000</v>
      </c>
      <c r="N1786" s="1">
        <v>493295.13</v>
      </c>
      <c r="O1786">
        <v>704.87</v>
      </c>
      <c r="P1786" s="1">
        <v>493295.13</v>
      </c>
      <c r="Q1786">
        <v>0</v>
      </c>
      <c r="R1786" s="1">
        <v>468168.35</v>
      </c>
      <c r="S1786" s="1">
        <v>25126.78</v>
      </c>
    </row>
    <row r="1787" spans="1:19" x14ac:dyDescent="0.25">
      <c r="A1787" s="2">
        <v>1001</v>
      </c>
      <c r="B1787" t="s">
        <v>21</v>
      </c>
      <c r="C1787" s="2" t="str">
        <f t="shared" si="92"/>
        <v>12</v>
      </c>
      <c r="D1787" t="s">
        <v>411</v>
      </c>
      <c r="E1787" s="2" t="str">
        <f t="shared" si="94"/>
        <v>120240000</v>
      </c>
      <c r="F1787" t="s">
        <v>447</v>
      </c>
      <c r="G1787" t="s">
        <v>448</v>
      </c>
      <c r="H1787" t="s">
        <v>449</v>
      </c>
      <c r="I1787">
        <v>22706</v>
      </c>
      <c r="J1787" t="s">
        <v>86</v>
      </c>
      <c r="K1787" s="1">
        <v>200000</v>
      </c>
      <c r="L1787" s="1">
        <v>200000</v>
      </c>
      <c r="M1787">
        <v>0</v>
      </c>
      <c r="N1787" s="1">
        <v>96204.77</v>
      </c>
      <c r="O1787" s="1">
        <v>103795.23</v>
      </c>
      <c r="P1787" s="1">
        <v>96204.77</v>
      </c>
      <c r="Q1787">
        <v>0</v>
      </c>
      <c r="R1787" s="1">
        <v>84017.22</v>
      </c>
      <c r="S1787" s="1">
        <v>12187.55</v>
      </c>
    </row>
    <row r="1788" spans="1:19" x14ac:dyDescent="0.25">
      <c r="A1788" s="2">
        <v>1001</v>
      </c>
      <c r="B1788" t="s">
        <v>21</v>
      </c>
      <c r="C1788" s="2" t="str">
        <f t="shared" si="92"/>
        <v>12</v>
      </c>
      <c r="D1788" t="s">
        <v>411</v>
      </c>
      <c r="E1788" s="2" t="str">
        <f t="shared" si="94"/>
        <v>120240000</v>
      </c>
      <c r="F1788" t="s">
        <v>447</v>
      </c>
      <c r="G1788" t="s">
        <v>448</v>
      </c>
      <c r="H1788" t="s">
        <v>449</v>
      </c>
      <c r="I1788">
        <v>22709</v>
      </c>
      <c r="J1788" t="s">
        <v>87</v>
      </c>
      <c r="K1788" s="1">
        <v>100000</v>
      </c>
      <c r="L1788" s="1">
        <v>100000</v>
      </c>
      <c r="M1788">
        <v>0</v>
      </c>
      <c r="N1788" s="1">
        <v>26480.43</v>
      </c>
      <c r="O1788" s="1">
        <v>73519.570000000007</v>
      </c>
      <c r="P1788" s="1">
        <v>26480.43</v>
      </c>
      <c r="Q1788">
        <v>0</v>
      </c>
      <c r="R1788" s="1">
        <v>26480.43</v>
      </c>
      <c r="S1788">
        <v>0</v>
      </c>
    </row>
    <row r="1789" spans="1:19" x14ac:dyDescent="0.25">
      <c r="A1789" s="2">
        <v>1001</v>
      </c>
      <c r="B1789" t="s">
        <v>21</v>
      </c>
      <c r="C1789" s="2" t="str">
        <f t="shared" si="92"/>
        <v>12</v>
      </c>
      <c r="D1789" t="s">
        <v>411</v>
      </c>
      <c r="E1789" s="2" t="str">
        <f t="shared" si="94"/>
        <v>120240000</v>
      </c>
      <c r="F1789" t="s">
        <v>447</v>
      </c>
      <c r="G1789" t="s">
        <v>448</v>
      </c>
      <c r="H1789" t="s">
        <v>449</v>
      </c>
      <c r="I1789">
        <v>23001</v>
      </c>
      <c r="J1789" t="s">
        <v>88</v>
      </c>
      <c r="K1789" s="1">
        <v>1500</v>
      </c>
      <c r="L1789" s="1">
        <v>1500</v>
      </c>
      <c r="M1789">
        <v>0</v>
      </c>
      <c r="N1789">
        <v>0</v>
      </c>
      <c r="O1789" s="1">
        <v>1500</v>
      </c>
      <c r="P1789">
        <v>0</v>
      </c>
      <c r="Q1789">
        <v>0</v>
      </c>
      <c r="R1789">
        <v>0</v>
      </c>
      <c r="S1789">
        <v>0</v>
      </c>
    </row>
    <row r="1790" spans="1:19" x14ac:dyDescent="0.25">
      <c r="A1790" s="2">
        <v>1001</v>
      </c>
      <c r="B1790" t="s">
        <v>21</v>
      </c>
      <c r="C1790" s="2" t="str">
        <f t="shared" si="92"/>
        <v>12</v>
      </c>
      <c r="D1790" t="s">
        <v>411</v>
      </c>
      <c r="E1790" s="2" t="str">
        <f t="shared" si="94"/>
        <v>120240000</v>
      </c>
      <c r="F1790" t="s">
        <v>447</v>
      </c>
      <c r="G1790" t="s">
        <v>448</v>
      </c>
      <c r="H1790" t="s">
        <v>449</v>
      </c>
      <c r="I1790">
        <v>23100</v>
      </c>
      <c r="J1790" t="s">
        <v>89</v>
      </c>
      <c r="K1790" s="1">
        <v>1500</v>
      </c>
      <c r="L1790" s="1">
        <v>1500</v>
      </c>
      <c r="M1790">
        <v>0</v>
      </c>
      <c r="N1790">
        <v>0</v>
      </c>
      <c r="O1790" s="1">
        <v>1500</v>
      </c>
      <c r="P1790">
        <v>0</v>
      </c>
      <c r="Q1790">
        <v>0</v>
      </c>
      <c r="R1790">
        <v>0</v>
      </c>
      <c r="S1790">
        <v>0</v>
      </c>
    </row>
    <row r="1791" spans="1:19" x14ac:dyDescent="0.25">
      <c r="A1791" s="2">
        <v>1001</v>
      </c>
      <c r="B1791" t="s">
        <v>21</v>
      </c>
      <c r="C1791" s="2" t="str">
        <f t="shared" ref="C1791:C1854" si="95">"12"</f>
        <v>12</v>
      </c>
      <c r="D1791" t="s">
        <v>411</v>
      </c>
      <c r="E1791" s="2" t="str">
        <f t="shared" si="94"/>
        <v>120240000</v>
      </c>
      <c r="F1791" t="s">
        <v>447</v>
      </c>
      <c r="G1791" t="s">
        <v>448</v>
      </c>
      <c r="H1791" t="s">
        <v>449</v>
      </c>
      <c r="I1791">
        <v>23301</v>
      </c>
      <c r="J1791" t="s">
        <v>345</v>
      </c>
      <c r="K1791" s="1">
        <v>500000</v>
      </c>
      <c r="L1791" s="1">
        <v>825000</v>
      </c>
      <c r="M1791" s="1">
        <v>325000</v>
      </c>
      <c r="N1791" s="1">
        <v>635777.43999999994</v>
      </c>
      <c r="O1791" s="1">
        <v>189222.56</v>
      </c>
      <c r="P1791" s="1">
        <v>635777.43999999994</v>
      </c>
      <c r="Q1791">
        <v>0</v>
      </c>
      <c r="R1791" s="1">
        <v>635777.43999999994</v>
      </c>
      <c r="S1791">
        <v>0</v>
      </c>
    </row>
    <row r="1792" spans="1:19" x14ac:dyDescent="0.25">
      <c r="A1792" s="2">
        <v>1001</v>
      </c>
      <c r="B1792" t="s">
        <v>21</v>
      </c>
      <c r="C1792" s="2" t="str">
        <f t="shared" si="95"/>
        <v>12</v>
      </c>
      <c r="D1792" t="s">
        <v>411</v>
      </c>
      <c r="E1792" s="2" t="str">
        <f t="shared" si="94"/>
        <v>120240000</v>
      </c>
      <c r="F1792" t="s">
        <v>447</v>
      </c>
      <c r="G1792" t="s">
        <v>448</v>
      </c>
      <c r="H1792" t="s">
        <v>449</v>
      </c>
      <c r="I1792">
        <v>27100</v>
      </c>
      <c r="J1792" t="s">
        <v>230</v>
      </c>
      <c r="K1792" s="1">
        <v>3000</v>
      </c>
      <c r="L1792" s="1">
        <v>9000</v>
      </c>
      <c r="M1792" s="1">
        <v>6000</v>
      </c>
      <c r="N1792" s="1">
        <v>7639.53</v>
      </c>
      <c r="O1792" s="1">
        <v>1360.47</v>
      </c>
      <c r="P1792" s="1">
        <v>7639.53</v>
      </c>
      <c r="Q1792">
        <v>0</v>
      </c>
      <c r="R1792" s="1">
        <v>7639.53</v>
      </c>
      <c r="S1792">
        <v>0</v>
      </c>
    </row>
    <row r="1793" spans="1:19" x14ac:dyDescent="0.25">
      <c r="A1793" s="2">
        <v>1001</v>
      </c>
      <c r="B1793" t="s">
        <v>21</v>
      </c>
      <c r="C1793" s="2" t="str">
        <f t="shared" si="95"/>
        <v>12</v>
      </c>
      <c r="D1793" t="s">
        <v>411</v>
      </c>
      <c r="E1793" s="2" t="str">
        <f t="shared" si="94"/>
        <v>120240000</v>
      </c>
      <c r="F1793" t="s">
        <v>447</v>
      </c>
      <c r="G1793" t="s">
        <v>448</v>
      </c>
      <c r="H1793" t="s">
        <v>449</v>
      </c>
      <c r="I1793">
        <v>28001</v>
      </c>
      <c r="J1793" t="s">
        <v>45</v>
      </c>
      <c r="K1793" s="1">
        <v>10000</v>
      </c>
      <c r="L1793" s="1">
        <v>10000</v>
      </c>
      <c r="M1793">
        <v>0</v>
      </c>
      <c r="N1793" s="1">
        <v>1078.8399999999999</v>
      </c>
      <c r="O1793" s="1">
        <v>8921.16</v>
      </c>
      <c r="P1793" s="1">
        <v>1078.8399999999999</v>
      </c>
      <c r="Q1793">
        <v>0</v>
      </c>
      <c r="R1793" s="1">
        <v>1078.8399999999999</v>
      </c>
      <c r="S1793">
        <v>0</v>
      </c>
    </row>
    <row r="1794" spans="1:19" x14ac:dyDescent="0.25">
      <c r="A1794" s="2">
        <v>1001</v>
      </c>
      <c r="B1794" t="s">
        <v>21</v>
      </c>
      <c r="C1794" s="2" t="str">
        <f t="shared" si="95"/>
        <v>12</v>
      </c>
      <c r="D1794" t="s">
        <v>411</v>
      </c>
      <c r="E1794" s="2" t="str">
        <f t="shared" si="94"/>
        <v>120240000</v>
      </c>
      <c r="F1794" t="s">
        <v>447</v>
      </c>
      <c r="G1794" t="s">
        <v>448</v>
      </c>
      <c r="H1794" t="s">
        <v>449</v>
      </c>
      <c r="I1794">
        <v>46201</v>
      </c>
      <c r="J1794" t="s">
        <v>453</v>
      </c>
      <c r="K1794" s="1">
        <v>1192640</v>
      </c>
      <c r="L1794" s="1">
        <v>1473130</v>
      </c>
      <c r="M1794" s="1">
        <v>280490</v>
      </c>
      <c r="N1794" s="1">
        <v>1473130</v>
      </c>
      <c r="O1794">
        <v>0</v>
      </c>
      <c r="P1794" s="1">
        <v>1216557.8899999999</v>
      </c>
      <c r="Q1794" s="1">
        <v>256572.11</v>
      </c>
      <c r="R1794" s="1">
        <v>1216557.8899999999</v>
      </c>
      <c r="S1794">
        <v>0</v>
      </c>
    </row>
    <row r="1795" spans="1:19" x14ac:dyDescent="0.25">
      <c r="A1795" s="2">
        <v>1001</v>
      </c>
      <c r="B1795" t="s">
        <v>21</v>
      </c>
      <c r="C1795" s="2" t="str">
        <f t="shared" si="95"/>
        <v>12</v>
      </c>
      <c r="D1795" t="s">
        <v>411</v>
      </c>
      <c r="E1795" s="2" t="str">
        <f t="shared" si="94"/>
        <v>120240000</v>
      </c>
      <c r="F1795" t="s">
        <v>447</v>
      </c>
      <c r="G1795" t="s">
        <v>448</v>
      </c>
      <c r="H1795" t="s">
        <v>449</v>
      </c>
      <c r="I1795">
        <v>62500</v>
      </c>
      <c r="J1795" t="s">
        <v>93</v>
      </c>
      <c r="K1795" s="1">
        <v>5100</v>
      </c>
      <c r="L1795">
        <v>0</v>
      </c>
      <c r="M1795" s="1">
        <v>-5100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</row>
    <row r="1796" spans="1:19" x14ac:dyDescent="0.25">
      <c r="A1796" s="2">
        <v>1001</v>
      </c>
      <c r="B1796" t="s">
        <v>21</v>
      </c>
      <c r="C1796" s="2" t="str">
        <f t="shared" si="95"/>
        <v>12</v>
      </c>
      <c r="D1796" t="s">
        <v>411</v>
      </c>
      <c r="E1796" s="2" t="str">
        <f t="shared" si="94"/>
        <v>120240000</v>
      </c>
      <c r="F1796" t="s">
        <v>447</v>
      </c>
      <c r="G1796" t="s">
        <v>448</v>
      </c>
      <c r="H1796" t="s">
        <v>449</v>
      </c>
      <c r="I1796">
        <v>62501</v>
      </c>
      <c r="J1796" t="s">
        <v>126</v>
      </c>
      <c r="K1796" s="1">
        <v>2550</v>
      </c>
      <c r="L1796">
        <v>0</v>
      </c>
      <c r="M1796" s="1">
        <v>-2550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</row>
    <row r="1797" spans="1:19" x14ac:dyDescent="0.25">
      <c r="A1797" s="2">
        <v>1001</v>
      </c>
      <c r="B1797" t="s">
        <v>21</v>
      </c>
      <c r="C1797" s="2" t="str">
        <f t="shared" si="95"/>
        <v>12</v>
      </c>
      <c r="D1797" t="s">
        <v>411</v>
      </c>
      <c r="E1797" s="2" t="str">
        <f t="shared" si="94"/>
        <v>120240000</v>
      </c>
      <c r="F1797" t="s">
        <v>447</v>
      </c>
      <c r="G1797" t="s">
        <v>448</v>
      </c>
      <c r="H1797" t="s">
        <v>449</v>
      </c>
      <c r="I1797">
        <v>62502</v>
      </c>
      <c r="J1797" t="s">
        <v>94</v>
      </c>
      <c r="K1797" s="1">
        <v>10000</v>
      </c>
      <c r="L1797">
        <v>0</v>
      </c>
      <c r="M1797" s="1">
        <v>-10000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</row>
    <row r="1798" spans="1:19" x14ac:dyDescent="0.25">
      <c r="A1798" s="2">
        <v>1001</v>
      </c>
      <c r="B1798" t="s">
        <v>21</v>
      </c>
      <c r="C1798" s="2" t="str">
        <f t="shared" si="95"/>
        <v>12</v>
      </c>
      <c r="D1798" t="s">
        <v>411</v>
      </c>
      <c r="E1798" s="2" t="str">
        <f t="shared" ref="E1798:E1829" si="96">"120250000"</f>
        <v>120250000</v>
      </c>
      <c r="F1798" t="s">
        <v>454</v>
      </c>
      <c r="G1798" t="s">
        <v>455</v>
      </c>
      <c r="H1798" t="s">
        <v>456</v>
      </c>
      <c r="I1798">
        <v>10000</v>
      </c>
      <c r="J1798" t="s">
        <v>25</v>
      </c>
      <c r="K1798" s="1">
        <v>82492</v>
      </c>
      <c r="L1798" s="1">
        <v>82714</v>
      </c>
      <c r="M1798">
        <v>222</v>
      </c>
      <c r="N1798" s="1">
        <v>82713.59</v>
      </c>
      <c r="O1798">
        <v>0.41</v>
      </c>
      <c r="P1798" s="1">
        <v>82713.59</v>
      </c>
      <c r="Q1798">
        <v>0</v>
      </c>
      <c r="R1798" s="1">
        <v>82713.59</v>
      </c>
      <c r="S1798">
        <v>0</v>
      </c>
    </row>
    <row r="1799" spans="1:19" x14ac:dyDescent="0.25">
      <c r="A1799" s="2">
        <v>1001</v>
      </c>
      <c r="B1799" t="s">
        <v>21</v>
      </c>
      <c r="C1799" s="2" t="str">
        <f t="shared" si="95"/>
        <v>12</v>
      </c>
      <c r="D1799" t="s">
        <v>411</v>
      </c>
      <c r="E1799" s="2" t="str">
        <f t="shared" si="96"/>
        <v>120250000</v>
      </c>
      <c r="F1799" t="s">
        <v>454</v>
      </c>
      <c r="G1799" t="s">
        <v>455</v>
      </c>
      <c r="H1799" t="s">
        <v>456</v>
      </c>
      <c r="I1799">
        <v>12000</v>
      </c>
      <c r="J1799" t="s">
        <v>28</v>
      </c>
      <c r="K1799" s="1">
        <v>937740</v>
      </c>
      <c r="L1799" s="1">
        <v>741128.54</v>
      </c>
      <c r="M1799" s="1">
        <v>-196611.46</v>
      </c>
      <c r="N1799" s="1">
        <v>741128.23</v>
      </c>
      <c r="O1799">
        <v>0.31</v>
      </c>
      <c r="P1799" s="1">
        <v>741128.23</v>
      </c>
      <c r="Q1799">
        <v>0</v>
      </c>
      <c r="R1799" s="1">
        <v>741128.23</v>
      </c>
      <c r="S1799">
        <v>0</v>
      </c>
    </row>
    <row r="1800" spans="1:19" x14ac:dyDescent="0.25">
      <c r="A1800" s="2">
        <v>1001</v>
      </c>
      <c r="B1800" t="s">
        <v>21</v>
      </c>
      <c r="C1800" s="2" t="str">
        <f t="shared" si="95"/>
        <v>12</v>
      </c>
      <c r="D1800" t="s">
        <v>411</v>
      </c>
      <c r="E1800" s="2" t="str">
        <f t="shared" si="96"/>
        <v>120250000</v>
      </c>
      <c r="F1800" t="s">
        <v>454</v>
      </c>
      <c r="G1800" t="s">
        <v>455</v>
      </c>
      <c r="H1800" t="s">
        <v>456</v>
      </c>
      <c r="I1800">
        <v>12001</v>
      </c>
      <c r="J1800" t="s">
        <v>51</v>
      </c>
      <c r="K1800" s="1">
        <v>449780</v>
      </c>
      <c r="L1800" s="1">
        <v>263358.74</v>
      </c>
      <c r="M1800" s="1">
        <v>-186421.26</v>
      </c>
      <c r="N1800" s="1">
        <v>263358.74</v>
      </c>
      <c r="O1800">
        <v>0</v>
      </c>
      <c r="P1800" s="1">
        <v>263358.74</v>
      </c>
      <c r="Q1800">
        <v>0</v>
      </c>
      <c r="R1800" s="1">
        <v>263358.74</v>
      </c>
      <c r="S1800">
        <v>0</v>
      </c>
    </row>
    <row r="1801" spans="1:19" x14ac:dyDescent="0.25">
      <c r="A1801" s="2">
        <v>1001</v>
      </c>
      <c r="B1801" t="s">
        <v>21</v>
      </c>
      <c r="C1801" s="2" t="str">
        <f t="shared" si="95"/>
        <v>12</v>
      </c>
      <c r="D1801" t="s">
        <v>411</v>
      </c>
      <c r="E1801" s="2" t="str">
        <f t="shared" si="96"/>
        <v>120250000</v>
      </c>
      <c r="F1801" t="s">
        <v>454</v>
      </c>
      <c r="G1801" t="s">
        <v>455</v>
      </c>
      <c r="H1801" t="s">
        <v>456</v>
      </c>
      <c r="I1801">
        <v>12002</v>
      </c>
      <c r="J1801" t="s">
        <v>29</v>
      </c>
      <c r="K1801" s="1">
        <v>218174</v>
      </c>
      <c r="L1801" s="1">
        <v>133351.82999999999</v>
      </c>
      <c r="M1801" s="1">
        <v>-84822.17</v>
      </c>
      <c r="N1801" s="1">
        <v>133351.12</v>
      </c>
      <c r="O1801">
        <v>0.71</v>
      </c>
      <c r="P1801" s="1">
        <v>133351.12</v>
      </c>
      <c r="Q1801">
        <v>0</v>
      </c>
      <c r="R1801" s="1">
        <v>133351.12</v>
      </c>
      <c r="S1801">
        <v>0</v>
      </c>
    </row>
    <row r="1802" spans="1:19" x14ac:dyDescent="0.25">
      <c r="A1802" s="2">
        <v>1001</v>
      </c>
      <c r="B1802" t="s">
        <v>21</v>
      </c>
      <c r="C1802" s="2" t="str">
        <f t="shared" si="95"/>
        <v>12</v>
      </c>
      <c r="D1802" t="s">
        <v>411</v>
      </c>
      <c r="E1802" s="2" t="str">
        <f t="shared" si="96"/>
        <v>120250000</v>
      </c>
      <c r="F1802" t="s">
        <v>454</v>
      </c>
      <c r="G1802" t="s">
        <v>455</v>
      </c>
      <c r="H1802" t="s">
        <v>456</v>
      </c>
      <c r="I1802">
        <v>12003</v>
      </c>
      <c r="J1802" t="s">
        <v>30</v>
      </c>
      <c r="K1802" s="1">
        <v>9733</v>
      </c>
      <c r="L1802" s="1">
        <v>9781</v>
      </c>
      <c r="M1802">
        <v>48</v>
      </c>
      <c r="N1802" s="1">
        <v>9782.4699999999993</v>
      </c>
      <c r="O1802">
        <v>-1.47</v>
      </c>
      <c r="P1802" s="1">
        <v>9782.4699999999993</v>
      </c>
      <c r="Q1802">
        <v>0</v>
      </c>
      <c r="R1802" s="1">
        <v>9782.4699999999993</v>
      </c>
      <c r="S1802">
        <v>0</v>
      </c>
    </row>
    <row r="1803" spans="1:19" x14ac:dyDescent="0.25">
      <c r="A1803" s="2">
        <v>1001</v>
      </c>
      <c r="B1803" t="s">
        <v>21</v>
      </c>
      <c r="C1803" s="2" t="str">
        <f t="shared" si="95"/>
        <v>12</v>
      </c>
      <c r="D1803" t="s">
        <v>411</v>
      </c>
      <c r="E1803" s="2" t="str">
        <f t="shared" si="96"/>
        <v>120250000</v>
      </c>
      <c r="F1803" t="s">
        <v>454</v>
      </c>
      <c r="G1803" t="s">
        <v>455</v>
      </c>
      <c r="H1803" t="s">
        <v>456</v>
      </c>
      <c r="I1803">
        <v>12005</v>
      </c>
      <c r="J1803" t="s">
        <v>31</v>
      </c>
      <c r="K1803" s="1">
        <v>285434</v>
      </c>
      <c r="L1803" s="1">
        <v>325130</v>
      </c>
      <c r="M1803" s="1">
        <v>39696</v>
      </c>
      <c r="N1803" s="1">
        <v>325128</v>
      </c>
      <c r="O1803">
        <v>2</v>
      </c>
      <c r="P1803" s="1">
        <v>325128</v>
      </c>
      <c r="Q1803">
        <v>0</v>
      </c>
      <c r="R1803" s="1">
        <v>325128</v>
      </c>
      <c r="S1803">
        <v>0</v>
      </c>
    </row>
    <row r="1804" spans="1:19" x14ac:dyDescent="0.25">
      <c r="A1804" s="2">
        <v>1001</v>
      </c>
      <c r="B1804" t="s">
        <v>21</v>
      </c>
      <c r="C1804" s="2" t="str">
        <f t="shared" si="95"/>
        <v>12</v>
      </c>
      <c r="D1804" t="s">
        <v>411</v>
      </c>
      <c r="E1804" s="2" t="str">
        <f t="shared" si="96"/>
        <v>120250000</v>
      </c>
      <c r="F1804" t="s">
        <v>454</v>
      </c>
      <c r="G1804" t="s">
        <v>455</v>
      </c>
      <c r="H1804" t="s">
        <v>456</v>
      </c>
      <c r="I1804">
        <v>12100</v>
      </c>
      <c r="J1804" t="s">
        <v>32</v>
      </c>
      <c r="K1804" s="1">
        <v>1110747</v>
      </c>
      <c r="L1804" s="1">
        <v>894424.12</v>
      </c>
      <c r="M1804" s="1">
        <v>-216322.88</v>
      </c>
      <c r="N1804" s="1">
        <v>894424.11</v>
      </c>
      <c r="O1804">
        <v>0.01</v>
      </c>
      <c r="P1804" s="1">
        <v>894424.11</v>
      </c>
      <c r="Q1804">
        <v>0</v>
      </c>
      <c r="R1804" s="1">
        <v>894424.11</v>
      </c>
      <c r="S1804">
        <v>0</v>
      </c>
    </row>
    <row r="1805" spans="1:19" x14ac:dyDescent="0.25">
      <c r="A1805" s="2">
        <v>1001</v>
      </c>
      <c r="B1805" t="s">
        <v>21</v>
      </c>
      <c r="C1805" s="2" t="str">
        <f t="shared" si="95"/>
        <v>12</v>
      </c>
      <c r="D1805" t="s">
        <v>411</v>
      </c>
      <c r="E1805" s="2" t="str">
        <f t="shared" si="96"/>
        <v>120250000</v>
      </c>
      <c r="F1805" t="s">
        <v>454</v>
      </c>
      <c r="G1805" t="s">
        <v>455</v>
      </c>
      <c r="H1805" t="s">
        <v>456</v>
      </c>
      <c r="I1805">
        <v>12101</v>
      </c>
      <c r="J1805" t="s">
        <v>33</v>
      </c>
      <c r="K1805" s="1">
        <v>2380150</v>
      </c>
      <c r="L1805" s="1">
        <v>2000215.03</v>
      </c>
      <c r="M1805" s="1">
        <v>-379934.97</v>
      </c>
      <c r="N1805" s="1">
        <v>2000214.92</v>
      </c>
      <c r="O1805">
        <v>0.11</v>
      </c>
      <c r="P1805" s="1">
        <v>2000214.92</v>
      </c>
      <c r="Q1805">
        <v>0</v>
      </c>
      <c r="R1805" s="1">
        <v>2000214.92</v>
      </c>
      <c r="S1805">
        <v>0</v>
      </c>
    </row>
    <row r="1806" spans="1:19" x14ac:dyDescent="0.25">
      <c r="A1806" s="2">
        <v>1001</v>
      </c>
      <c r="B1806" t="s">
        <v>21</v>
      </c>
      <c r="C1806" s="2" t="str">
        <f t="shared" si="95"/>
        <v>12</v>
      </c>
      <c r="D1806" t="s">
        <v>411</v>
      </c>
      <c r="E1806" s="2" t="str">
        <f t="shared" si="96"/>
        <v>120250000</v>
      </c>
      <c r="F1806" t="s">
        <v>454</v>
      </c>
      <c r="G1806" t="s">
        <v>455</v>
      </c>
      <c r="H1806" t="s">
        <v>456</v>
      </c>
      <c r="I1806">
        <v>13000</v>
      </c>
      <c r="J1806" t="s">
        <v>53</v>
      </c>
      <c r="K1806" s="1">
        <v>310525</v>
      </c>
      <c r="L1806" s="1">
        <v>116559.83</v>
      </c>
      <c r="M1806" s="1">
        <v>-193965.17</v>
      </c>
      <c r="N1806" s="1">
        <v>116559.27</v>
      </c>
      <c r="O1806">
        <v>0.56000000000000005</v>
      </c>
      <c r="P1806" s="1">
        <v>116559.27</v>
      </c>
      <c r="Q1806">
        <v>0</v>
      </c>
      <c r="R1806" s="1">
        <v>116559.27</v>
      </c>
      <c r="S1806">
        <v>0</v>
      </c>
    </row>
    <row r="1807" spans="1:19" x14ac:dyDescent="0.25">
      <c r="A1807" s="2">
        <v>1001</v>
      </c>
      <c r="B1807" t="s">
        <v>21</v>
      </c>
      <c r="C1807" s="2" t="str">
        <f t="shared" si="95"/>
        <v>12</v>
      </c>
      <c r="D1807" t="s">
        <v>411</v>
      </c>
      <c r="E1807" s="2" t="str">
        <f t="shared" si="96"/>
        <v>120250000</v>
      </c>
      <c r="F1807" t="s">
        <v>454</v>
      </c>
      <c r="G1807" t="s">
        <v>455</v>
      </c>
      <c r="H1807" t="s">
        <v>456</v>
      </c>
      <c r="I1807">
        <v>13005</v>
      </c>
      <c r="J1807" t="s">
        <v>56</v>
      </c>
      <c r="K1807" s="1">
        <v>30393</v>
      </c>
      <c r="L1807" s="1">
        <v>15843</v>
      </c>
      <c r="M1807" s="1">
        <v>-14550</v>
      </c>
      <c r="N1807" s="1">
        <v>15842.97</v>
      </c>
      <c r="O1807">
        <v>0.03</v>
      </c>
      <c r="P1807" s="1">
        <v>15842.97</v>
      </c>
      <c r="Q1807">
        <v>0</v>
      </c>
      <c r="R1807" s="1">
        <v>15842.97</v>
      </c>
      <c r="S1807">
        <v>0</v>
      </c>
    </row>
    <row r="1808" spans="1:19" x14ac:dyDescent="0.25">
      <c r="A1808" s="2">
        <v>1001</v>
      </c>
      <c r="B1808" t="s">
        <v>21</v>
      </c>
      <c r="C1808" s="2" t="str">
        <f t="shared" si="95"/>
        <v>12</v>
      </c>
      <c r="D1808" t="s">
        <v>411</v>
      </c>
      <c r="E1808" s="2" t="str">
        <f t="shared" si="96"/>
        <v>120250000</v>
      </c>
      <c r="F1808" t="s">
        <v>454</v>
      </c>
      <c r="G1808" t="s">
        <v>455</v>
      </c>
      <c r="H1808" t="s">
        <v>456</v>
      </c>
      <c r="I1808">
        <v>15000</v>
      </c>
      <c r="J1808" t="s">
        <v>135</v>
      </c>
      <c r="K1808">
        <v>0</v>
      </c>
      <c r="L1808">
        <v>139.66999999999999</v>
      </c>
      <c r="M1808">
        <v>139.66999999999999</v>
      </c>
      <c r="N1808">
        <v>139.66999999999999</v>
      </c>
      <c r="O1808">
        <v>0</v>
      </c>
      <c r="P1808">
        <v>139.66999999999999</v>
      </c>
      <c r="Q1808">
        <v>0</v>
      </c>
      <c r="R1808">
        <v>139.66999999999999</v>
      </c>
      <c r="S1808">
        <v>0</v>
      </c>
    </row>
    <row r="1809" spans="1:19" x14ac:dyDescent="0.25">
      <c r="A1809" s="2">
        <v>1001</v>
      </c>
      <c r="B1809" t="s">
        <v>21</v>
      </c>
      <c r="C1809" s="2" t="str">
        <f t="shared" si="95"/>
        <v>12</v>
      </c>
      <c r="D1809" t="s">
        <v>411</v>
      </c>
      <c r="E1809" s="2" t="str">
        <f t="shared" si="96"/>
        <v>120250000</v>
      </c>
      <c r="F1809" t="s">
        <v>454</v>
      </c>
      <c r="G1809" t="s">
        <v>455</v>
      </c>
      <c r="H1809" t="s">
        <v>456</v>
      </c>
      <c r="I1809">
        <v>16000</v>
      </c>
      <c r="J1809" t="s">
        <v>35</v>
      </c>
      <c r="K1809" s="1">
        <v>788430</v>
      </c>
      <c r="L1809" s="1">
        <v>1012885.51</v>
      </c>
      <c r="M1809" s="1">
        <v>224455.51</v>
      </c>
      <c r="N1809" s="1">
        <v>1012885.32</v>
      </c>
      <c r="O1809">
        <v>0.19</v>
      </c>
      <c r="P1809" s="1">
        <v>1012885.32</v>
      </c>
      <c r="Q1809">
        <v>0</v>
      </c>
      <c r="R1809" s="1">
        <v>1012885.32</v>
      </c>
      <c r="S1809">
        <v>0</v>
      </c>
    </row>
    <row r="1810" spans="1:19" x14ac:dyDescent="0.25">
      <c r="A1810" s="2">
        <v>1001</v>
      </c>
      <c r="B1810" t="s">
        <v>21</v>
      </c>
      <c r="C1810" s="2" t="str">
        <f t="shared" si="95"/>
        <v>12</v>
      </c>
      <c r="D1810" t="s">
        <v>411</v>
      </c>
      <c r="E1810" s="2" t="str">
        <f t="shared" si="96"/>
        <v>120250000</v>
      </c>
      <c r="F1810" t="s">
        <v>454</v>
      </c>
      <c r="G1810" t="s">
        <v>455</v>
      </c>
      <c r="H1810" t="s">
        <v>456</v>
      </c>
      <c r="I1810">
        <v>20200</v>
      </c>
      <c r="J1810" t="s">
        <v>64</v>
      </c>
      <c r="K1810" s="1">
        <v>413690</v>
      </c>
      <c r="L1810">
        <v>0</v>
      </c>
      <c r="M1810" s="1">
        <v>-413690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</row>
    <row r="1811" spans="1:19" x14ac:dyDescent="0.25">
      <c r="A1811" s="2">
        <v>1001</v>
      </c>
      <c r="B1811" t="s">
        <v>21</v>
      </c>
      <c r="C1811" s="2" t="str">
        <f t="shared" si="95"/>
        <v>12</v>
      </c>
      <c r="D1811" t="s">
        <v>411</v>
      </c>
      <c r="E1811" s="2" t="str">
        <f t="shared" si="96"/>
        <v>120250000</v>
      </c>
      <c r="F1811" t="s">
        <v>454</v>
      </c>
      <c r="G1811" t="s">
        <v>455</v>
      </c>
      <c r="H1811" t="s">
        <v>456</v>
      </c>
      <c r="I1811">
        <v>20400</v>
      </c>
      <c r="J1811" t="s">
        <v>66</v>
      </c>
      <c r="K1811">
        <v>0</v>
      </c>
      <c r="L1811" s="1">
        <v>3085.5</v>
      </c>
      <c r="M1811" s="1">
        <v>3085.5</v>
      </c>
      <c r="N1811" s="1">
        <v>3085.5</v>
      </c>
      <c r="O1811">
        <v>0</v>
      </c>
      <c r="P1811" s="1">
        <v>3085.5</v>
      </c>
      <c r="Q1811">
        <v>0</v>
      </c>
      <c r="R1811" s="1">
        <v>2521.48</v>
      </c>
      <c r="S1811">
        <v>564.02</v>
      </c>
    </row>
    <row r="1812" spans="1:19" x14ac:dyDescent="0.25">
      <c r="A1812" s="2">
        <v>1001</v>
      </c>
      <c r="B1812" t="s">
        <v>21</v>
      </c>
      <c r="C1812" s="2" t="str">
        <f t="shared" si="95"/>
        <v>12</v>
      </c>
      <c r="D1812" t="s">
        <v>411</v>
      </c>
      <c r="E1812" s="2" t="str">
        <f t="shared" si="96"/>
        <v>120250000</v>
      </c>
      <c r="F1812" t="s">
        <v>454</v>
      </c>
      <c r="G1812" t="s">
        <v>455</v>
      </c>
      <c r="H1812" t="s">
        <v>456</v>
      </c>
      <c r="I1812">
        <v>20900</v>
      </c>
      <c r="J1812" t="s">
        <v>452</v>
      </c>
      <c r="K1812" s="1">
        <v>9000</v>
      </c>
      <c r="L1812" s="1">
        <v>8899.5</v>
      </c>
      <c r="M1812">
        <v>-100.5</v>
      </c>
      <c r="N1812" s="1">
        <v>8899.5</v>
      </c>
      <c r="O1812">
        <v>0</v>
      </c>
      <c r="P1812" s="1">
        <v>8899.5</v>
      </c>
      <c r="Q1812">
        <v>0</v>
      </c>
      <c r="R1812" s="1">
        <v>8899.5</v>
      </c>
      <c r="S1812">
        <v>0</v>
      </c>
    </row>
    <row r="1813" spans="1:19" x14ac:dyDescent="0.25">
      <c r="A1813" s="2">
        <v>1001</v>
      </c>
      <c r="B1813" t="s">
        <v>21</v>
      </c>
      <c r="C1813" s="2" t="str">
        <f t="shared" si="95"/>
        <v>12</v>
      </c>
      <c r="D1813" t="s">
        <v>411</v>
      </c>
      <c r="E1813" s="2" t="str">
        <f t="shared" si="96"/>
        <v>120250000</v>
      </c>
      <c r="F1813" t="s">
        <v>454</v>
      </c>
      <c r="G1813" t="s">
        <v>455</v>
      </c>
      <c r="H1813" t="s">
        <v>456</v>
      </c>
      <c r="I1813">
        <v>21000</v>
      </c>
      <c r="J1813" t="s">
        <v>167</v>
      </c>
      <c r="K1813" s="1">
        <v>1030000</v>
      </c>
      <c r="L1813" s="1">
        <v>32300</v>
      </c>
      <c r="M1813" s="1">
        <v>-997700</v>
      </c>
      <c r="N1813" s="1">
        <v>32215.82</v>
      </c>
      <c r="O1813">
        <v>84.18</v>
      </c>
      <c r="P1813" s="1">
        <v>32215.82</v>
      </c>
      <c r="Q1813">
        <v>0</v>
      </c>
      <c r="R1813" s="1">
        <v>32215.82</v>
      </c>
      <c r="S1813">
        <v>0</v>
      </c>
    </row>
    <row r="1814" spans="1:19" x14ac:dyDescent="0.25">
      <c r="A1814" s="2">
        <v>1001</v>
      </c>
      <c r="B1814" t="s">
        <v>21</v>
      </c>
      <c r="C1814" s="2" t="str">
        <f t="shared" si="95"/>
        <v>12</v>
      </c>
      <c r="D1814" t="s">
        <v>411</v>
      </c>
      <c r="E1814" s="2" t="str">
        <f t="shared" si="96"/>
        <v>120250000</v>
      </c>
      <c r="F1814" t="s">
        <v>454</v>
      </c>
      <c r="G1814" t="s">
        <v>455</v>
      </c>
      <c r="H1814" t="s">
        <v>456</v>
      </c>
      <c r="I1814">
        <v>21200</v>
      </c>
      <c r="J1814" t="s">
        <v>68</v>
      </c>
      <c r="K1814" s="1">
        <v>64000</v>
      </c>
      <c r="L1814" s="1">
        <v>23700</v>
      </c>
      <c r="M1814" s="1">
        <v>-40300</v>
      </c>
      <c r="N1814" s="1">
        <v>18852.75</v>
      </c>
      <c r="O1814" s="1">
        <v>4847.25</v>
      </c>
      <c r="P1814" s="1">
        <v>18852.75</v>
      </c>
      <c r="Q1814">
        <v>0</v>
      </c>
      <c r="R1814" s="1">
        <v>18852.75</v>
      </c>
      <c r="S1814">
        <v>0</v>
      </c>
    </row>
    <row r="1815" spans="1:19" x14ac:dyDescent="0.25">
      <c r="A1815" s="2">
        <v>1001</v>
      </c>
      <c r="B1815" t="s">
        <v>21</v>
      </c>
      <c r="C1815" s="2" t="str">
        <f t="shared" si="95"/>
        <v>12</v>
      </c>
      <c r="D1815" t="s">
        <v>411</v>
      </c>
      <c r="E1815" s="2" t="str">
        <f t="shared" si="96"/>
        <v>120250000</v>
      </c>
      <c r="F1815" t="s">
        <v>454</v>
      </c>
      <c r="G1815" t="s">
        <v>455</v>
      </c>
      <c r="H1815" t="s">
        <v>456</v>
      </c>
      <c r="I1815">
        <v>21300</v>
      </c>
      <c r="J1815" t="s">
        <v>69</v>
      </c>
      <c r="K1815" s="1">
        <v>20000</v>
      </c>
      <c r="L1815" s="1">
        <v>29000</v>
      </c>
      <c r="M1815" s="1">
        <v>9000</v>
      </c>
      <c r="N1815" s="1">
        <v>24312.2</v>
      </c>
      <c r="O1815" s="1">
        <v>4687.8</v>
      </c>
      <c r="P1815" s="1">
        <v>24312.2</v>
      </c>
      <c r="Q1815">
        <v>0</v>
      </c>
      <c r="R1815" s="1">
        <v>21746.639999999999</v>
      </c>
      <c r="S1815" s="1">
        <v>2565.56</v>
      </c>
    </row>
    <row r="1816" spans="1:19" x14ac:dyDescent="0.25">
      <c r="A1816" s="2">
        <v>1001</v>
      </c>
      <c r="B1816" t="s">
        <v>21</v>
      </c>
      <c r="C1816" s="2" t="str">
        <f t="shared" si="95"/>
        <v>12</v>
      </c>
      <c r="D1816" t="s">
        <v>411</v>
      </c>
      <c r="E1816" s="2" t="str">
        <f t="shared" si="96"/>
        <v>120250000</v>
      </c>
      <c r="F1816" t="s">
        <v>454</v>
      </c>
      <c r="G1816" t="s">
        <v>455</v>
      </c>
      <c r="H1816" t="s">
        <v>456</v>
      </c>
      <c r="I1816">
        <v>21700</v>
      </c>
      <c r="J1816" t="s">
        <v>304</v>
      </c>
      <c r="K1816">
        <v>0</v>
      </c>
      <c r="L1816" s="1">
        <v>1289000</v>
      </c>
      <c r="M1816" s="1">
        <v>1289000</v>
      </c>
      <c r="N1816" s="1">
        <v>1285300.48</v>
      </c>
      <c r="O1816" s="1">
        <v>3699.52</v>
      </c>
      <c r="P1816" s="1">
        <v>1285300.48</v>
      </c>
      <c r="Q1816">
        <v>0</v>
      </c>
      <c r="R1816" s="1">
        <v>1210921.19</v>
      </c>
      <c r="S1816" s="1">
        <v>74379.289999999994</v>
      </c>
    </row>
    <row r="1817" spans="1:19" x14ac:dyDescent="0.25">
      <c r="A1817" s="2">
        <v>1001</v>
      </c>
      <c r="B1817" t="s">
        <v>21</v>
      </c>
      <c r="C1817" s="2" t="str">
        <f t="shared" si="95"/>
        <v>12</v>
      </c>
      <c r="D1817" t="s">
        <v>411</v>
      </c>
      <c r="E1817" s="2" t="str">
        <f t="shared" si="96"/>
        <v>120250000</v>
      </c>
      <c r="F1817" t="s">
        <v>454</v>
      </c>
      <c r="G1817" t="s">
        <v>455</v>
      </c>
      <c r="H1817" t="s">
        <v>456</v>
      </c>
      <c r="I1817">
        <v>22000</v>
      </c>
      <c r="J1817" t="s">
        <v>39</v>
      </c>
      <c r="K1817" s="1">
        <v>2030</v>
      </c>
      <c r="L1817">
        <v>0</v>
      </c>
      <c r="M1817" s="1">
        <v>-2030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</row>
    <row r="1818" spans="1:19" x14ac:dyDescent="0.25">
      <c r="A1818" s="2">
        <v>1001</v>
      </c>
      <c r="B1818" t="s">
        <v>21</v>
      </c>
      <c r="C1818" s="2" t="str">
        <f t="shared" si="95"/>
        <v>12</v>
      </c>
      <c r="D1818" t="s">
        <v>411</v>
      </c>
      <c r="E1818" s="2" t="str">
        <f t="shared" si="96"/>
        <v>120250000</v>
      </c>
      <c r="F1818" t="s">
        <v>454</v>
      </c>
      <c r="G1818" t="s">
        <v>455</v>
      </c>
      <c r="H1818" t="s">
        <v>456</v>
      </c>
      <c r="I1818">
        <v>22004</v>
      </c>
      <c r="J1818" t="s">
        <v>72</v>
      </c>
      <c r="K1818" s="1">
        <v>2030</v>
      </c>
      <c r="L1818">
        <v>0</v>
      </c>
      <c r="M1818" s="1">
        <v>-2030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</row>
    <row r="1819" spans="1:19" x14ac:dyDescent="0.25">
      <c r="A1819" s="2">
        <v>1001</v>
      </c>
      <c r="B1819" t="s">
        <v>21</v>
      </c>
      <c r="C1819" s="2" t="str">
        <f t="shared" si="95"/>
        <v>12</v>
      </c>
      <c r="D1819" t="s">
        <v>411</v>
      </c>
      <c r="E1819" s="2" t="str">
        <f t="shared" si="96"/>
        <v>120250000</v>
      </c>
      <c r="F1819" t="s">
        <v>454</v>
      </c>
      <c r="G1819" t="s">
        <v>455</v>
      </c>
      <c r="H1819" t="s">
        <v>456</v>
      </c>
      <c r="I1819">
        <v>22100</v>
      </c>
      <c r="J1819" t="s">
        <v>73</v>
      </c>
      <c r="K1819" s="1">
        <v>50750</v>
      </c>
      <c r="L1819" s="1">
        <v>45750</v>
      </c>
      <c r="M1819" s="1">
        <v>-5000</v>
      </c>
      <c r="N1819" s="1">
        <v>42130.81</v>
      </c>
      <c r="O1819" s="1">
        <v>3619.19</v>
      </c>
      <c r="P1819" s="1">
        <v>42130.81</v>
      </c>
      <c r="Q1819">
        <v>0</v>
      </c>
      <c r="R1819" s="1">
        <v>42130.81</v>
      </c>
      <c r="S1819">
        <v>0</v>
      </c>
    </row>
    <row r="1820" spans="1:19" x14ac:dyDescent="0.25">
      <c r="A1820" s="2">
        <v>1001</v>
      </c>
      <c r="B1820" t="s">
        <v>21</v>
      </c>
      <c r="C1820" s="2" t="str">
        <f t="shared" si="95"/>
        <v>12</v>
      </c>
      <c r="D1820" t="s">
        <v>411</v>
      </c>
      <c r="E1820" s="2" t="str">
        <f t="shared" si="96"/>
        <v>120250000</v>
      </c>
      <c r="F1820" t="s">
        <v>454</v>
      </c>
      <c r="G1820" t="s">
        <v>455</v>
      </c>
      <c r="H1820" t="s">
        <v>456</v>
      </c>
      <c r="I1820">
        <v>22101</v>
      </c>
      <c r="J1820" t="s">
        <v>74</v>
      </c>
      <c r="K1820" s="1">
        <v>115000</v>
      </c>
      <c r="L1820" s="1">
        <v>108000</v>
      </c>
      <c r="M1820" s="1">
        <v>-7000</v>
      </c>
      <c r="N1820" s="1">
        <v>105562.91</v>
      </c>
      <c r="O1820" s="1">
        <v>2437.09</v>
      </c>
      <c r="P1820" s="1">
        <v>105562.91</v>
      </c>
      <c r="Q1820">
        <v>0</v>
      </c>
      <c r="R1820" s="1">
        <v>105562.91</v>
      </c>
      <c r="S1820">
        <v>0</v>
      </c>
    </row>
    <row r="1821" spans="1:19" x14ac:dyDescent="0.25">
      <c r="A1821" s="2">
        <v>1001</v>
      </c>
      <c r="B1821" t="s">
        <v>21</v>
      </c>
      <c r="C1821" s="2" t="str">
        <f t="shared" si="95"/>
        <v>12</v>
      </c>
      <c r="D1821" t="s">
        <v>411</v>
      </c>
      <c r="E1821" s="2" t="str">
        <f t="shared" si="96"/>
        <v>120250000</v>
      </c>
      <c r="F1821" t="s">
        <v>454</v>
      </c>
      <c r="G1821" t="s">
        <v>455</v>
      </c>
      <c r="H1821" t="s">
        <v>456</v>
      </c>
      <c r="I1821">
        <v>22103</v>
      </c>
      <c r="J1821" t="s">
        <v>76</v>
      </c>
      <c r="K1821">
        <v>152</v>
      </c>
      <c r="L1821">
        <v>572</v>
      </c>
      <c r="M1821">
        <v>420</v>
      </c>
      <c r="N1821">
        <v>400.25</v>
      </c>
      <c r="O1821">
        <v>171.75</v>
      </c>
      <c r="P1821">
        <v>400.25</v>
      </c>
      <c r="Q1821">
        <v>0</v>
      </c>
      <c r="R1821">
        <v>400.25</v>
      </c>
      <c r="S1821">
        <v>0</v>
      </c>
    </row>
    <row r="1822" spans="1:19" x14ac:dyDescent="0.25">
      <c r="A1822" s="2">
        <v>1001</v>
      </c>
      <c r="B1822" t="s">
        <v>21</v>
      </c>
      <c r="C1822" s="2" t="str">
        <f t="shared" si="95"/>
        <v>12</v>
      </c>
      <c r="D1822" t="s">
        <v>411</v>
      </c>
      <c r="E1822" s="2" t="str">
        <f t="shared" si="96"/>
        <v>120250000</v>
      </c>
      <c r="F1822" t="s">
        <v>454</v>
      </c>
      <c r="G1822" t="s">
        <v>455</v>
      </c>
      <c r="H1822" t="s">
        <v>456</v>
      </c>
      <c r="I1822">
        <v>22109</v>
      </c>
      <c r="J1822" t="s">
        <v>78</v>
      </c>
      <c r="K1822" s="1">
        <v>5000</v>
      </c>
      <c r="L1822" s="1">
        <v>5030</v>
      </c>
      <c r="M1822">
        <v>30</v>
      </c>
      <c r="N1822" s="1">
        <v>5025.08</v>
      </c>
      <c r="O1822">
        <v>4.92</v>
      </c>
      <c r="P1822" s="1">
        <v>5025.08</v>
      </c>
      <c r="Q1822">
        <v>0</v>
      </c>
      <c r="R1822" s="1">
        <v>5025.08</v>
      </c>
      <c r="S1822">
        <v>0</v>
      </c>
    </row>
    <row r="1823" spans="1:19" x14ac:dyDescent="0.25">
      <c r="A1823" s="2">
        <v>1001</v>
      </c>
      <c r="B1823" t="s">
        <v>21</v>
      </c>
      <c r="C1823" s="2" t="str">
        <f t="shared" si="95"/>
        <v>12</v>
      </c>
      <c r="D1823" t="s">
        <v>411</v>
      </c>
      <c r="E1823" s="2" t="str">
        <f t="shared" si="96"/>
        <v>120250000</v>
      </c>
      <c r="F1823" t="s">
        <v>454</v>
      </c>
      <c r="G1823" t="s">
        <v>455</v>
      </c>
      <c r="H1823" t="s">
        <v>456</v>
      </c>
      <c r="I1823">
        <v>22300</v>
      </c>
      <c r="J1823" t="s">
        <v>79</v>
      </c>
      <c r="K1823" s="1">
        <v>1015</v>
      </c>
      <c r="L1823" s="1">
        <v>1015</v>
      </c>
      <c r="M1823">
        <v>0</v>
      </c>
      <c r="N1823">
        <v>605</v>
      </c>
      <c r="O1823">
        <v>410</v>
      </c>
      <c r="P1823">
        <v>605</v>
      </c>
      <c r="Q1823">
        <v>0</v>
      </c>
      <c r="R1823">
        <v>605</v>
      </c>
      <c r="S1823">
        <v>0</v>
      </c>
    </row>
    <row r="1824" spans="1:19" x14ac:dyDescent="0.25">
      <c r="A1824" s="2">
        <v>1001</v>
      </c>
      <c r="B1824" t="s">
        <v>21</v>
      </c>
      <c r="C1824" s="2" t="str">
        <f t="shared" si="95"/>
        <v>12</v>
      </c>
      <c r="D1824" t="s">
        <v>411</v>
      </c>
      <c r="E1824" s="2" t="str">
        <f t="shared" si="96"/>
        <v>120250000</v>
      </c>
      <c r="F1824" t="s">
        <v>454</v>
      </c>
      <c r="G1824" t="s">
        <v>455</v>
      </c>
      <c r="H1824" t="s">
        <v>456</v>
      </c>
      <c r="I1824">
        <v>22400</v>
      </c>
      <c r="J1824" t="s">
        <v>107</v>
      </c>
      <c r="K1824" s="1">
        <v>200000</v>
      </c>
      <c r="L1824" s="1">
        <v>130500</v>
      </c>
      <c r="M1824" s="1">
        <v>-69500</v>
      </c>
      <c r="N1824" s="1">
        <v>125149.84</v>
      </c>
      <c r="O1824" s="1">
        <v>5350.16</v>
      </c>
      <c r="P1824" s="1">
        <v>125149.84</v>
      </c>
      <c r="Q1824">
        <v>0</v>
      </c>
      <c r="R1824" s="1">
        <v>125149.84</v>
      </c>
      <c r="S1824">
        <v>0</v>
      </c>
    </row>
    <row r="1825" spans="1:19" x14ac:dyDescent="0.25">
      <c r="A1825" s="2">
        <v>1001</v>
      </c>
      <c r="B1825" t="s">
        <v>21</v>
      </c>
      <c r="C1825" s="2" t="str">
        <f t="shared" si="95"/>
        <v>12</v>
      </c>
      <c r="D1825" t="s">
        <v>411</v>
      </c>
      <c r="E1825" s="2" t="str">
        <f t="shared" si="96"/>
        <v>120250000</v>
      </c>
      <c r="F1825" t="s">
        <v>454</v>
      </c>
      <c r="G1825" t="s">
        <v>455</v>
      </c>
      <c r="H1825" t="s">
        <v>456</v>
      </c>
      <c r="I1825">
        <v>22500</v>
      </c>
      <c r="J1825" t="s">
        <v>81</v>
      </c>
      <c r="K1825" s="1">
        <v>7425000</v>
      </c>
      <c r="L1825" s="1">
        <v>11199991.01</v>
      </c>
      <c r="M1825" s="1">
        <v>3774991.01</v>
      </c>
      <c r="N1825" s="1">
        <v>11187353.630000001</v>
      </c>
      <c r="O1825" s="1">
        <v>12637.38</v>
      </c>
      <c r="P1825" s="1">
        <v>11187353.630000001</v>
      </c>
      <c r="Q1825">
        <v>0</v>
      </c>
      <c r="R1825" s="1">
        <v>11187353.630000001</v>
      </c>
      <c r="S1825">
        <v>0</v>
      </c>
    </row>
    <row r="1826" spans="1:19" x14ac:dyDescent="0.25">
      <c r="A1826" s="2">
        <v>1001</v>
      </c>
      <c r="B1826" t="s">
        <v>21</v>
      </c>
      <c r="C1826" s="2" t="str">
        <f t="shared" si="95"/>
        <v>12</v>
      </c>
      <c r="D1826" t="s">
        <v>411</v>
      </c>
      <c r="E1826" s="2" t="str">
        <f t="shared" si="96"/>
        <v>120250000</v>
      </c>
      <c r="F1826" t="s">
        <v>454</v>
      </c>
      <c r="G1826" t="s">
        <v>455</v>
      </c>
      <c r="H1826" t="s">
        <v>456</v>
      </c>
      <c r="I1826">
        <v>22605</v>
      </c>
      <c r="J1826" t="s">
        <v>203</v>
      </c>
      <c r="K1826" s="1">
        <v>35525</v>
      </c>
      <c r="L1826" s="1">
        <v>42525</v>
      </c>
      <c r="M1826" s="1">
        <v>7000</v>
      </c>
      <c r="N1826" s="1">
        <v>40648.61</v>
      </c>
      <c r="O1826" s="1">
        <v>1876.39</v>
      </c>
      <c r="P1826" s="1">
        <v>40648.61</v>
      </c>
      <c r="Q1826">
        <v>0</v>
      </c>
      <c r="R1826" s="1">
        <v>40648.61</v>
      </c>
      <c r="S1826">
        <v>0</v>
      </c>
    </row>
    <row r="1827" spans="1:19" x14ac:dyDescent="0.25">
      <c r="A1827" s="2">
        <v>1001</v>
      </c>
      <c r="B1827" t="s">
        <v>21</v>
      </c>
      <c r="C1827" s="2" t="str">
        <f t="shared" si="95"/>
        <v>12</v>
      </c>
      <c r="D1827" t="s">
        <v>411</v>
      </c>
      <c r="E1827" s="2" t="str">
        <f t="shared" si="96"/>
        <v>120250000</v>
      </c>
      <c r="F1827" t="s">
        <v>454</v>
      </c>
      <c r="G1827" t="s">
        <v>455</v>
      </c>
      <c r="H1827" t="s">
        <v>456</v>
      </c>
      <c r="I1827">
        <v>22606</v>
      </c>
      <c r="J1827" t="s">
        <v>83</v>
      </c>
      <c r="K1827" s="1">
        <v>5075</v>
      </c>
      <c r="L1827">
        <v>0</v>
      </c>
      <c r="M1827" s="1">
        <v>-5075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</row>
    <row r="1828" spans="1:19" x14ac:dyDescent="0.25">
      <c r="A1828" s="2">
        <v>1001</v>
      </c>
      <c r="B1828" t="s">
        <v>21</v>
      </c>
      <c r="C1828" s="2" t="str">
        <f t="shared" si="95"/>
        <v>12</v>
      </c>
      <c r="D1828" t="s">
        <v>411</v>
      </c>
      <c r="E1828" s="2" t="str">
        <f t="shared" si="96"/>
        <v>120250000</v>
      </c>
      <c r="F1828" t="s">
        <v>454</v>
      </c>
      <c r="G1828" t="s">
        <v>455</v>
      </c>
      <c r="H1828" t="s">
        <v>456</v>
      </c>
      <c r="I1828">
        <v>22609</v>
      </c>
      <c r="J1828" t="s">
        <v>44</v>
      </c>
      <c r="K1828" s="1">
        <v>30450</v>
      </c>
      <c r="L1828" s="1">
        <v>42950</v>
      </c>
      <c r="M1828" s="1">
        <v>12500</v>
      </c>
      <c r="N1828" s="1">
        <v>42187.76</v>
      </c>
      <c r="O1828">
        <v>762.24</v>
      </c>
      <c r="P1828" s="1">
        <v>42187.76</v>
      </c>
      <c r="Q1828">
        <v>0</v>
      </c>
      <c r="R1828" s="1">
        <v>42187.76</v>
      </c>
      <c r="S1828">
        <v>0</v>
      </c>
    </row>
    <row r="1829" spans="1:19" x14ac:dyDescent="0.25">
      <c r="A1829" s="2">
        <v>1001</v>
      </c>
      <c r="B1829" t="s">
        <v>21</v>
      </c>
      <c r="C1829" s="2" t="str">
        <f t="shared" si="95"/>
        <v>12</v>
      </c>
      <c r="D1829" t="s">
        <v>411</v>
      </c>
      <c r="E1829" s="2" t="str">
        <f t="shared" si="96"/>
        <v>120250000</v>
      </c>
      <c r="F1829" t="s">
        <v>454</v>
      </c>
      <c r="G1829" t="s">
        <v>455</v>
      </c>
      <c r="H1829" t="s">
        <v>456</v>
      </c>
      <c r="I1829">
        <v>22700</v>
      </c>
      <c r="J1829" t="s">
        <v>84</v>
      </c>
      <c r="K1829" s="1">
        <v>50000</v>
      </c>
      <c r="L1829" s="1">
        <v>50000</v>
      </c>
      <c r="M1829">
        <v>0</v>
      </c>
      <c r="N1829" s="1">
        <v>42400.4</v>
      </c>
      <c r="O1829" s="1">
        <v>7599.6</v>
      </c>
      <c r="P1829" s="1">
        <v>42400.4</v>
      </c>
      <c r="Q1829">
        <v>0</v>
      </c>
      <c r="R1829" s="1">
        <v>34408.68</v>
      </c>
      <c r="S1829" s="1">
        <v>7991.72</v>
      </c>
    </row>
    <row r="1830" spans="1:19" x14ac:dyDescent="0.25">
      <c r="A1830" s="2">
        <v>1001</v>
      </c>
      <c r="B1830" t="s">
        <v>21</v>
      </c>
      <c r="C1830" s="2" t="str">
        <f t="shared" si="95"/>
        <v>12</v>
      </c>
      <c r="D1830" t="s">
        <v>411</v>
      </c>
      <c r="E1830" s="2" t="str">
        <f t="shared" ref="E1830:E1846" si="97">"120250000"</f>
        <v>120250000</v>
      </c>
      <c r="F1830" t="s">
        <v>454</v>
      </c>
      <c r="G1830" t="s">
        <v>455</v>
      </c>
      <c r="H1830" t="s">
        <v>456</v>
      </c>
      <c r="I1830">
        <v>22701</v>
      </c>
      <c r="J1830" t="s">
        <v>85</v>
      </c>
      <c r="K1830" s="1">
        <v>181000</v>
      </c>
      <c r="L1830" s="1">
        <v>141000</v>
      </c>
      <c r="M1830" s="1">
        <v>-40000</v>
      </c>
      <c r="N1830" s="1">
        <v>114608.72</v>
      </c>
      <c r="O1830" s="1">
        <v>26391.279999999999</v>
      </c>
      <c r="P1830" s="1">
        <v>114608.72</v>
      </c>
      <c r="Q1830">
        <v>0</v>
      </c>
      <c r="R1830" s="1">
        <v>101929.96</v>
      </c>
      <c r="S1830" s="1">
        <v>12678.76</v>
      </c>
    </row>
    <row r="1831" spans="1:19" x14ac:dyDescent="0.25">
      <c r="A1831" s="2">
        <v>1001</v>
      </c>
      <c r="B1831" t="s">
        <v>21</v>
      </c>
      <c r="C1831" s="2" t="str">
        <f t="shared" si="95"/>
        <v>12</v>
      </c>
      <c r="D1831" t="s">
        <v>411</v>
      </c>
      <c r="E1831" s="2" t="str">
        <f t="shared" si="97"/>
        <v>120250000</v>
      </c>
      <c r="F1831" t="s">
        <v>454</v>
      </c>
      <c r="G1831" t="s">
        <v>455</v>
      </c>
      <c r="H1831" t="s">
        <v>456</v>
      </c>
      <c r="I1831">
        <v>22702</v>
      </c>
      <c r="J1831" t="s">
        <v>317</v>
      </c>
      <c r="K1831" s="1">
        <v>72500</v>
      </c>
      <c r="L1831" s="1">
        <v>22500</v>
      </c>
      <c r="M1831" s="1">
        <v>-50000</v>
      </c>
      <c r="N1831" s="1">
        <v>7465.7</v>
      </c>
      <c r="O1831" s="1">
        <v>15034.3</v>
      </c>
      <c r="P1831" s="1">
        <v>7465.7</v>
      </c>
      <c r="Q1831">
        <v>0</v>
      </c>
      <c r="R1831" s="1">
        <v>7465.7</v>
      </c>
      <c r="S1831">
        <v>0</v>
      </c>
    </row>
    <row r="1832" spans="1:19" x14ac:dyDescent="0.25">
      <c r="A1832" s="2">
        <v>1001</v>
      </c>
      <c r="B1832" t="s">
        <v>21</v>
      </c>
      <c r="C1832" s="2" t="str">
        <f t="shared" si="95"/>
        <v>12</v>
      </c>
      <c r="D1832" t="s">
        <v>411</v>
      </c>
      <c r="E1832" s="2" t="str">
        <f t="shared" si="97"/>
        <v>120250000</v>
      </c>
      <c r="F1832" t="s">
        <v>454</v>
      </c>
      <c r="G1832" t="s">
        <v>455</v>
      </c>
      <c r="H1832" t="s">
        <v>456</v>
      </c>
      <c r="I1832">
        <v>22706</v>
      </c>
      <c r="J1832" t="s">
        <v>86</v>
      </c>
      <c r="K1832" s="1">
        <v>1000000</v>
      </c>
      <c r="L1832" s="1">
        <v>999550</v>
      </c>
      <c r="M1832">
        <v>-450</v>
      </c>
      <c r="N1832" s="1">
        <v>6757.85</v>
      </c>
      <c r="O1832" s="1">
        <v>992792.15</v>
      </c>
      <c r="P1832" s="1">
        <v>6757.85</v>
      </c>
      <c r="Q1832">
        <v>0</v>
      </c>
      <c r="R1832" s="1">
        <v>6757.85</v>
      </c>
      <c r="S1832">
        <v>0</v>
      </c>
    </row>
    <row r="1833" spans="1:19" x14ac:dyDescent="0.25">
      <c r="A1833" s="2">
        <v>1001</v>
      </c>
      <c r="B1833" t="s">
        <v>21</v>
      </c>
      <c r="C1833" s="2" t="str">
        <f t="shared" si="95"/>
        <v>12</v>
      </c>
      <c r="D1833" t="s">
        <v>411</v>
      </c>
      <c r="E1833" s="2" t="str">
        <f t="shared" si="97"/>
        <v>120250000</v>
      </c>
      <c r="F1833" t="s">
        <v>454</v>
      </c>
      <c r="G1833" t="s">
        <v>455</v>
      </c>
      <c r="H1833" t="s">
        <v>456</v>
      </c>
      <c r="I1833">
        <v>22709</v>
      </c>
      <c r="J1833" t="s">
        <v>87</v>
      </c>
      <c r="K1833" s="1">
        <v>529000</v>
      </c>
      <c r="L1833" s="1">
        <v>99698.99</v>
      </c>
      <c r="M1833" s="1">
        <v>-429301.01</v>
      </c>
      <c r="N1833" s="1">
        <v>51423.79</v>
      </c>
      <c r="O1833" s="1">
        <v>48275.199999999997</v>
      </c>
      <c r="P1833" s="1">
        <v>51423.79</v>
      </c>
      <c r="Q1833">
        <v>0</v>
      </c>
      <c r="R1833" s="1">
        <v>51423.79</v>
      </c>
      <c r="S1833">
        <v>0</v>
      </c>
    </row>
    <row r="1834" spans="1:19" x14ac:dyDescent="0.25">
      <c r="A1834" s="2">
        <v>1001</v>
      </c>
      <c r="B1834" t="s">
        <v>21</v>
      </c>
      <c r="C1834" s="2" t="str">
        <f t="shared" si="95"/>
        <v>12</v>
      </c>
      <c r="D1834" t="s">
        <v>411</v>
      </c>
      <c r="E1834" s="2" t="str">
        <f t="shared" si="97"/>
        <v>120250000</v>
      </c>
      <c r="F1834" t="s">
        <v>454</v>
      </c>
      <c r="G1834" t="s">
        <v>455</v>
      </c>
      <c r="H1834" t="s">
        <v>456</v>
      </c>
      <c r="I1834">
        <v>61199</v>
      </c>
      <c r="J1834" t="s">
        <v>457</v>
      </c>
      <c r="K1834" s="1">
        <v>289000</v>
      </c>
      <c r="L1834" s="1">
        <v>21028</v>
      </c>
      <c r="M1834" s="1">
        <v>-267972</v>
      </c>
      <c r="N1834" s="1">
        <v>21027.38</v>
      </c>
      <c r="O1834">
        <v>0.62</v>
      </c>
      <c r="P1834" s="1">
        <v>21027.38</v>
      </c>
      <c r="Q1834">
        <v>0</v>
      </c>
      <c r="R1834" s="1">
        <v>21027.38</v>
      </c>
      <c r="S1834">
        <v>0</v>
      </c>
    </row>
    <row r="1835" spans="1:19" x14ac:dyDescent="0.25">
      <c r="A1835" s="2">
        <v>1001</v>
      </c>
      <c r="B1835" t="s">
        <v>21</v>
      </c>
      <c r="C1835" s="2" t="str">
        <f t="shared" si="95"/>
        <v>12</v>
      </c>
      <c r="D1835" t="s">
        <v>411</v>
      </c>
      <c r="E1835" s="2" t="str">
        <f t="shared" si="97"/>
        <v>120250000</v>
      </c>
      <c r="F1835" t="s">
        <v>454</v>
      </c>
      <c r="G1835" t="s">
        <v>455</v>
      </c>
      <c r="H1835" t="s">
        <v>456</v>
      </c>
      <c r="I1835">
        <v>61201</v>
      </c>
      <c r="J1835" t="s">
        <v>124</v>
      </c>
      <c r="K1835" s="1">
        <v>6456570</v>
      </c>
      <c r="L1835" s="1">
        <v>2715792.41</v>
      </c>
      <c r="M1835" s="1">
        <v>-3740777.59</v>
      </c>
      <c r="N1835" s="1">
        <v>2527659.9500000002</v>
      </c>
      <c r="O1835" s="1">
        <v>188132.46</v>
      </c>
      <c r="P1835" s="1">
        <v>2527659.9500000002</v>
      </c>
      <c r="Q1835">
        <v>0</v>
      </c>
      <c r="R1835" s="1">
        <v>2413785.4300000002</v>
      </c>
      <c r="S1835" s="1">
        <v>113874.52</v>
      </c>
    </row>
    <row r="1836" spans="1:19" x14ac:dyDescent="0.25">
      <c r="A1836" s="2">
        <v>1001</v>
      </c>
      <c r="B1836" t="s">
        <v>21</v>
      </c>
      <c r="C1836" s="2" t="str">
        <f t="shared" si="95"/>
        <v>12</v>
      </c>
      <c r="D1836" t="s">
        <v>411</v>
      </c>
      <c r="E1836" s="2" t="str">
        <f t="shared" si="97"/>
        <v>120250000</v>
      </c>
      <c r="F1836" t="s">
        <v>454</v>
      </c>
      <c r="G1836" t="s">
        <v>455</v>
      </c>
      <c r="H1836" t="s">
        <v>456</v>
      </c>
      <c r="I1836">
        <v>62303</v>
      </c>
      <c r="J1836" t="s">
        <v>91</v>
      </c>
      <c r="K1836">
        <v>0</v>
      </c>
      <c r="L1836">
        <v>118.71</v>
      </c>
      <c r="M1836">
        <v>118.71</v>
      </c>
      <c r="N1836">
        <v>118.71</v>
      </c>
      <c r="O1836">
        <v>0</v>
      </c>
      <c r="P1836">
        <v>118.71</v>
      </c>
      <c r="Q1836">
        <v>0</v>
      </c>
      <c r="R1836">
        <v>118.71</v>
      </c>
      <c r="S1836">
        <v>0</v>
      </c>
    </row>
    <row r="1837" spans="1:19" x14ac:dyDescent="0.25">
      <c r="A1837" s="2">
        <v>1001</v>
      </c>
      <c r="B1837" t="s">
        <v>21</v>
      </c>
      <c r="C1837" s="2" t="str">
        <f t="shared" si="95"/>
        <v>12</v>
      </c>
      <c r="D1837" t="s">
        <v>411</v>
      </c>
      <c r="E1837" s="2" t="str">
        <f t="shared" si="97"/>
        <v>120250000</v>
      </c>
      <c r="F1837" t="s">
        <v>454</v>
      </c>
      <c r="G1837" t="s">
        <v>455</v>
      </c>
      <c r="H1837" t="s">
        <v>456</v>
      </c>
      <c r="I1837">
        <v>62308</v>
      </c>
      <c r="J1837" t="s">
        <v>341</v>
      </c>
      <c r="K1837">
        <v>0</v>
      </c>
      <c r="L1837" s="1">
        <v>6149</v>
      </c>
      <c r="M1837" s="1">
        <v>6149</v>
      </c>
      <c r="N1837" s="1">
        <v>4515.5</v>
      </c>
      <c r="O1837" s="1">
        <v>1633.5</v>
      </c>
      <c r="P1837" s="1">
        <v>4515.5</v>
      </c>
      <c r="Q1837">
        <v>0</v>
      </c>
      <c r="R1837" s="1">
        <v>4515.5</v>
      </c>
      <c r="S1837">
        <v>0</v>
      </c>
    </row>
    <row r="1838" spans="1:19" x14ac:dyDescent="0.25">
      <c r="A1838" s="2">
        <v>1001</v>
      </c>
      <c r="B1838" t="s">
        <v>21</v>
      </c>
      <c r="C1838" s="2" t="str">
        <f t="shared" si="95"/>
        <v>12</v>
      </c>
      <c r="D1838" t="s">
        <v>411</v>
      </c>
      <c r="E1838" s="2" t="str">
        <f t="shared" si="97"/>
        <v>120250000</v>
      </c>
      <c r="F1838" t="s">
        <v>454</v>
      </c>
      <c r="G1838" t="s">
        <v>455</v>
      </c>
      <c r="H1838" t="s">
        <v>456</v>
      </c>
      <c r="I1838">
        <v>63000</v>
      </c>
      <c r="J1838" t="s">
        <v>362</v>
      </c>
      <c r="K1838" s="1">
        <v>1920000</v>
      </c>
      <c r="L1838" s="1">
        <v>3448514.69</v>
      </c>
      <c r="M1838" s="1">
        <v>1528514.69</v>
      </c>
      <c r="N1838" s="1">
        <v>707472.67</v>
      </c>
      <c r="O1838" s="1">
        <v>2741042.02</v>
      </c>
      <c r="P1838" s="1">
        <v>707472.67</v>
      </c>
      <c r="Q1838">
        <v>0</v>
      </c>
      <c r="R1838" s="1">
        <v>536338.29</v>
      </c>
      <c r="S1838" s="1">
        <v>171134.38</v>
      </c>
    </row>
    <row r="1839" spans="1:19" x14ac:dyDescent="0.25">
      <c r="A1839" s="2">
        <v>1001</v>
      </c>
      <c r="B1839" t="s">
        <v>21</v>
      </c>
      <c r="C1839" s="2" t="str">
        <f t="shared" si="95"/>
        <v>12</v>
      </c>
      <c r="D1839" t="s">
        <v>411</v>
      </c>
      <c r="E1839" s="2" t="str">
        <f t="shared" si="97"/>
        <v>120250000</v>
      </c>
      <c r="F1839" t="s">
        <v>454</v>
      </c>
      <c r="G1839" t="s">
        <v>455</v>
      </c>
      <c r="H1839" t="s">
        <v>456</v>
      </c>
      <c r="I1839">
        <v>63100</v>
      </c>
      <c r="J1839" t="s">
        <v>97</v>
      </c>
      <c r="K1839" s="1">
        <v>990000</v>
      </c>
      <c r="L1839">
        <v>0</v>
      </c>
      <c r="M1839" s="1">
        <v>-990000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</row>
    <row r="1840" spans="1:19" x14ac:dyDescent="0.25">
      <c r="A1840" s="2">
        <v>1001</v>
      </c>
      <c r="B1840" t="s">
        <v>21</v>
      </c>
      <c r="C1840" s="2" t="str">
        <f t="shared" si="95"/>
        <v>12</v>
      </c>
      <c r="D1840" t="s">
        <v>411</v>
      </c>
      <c r="E1840" s="2" t="str">
        <f t="shared" si="97"/>
        <v>120250000</v>
      </c>
      <c r="F1840" t="s">
        <v>454</v>
      </c>
      <c r="G1840" t="s">
        <v>455</v>
      </c>
      <c r="H1840" t="s">
        <v>456</v>
      </c>
      <c r="I1840">
        <v>63300</v>
      </c>
      <c r="J1840" t="s">
        <v>158</v>
      </c>
      <c r="K1840" s="1">
        <v>30000</v>
      </c>
      <c r="L1840">
        <v>0</v>
      </c>
      <c r="M1840" s="1">
        <v>-30000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</row>
    <row r="1841" spans="1:19" x14ac:dyDescent="0.25">
      <c r="A1841" s="2">
        <v>1001</v>
      </c>
      <c r="B1841" t="s">
        <v>21</v>
      </c>
      <c r="C1841" s="2" t="str">
        <f t="shared" si="95"/>
        <v>12</v>
      </c>
      <c r="D1841" t="s">
        <v>411</v>
      </c>
      <c r="E1841" s="2" t="str">
        <f t="shared" si="97"/>
        <v>120250000</v>
      </c>
      <c r="F1841" t="s">
        <v>454</v>
      </c>
      <c r="G1841" t="s">
        <v>455</v>
      </c>
      <c r="H1841" t="s">
        <v>456</v>
      </c>
      <c r="I1841">
        <v>63301</v>
      </c>
      <c r="J1841" t="s">
        <v>129</v>
      </c>
      <c r="K1841">
        <v>0</v>
      </c>
      <c r="L1841" s="1">
        <v>30821.48</v>
      </c>
      <c r="M1841" s="1">
        <v>30821.48</v>
      </c>
      <c r="N1841" s="1">
        <v>4235</v>
      </c>
      <c r="O1841" s="1">
        <v>26586.48</v>
      </c>
      <c r="P1841" s="1">
        <v>4235</v>
      </c>
      <c r="Q1841">
        <v>0</v>
      </c>
      <c r="R1841" s="1">
        <v>3509</v>
      </c>
      <c r="S1841">
        <v>726</v>
      </c>
    </row>
    <row r="1842" spans="1:19" x14ac:dyDescent="0.25">
      <c r="A1842" s="2">
        <v>1001</v>
      </c>
      <c r="B1842" t="s">
        <v>21</v>
      </c>
      <c r="C1842" s="2" t="str">
        <f t="shared" si="95"/>
        <v>12</v>
      </c>
      <c r="D1842" t="s">
        <v>411</v>
      </c>
      <c r="E1842" s="2" t="str">
        <f t="shared" si="97"/>
        <v>120250000</v>
      </c>
      <c r="F1842" t="s">
        <v>454</v>
      </c>
      <c r="G1842" t="s">
        <v>455</v>
      </c>
      <c r="H1842" t="s">
        <v>456</v>
      </c>
      <c r="I1842">
        <v>63302</v>
      </c>
      <c r="J1842" t="s">
        <v>130</v>
      </c>
      <c r="K1842" s="1">
        <v>171000</v>
      </c>
      <c r="L1842">
        <v>0</v>
      </c>
      <c r="M1842" s="1">
        <v>-171000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</row>
    <row r="1843" spans="1:19" x14ac:dyDescent="0.25">
      <c r="A1843" s="2">
        <v>1001</v>
      </c>
      <c r="B1843" t="s">
        <v>21</v>
      </c>
      <c r="C1843" s="2" t="str">
        <f t="shared" si="95"/>
        <v>12</v>
      </c>
      <c r="D1843" t="s">
        <v>411</v>
      </c>
      <c r="E1843" s="2" t="str">
        <f t="shared" si="97"/>
        <v>120250000</v>
      </c>
      <c r="F1843" t="s">
        <v>454</v>
      </c>
      <c r="G1843" t="s">
        <v>455</v>
      </c>
      <c r="H1843" t="s">
        <v>456</v>
      </c>
      <c r="I1843">
        <v>63303</v>
      </c>
      <c r="J1843" t="s">
        <v>98</v>
      </c>
      <c r="K1843" s="1">
        <v>20000</v>
      </c>
      <c r="L1843">
        <v>0</v>
      </c>
      <c r="M1843" s="1">
        <v>-20000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</row>
    <row r="1844" spans="1:19" x14ac:dyDescent="0.25">
      <c r="A1844" s="2">
        <v>1001</v>
      </c>
      <c r="B1844" t="s">
        <v>21</v>
      </c>
      <c r="C1844" s="2" t="str">
        <f t="shared" si="95"/>
        <v>12</v>
      </c>
      <c r="D1844" t="s">
        <v>411</v>
      </c>
      <c r="E1844" s="2" t="str">
        <f t="shared" si="97"/>
        <v>120250000</v>
      </c>
      <c r="F1844" t="s">
        <v>454</v>
      </c>
      <c r="G1844" t="s">
        <v>455</v>
      </c>
      <c r="H1844" t="s">
        <v>456</v>
      </c>
      <c r="I1844">
        <v>63308</v>
      </c>
      <c r="J1844" t="s">
        <v>171</v>
      </c>
      <c r="K1844" s="1">
        <v>75000</v>
      </c>
      <c r="L1844">
        <v>0</v>
      </c>
      <c r="M1844" s="1">
        <v>-75000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</row>
    <row r="1845" spans="1:19" x14ac:dyDescent="0.25">
      <c r="A1845" s="2">
        <v>1001</v>
      </c>
      <c r="B1845" t="s">
        <v>21</v>
      </c>
      <c r="C1845" s="2" t="str">
        <f t="shared" si="95"/>
        <v>12</v>
      </c>
      <c r="D1845" t="s">
        <v>411</v>
      </c>
      <c r="E1845" s="2" t="str">
        <f t="shared" si="97"/>
        <v>120250000</v>
      </c>
      <c r="F1845" t="s">
        <v>454</v>
      </c>
      <c r="G1845" t="s">
        <v>455</v>
      </c>
      <c r="H1845" t="s">
        <v>456</v>
      </c>
      <c r="I1845">
        <v>63500</v>
      </c>
      <c r="J1845" t="s">
        <v>185</v>
      </c>
      <c r="K1845">
        <v>0</v>
      </c>
      <c r="L1845" s="1">
        <v>1430</v>
      </c>
      <c r="M1845" s="1">
        <v>1430</v>
      </c>
      <c r="N1845" s="1">
        <v>1174.6199999999999</v>
      </c>
      <c r="O1845">
        <v>255.38</v>
      </c>
      <c r="P1845" s="1">
        <v>1174.6199999999999</v>
      </c>
      <c r="Q1845">
        <v>0</v>
      </c>
      <c r="R1845" s="1">
        <v>1174.6199999999999</v>
      </c>
      <c r="S1845">
        <v>0</v>
      </c>
    </row>
    <row r="1846" spans="1:19" x14ac:dyDescent="0.25">
      <c r="A1846" s="2">
        <v>1001</v>
      </c>
      <c r="B1846" t="s">
        <v>21</v>
      </c>
      <c r="C1846" s="2" t="str">
        <f t="shared" si="95"/>
        <v>12</v>
      </c>
      <c r="D1846" t="s">
        <v>411</v>
      </c>
      <c r="E1846" s="2" t="str">
        <f t="shared" si="97"/>
        <v>120250000</v>
      </c>
      <c r="F1846" t="s">
        <v>454</v>
      </c>
      <c r="G1846" t="s">
        <v>455</v>
      </c>
      <c r="H1846" t="s">
        <v>456</v>
      </c>
      <c r="I1846">
        <v>64010</v>
      </c>
      <c r="J1846" t="s">
        <v>99</v>
      </c>
      <c r="K1846" s="1">
        <v>50000</v>
      </c>
      <c r="L1846">
        <v>0</v>
      </c>
      <c r="M1846" s="1">
        <v>-50000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</row>
    <row r="1847" spans="1:19" x14ac:dyDescent="0.25">
      <c r="A1847" s="2">
        <v>1001</v>
      </c>
      <c r="B1847" t="s">
        <v>21</v>
      </c>
      <c r="C1847" s="2" t="str">
        <f t="shared" si="95"/>
        <v>12</v>
      </c>
      <c r="D1847" t="s">
        <v>411</v>
      </c>
      <c r="E1847" s="2" t="str">
        <f t="shared" ref="E1847:E1878" si="98">"120260000"</f>
        <v>120260000</v>
      </c>
      <c r="F1847" t="s">
        <v>458</v>
      </c>
      <c r="G1847" t="s">
        <v>459</v>
      </c>
      <c r="H1847" t="s">
        <v>460</v>
      </c>
      <c r="I1847">
        <v>10000</v>
      </c>
      <c r="J1847" t="s">
        <v>25</v>
      </c>
      <c r="K1847" s="1">
        <v>82492</v>
      </c>
      <c r="L1847" s="1">
        <v>82492</v>
      </c>
      <c r="M1847">
        <v>0</v>
      </c>
      <c r="N1847" s="1">
        <v>82491.839999999997</v>
      </c>
      <c r="O1847">
        <v>0.16</v>
      </c>
      <c r="P1847" s="1">
        <v>82491.839999999997</v>
      </c>
      <c r="Q1847">
        <v>0</v>
      </c>
      <c r="R1847" s="1">
        <v>82491.839999999997</v>
      </c>
      <c r="S1847">
        <v>0</v>
      </c>
    </row>
    <row r="1848" spans="1:19" x14ac:dyDescent="0.25">
      <c r="A1848" s="2">
        <v>1001</v>
      </c>
      <c r="B1848" t="s">
        <v>21</v>
      </c>
      <c r="C1848" s="2" t="str">
        <f t="shared" si="95"/>
        <v>12</v>
      </c>
      <c r="D1848" t="s">
        <v>411</v>
      </c>
      <c r="E1848" s="2" t="str">
        <f t="shared" si="98"/>
        <v>120260000</v>
      </c>
      <c r="F1848" t="s">
        <v>458</v>
      </c>
      <c r="G1848" t="s">
        <v>459</v>
      </c>
      <c r="H1848" t="s">
        <v>460</v>
      </c>
      <c r="I1848">
        <v>12000</v>
      </c>
      <c r="J1848" t="s">
        <v>28</v>
      </c>
      <c r="K1848" s="1">
        <v>375096</v>
      </c>
      <c r="L1848" s="1">
        <v>274754</v>
      </c>
      <c r="M1848" s="1">
        <v>-100342</v>
      </c>
      <c r="N1848" s="1">
        <v>274753.83</v>
      </c>
      <c r="O1848">
        <v>0.17</v>
      </c>
      <c r="P1848" s="1">
        <v>274753.83</v>
      </c>
      <c r="Q1848">
        <v>0</v>
      </c>
      <c r="R1848" s="1">
        <v>274753.83</v>
      </c>
      <c r="S1848">
        <v>0</v>
      </c>
    </row>
    <row r="1849" spans="1:19" x14ac:dyDescent="0.25">
      <c r="A1849" s="2">
        <v>1001</v>
      </c>
      <c r="B1849" t="s">
        <v>21</v>
      </c>
      <c r="C1849" s="2" t="str">
        <f t="shared" si="95"/>
        <v>12</v>
      </c>
      <c r="D1849" t="s">
        <v>411</v>
      </c>
      <c r="E1849" s="2" t="str">
        <f t="shared" si="98"/>
        <v>120260000</v>
      </c>
      <c r="F1849" t="s">
        <v>458</v>
      </c>
      <c r="G1849" t="s">
        <v>459</v>
      </c>
      <c r="H1849" t="s">
        <v>460</v>
      </c>
      <c r="I1849">
        <v>12001</v>
      </c>
      <c r="J1849" t="s">
        <v>51</v>
      </c>
      <c r="K1849">
        <v>0</v>
      </c>
      <c r="L1849">
        <v>0.33</v>
      </c>
      <c r="M1849">
        <v>0.33</v>
      </c>
      <c r="N1849">
        <v>0</v>
      </c>
      <c r="O1849">
        <v>0.33</v>
      </c>
      <c r="P1849">
        <v>0</v>
      </c>
      <c r="Q1849">
        <v>0</v>
      </c>
      <c r="R1849">
        <v>0</v>
      </c>
      <c r="S1849">
        <v>0</v>
      </c>
    </row>
    <row r="1850" spans="1:19" x14ac:dyDescent="0.25">
      <c r="A1850" s="2">
        <v>1001</v>
      </c>
      <c r="B1850" t="s">
        <v>21</v>
      </c>
      <c r="C1850" s="2" t="str">
        <f t="shared" si="95"/>
        <v>12</v>
      </c>
      <c r="D1850" t="s">
        <v>411</v>
      </c>
      <c r="E1850" s="2" t="str">
        <f t="shared" si="98"/>
        <v>120260000</v>
      </c>
      <c r="F1850" t="s">
        <v>458</v>
      </c>
      <c r="G1850" t="s">
        <v>459</v>
      </c>
      <c r="H1850" t="s">
        <v>460</v>
      </c>
      <c r="I1850">
        <v>12002</v>
      </c>
      <c r="J1850" t="s">
        <v>29</v>
      </c>
      <c r="K1850" s="1">
        <v>45931</v>
      </c>
      <c r="L1850" s="1">
        <v>18034.259999999998</v>
      </c>
      <c r="M1850" s="1">
        <v>-27896.74</v>
      </c>
      <c r="N1850" s="1">
        <v>18033.939999999999</v>
      </c>
      <c r="O1850">
        <v>0.32</v>
      </c>
      <c r="P1850" s="1">
        <v>18033.939999999999</v>
      </c>
      <c r="Q1850">
        <v>0</v>
      </c>
      <c r="R1850" s="1">
        <v>18033.939999999999</v>
      </c>
      <c r="S1850">
        <v>0</v>
      </c>
    </row>
    <row r="1851" spans="1:19" x14ac:dyDescent="0.25">
      <c r="A1851" s="2">
        <v>1001</v>
      </c>
      <c r="B1851" t="s">
        <v>21</v>
      </c>
      <c r="C1851" s="2" t="str">
        <f t="shared" si="95"/>
        <v>12</v>
      </c>
      <c r="D1851" t="s">
        <v>411</v>
      </c>
      <c r="E1851" s="2" t="str">
        <f t="shared" si="98"/>
        <v>120260000</v>
      </c>
      <c r="F1851" t="s">
        <v>458</v>
      </c>
      <c r="G1851" t="s">
        <v>459</v>
      </c>
      <c r="H1851" t="s">
        <v>460</v>
      </c>
      <c r="I1851">
        <v>12005</v>
      </c>
      <c r="J1851" t="s">
        <v>31</v>
      </c>
      <c r="K1851" s="1">
        <v>70967</v>
      </c>
      <c r="L1851" s="1">
        <v>75414</v>
      </c>
      <c r="M1851" s="1">
        <v>4447</v>
      </c>
      <c r="N1851" s="1">
        <v>75413.38</v>
      </c>
      <c r="O1851">
        <v>0.62</v>
      </c>
      <c r="P1851" s="1">
        <v>75413.38</v>
      </c>
      <c r="Q1851">
        <v>0</v>
      </c>
      <c r="R1851" s="1">
        <v>75413.38</v>
      </c>
      <c r="S1851">
        <v>0</v>
      </c>
    </row>
    <row r="1852" spans="1:19" x14ac:dyDescent="0.25">
      <c r="A1852" s="2">
        <v>1001</v>
      </c>
      <c r="B1852" t="s">
        <v>21</v>
      </c>
      <c r="C1852" s="2" t="str">
        <f t="shared" si="95"/>
        <v>12</v>
      </c>
      <c r="D1852" t="s">
        <v>411</v>
      </c>
      <c r="E1852" s="2" t="str">
        <f t="shared" si="98"/>
        <v>120260000</v>
      </c>
      <c r="F1852" t="s">
        <v>458</v>
      </c>
      <c r="G1852" t="s">
        <v>459</v>
      </c>
      <c r="H1852" t="s">
        <v>460</v>
      </c>
      <c r="I1852">
        <v>12100</v>
      </c>
      <c r="J1852" t="s">
        <v>32</v>
      </c>
      <c r="K1852" s="1">
        <v>316332</v>
      </c>
      <c r="L1852" s="1">
        <v>222400.13</v>
      </c>
      <c r="M1852" s="1">
        <v>-93931.87</v>
      </c>
      <c r="N1852" s="1">
        <v>222399.45</v>
      </c>
      <c r="O1852">
        <v>0.68</v>
      </c>
      <c r="P1852" s="1">
        <v>222399.45</v>
      </c>
      <c r="Q1852">
        <v>0</v>
      </c>
      <c r="R1852" s="1">
        <v>222399.45</v>
      </c>
      <c r="S1852">
        <v>0</v>
      </c>
    </row>
    <row r="1853" spans="1:19" x14ac:dyDescent="0.25">
      <c r="A1853" s="2">
        <v>1001</v>
      </c>
      <c r="B1853" t="s">
        <v>21</v>
      </c>
      <c r="C1853" s="2" t="str">
        <f t="shared" si="95"/>
        <v>12</v>
      </c>
      <c r="D1853" t="s">
        <v>411</v>
      </c>
      <c r="E1853" s="2" t="str">
        <f t="shared" si="98"/>
        <v>120260000</v>
      </c>
      <c r="F1853" t="s">
        <v>458</v>
      </c>
      <c r="G1853" t="s">
        <v>459</v>
      </c>
      <c r="H1853" t="s">
        <v>460</v>
      </c>
      <c r="I1853">
        <v>12101</v>
      </c>
      <c r="J1853" t="s">
        <v>33</v>
      </c>
      <c r="K1853" s="1">
        <v>677420</v>
      </c>
      <c r="L1853" s="1">
        <v>497472.54</v>
      </c>
      <c r="M1853" s="1">
        <v>-179947.46</v>
      </c>
      <c r="N1853" s="1">
        <v>497472.47</v>
      </c>
      <c r="O1853">
        <v>7.0000000000000007E-2</v>
      </c>
      <c r="P1853" s="1">
        <v>497472.47</v>
      </c>
      <c r="Q1853">
        <v>0</v>
      </c>
      <c r="R1853" s="1">
        <v>497472.47</v>
      </c>
      <c r="S1853">
        <v>0</v>
      </c>
    </row>
    <row r="1854" spans="1:19" x14ac:dyDescent="0.25">
      <c r="A1854" s="2">
        <v>1001</v>
      </c>
      <c r="B1854" t="s">
        <v>21</v>
      </c>
      <c r="C1854" s="2" t="str">
        <f t="shared" si="95"/>
        <v>12</v>
      </c>
      <c r="D1854" t="s">
        <v>411</v>
      </c>
      <c r="E1854" s="2" t="str">
        <f t="shared" si="98"/>
        <v>120260000</v>
      </c>
      <c r="F1854" t="s">
        <v>458</v>
      </c>
      <c r="G1854" t="s">
        <v>459</v>
      </c>
      <c r="H1854" t="s">
        <v>460</v>
      </c>
      <c r="I1854">
        <v>12502</v>
      </c>
      <c r="J1854" t="s">
        <v>134</v>
      </c>
      <c r="K1854">
        <v>0</v>
      </c>
      <c r="L1854" s="1">
        <v>10062.59</v>
      </c>
      <c r="M1854" s="1">
        <v>10062.59</v>
      </c>
      <c r="N1854" s="1">
        <v>10062.370000000001</v>
      </c>
      <c r="O1854">
        <v>0.22</v>
      </c>
      <c r="P1854" s="1">
        <v>10062.370000000001</v>
      </c>
      <c r="Q1854">
        <v>0</v>
      </c>
      <c r="R1854" s="1">
        <v>10062.370000000001</v>
      </c>
      <c r="S1854">
        <v>0</v>
      </c>
    </row>
    <row r="1855" spans="1:19" x14ac:dyDescent="0.25">
      <c r="A1855" s="2">
        <v>1001</v>
      </c>
      <c r="B1855" t="s">
        <v>21</v>
      </c>
      <c r="C1855" s="2" t="str">
        <f t="shared" ref="C1855:C1918" si="99">"12"</f>
        <v>12</v>
      </c>
      <c r="D1855" t="s">
        <v>411</v>
      </c>
      <c r="E1855" s="2" t="str">
        <f t="shared" si="98"/>
        <v>120260000</v>
      </c>
      <c r="F1855" t="s">
        <v>458</v>
      </c>
      <c r="G1855" t="s">
        <v>459</v>
      </c>
      <c r="H1855" t="s">
        <v>460</v>
      </c>
      <c r="I1855">
        <v>13000</v>
      </c>
      <c r="J1855" t="s">
        <v>53</v>
      </c>
      <c r="K1855" s="1">
        <v>132399</v>
      </c>
      <c r="L1855" s="1">
        <v>84084.89</v>
      </c>
      <c r="M1855" s="1">
        <v>-48314.11</v>
      </c>
      <c r="N1855" s="1">
        <v>84084.09</v>
      </c>
      <c r="O1855">
        <v>0.8</v>
      </c>
      <c r="P1855" s="1">
        <v>84084.09</v>
      </c>
      <c r="Q1855">
        <v>0</v>
      </c>
      <c r="R1855" s="1">
        <v>84084.09</v>
      </c>
      <c r="S1855">
        <v>0</v>
      </c>
    </row>
    <row r="1856" spans="1:19" x14ac:dyDescent="0.25">
      <c r="A1856" s="2">
        <v>1001</v>
      </c>
      <c r="B1856" t="s">
        <v>21</v>
      </c>
      <c r="C1856" s="2" t="str">
        <f t="shared" si="99"/>
        <v>12</v>
      </c>
      <c r="D1856" t="s">
        <v>411</v>
      </c>
      <c r="E1856" s="2" t="str">
        <f t="shared" si="98"/>
        <v>120260000</v>
      </c>
      <c r="F1856" t="s">
        <v>458</v>
      </c>
      <c r="G1856" t="s">
        <v>459</v>
      </c>
      <c r="H1856" t="s">
        <v>460</v>
      </c>
      <c r="I1856">
        <v>13005</v>
      </c>
      <c r="J1856" t="s">
        <v>56</v>
      </c>
      <c r="K1856" s="1">
        <v>12859</v>
      </c>
      <c r="L1856" s="1">
        <v>10387</v>
      </c>
      <c r="M1856" s="1">
        <v>-2472</v>
      </c>
      <c r="N1856" s="1">
        <v>10386.82</v>
      </c>
      <c r="O1856">
        <v>0.18</v>
      </c>
      <c r="P1856" s="1">
        <v>10386.82</v>
      </c>
      <c r="Q1856">
        <v>0</v>
      </c>
      <c r="R1856" s="1">
        <v>10386.82</v>
      </c>
      <c r="S1856">
        <v>0</v>
      </c>
    </row>
    <row r="1857" spans="1:19" x14ac:dyDescent="0.25">
      <c r="A1857" s="2">
        <v>1001</v>
      </c>
      <c r="B1857" t="s">
        <v>21</v>
      </c>
      <c r="C1857" s="2" t="str">
        <f t="shared" si="99"/>
        <v>12</v>
      </c>
      <c r="D1857" t="s">
        <v>411</v>
      </c>
      <c r="E1857" s="2" t="str">
        <f t="shared" si="98"/>
        <v>120260000</v>
      </c>
      <c r="F1857" t="s">
        <v>458</v>
      </c>
      <c r="G1857" t="s">
        <v>459</v>
      </c>
      <c r="H1857" t="s">
        <v>460</v>
      </c>
      <c r="I1857">
        <v>16000</v>
      </c>
      <c r="J1857" t="s">
        <v>35</v>
      </c>
      <c r="K1857" s="1">
        <v>393355</v>
      </c>
      <c r="L1857" s="1">
        <v>279646.84999999998</v>
      </c>
      <c r="M1857" s="1">
        <v>-113708.15</v>
      </c>
      <c r="N1857" s="1">
        <v>279646.53000000003</v>
      </c>
      <c r="O1857">
        <v>0.32</v>
      </c>
      <c r="P1857" s="1">
        <v>279646.53000000003</v>
      </c>
      <c r="Q1857">
        <v>0</v>
      </c>
      <c r="R1857" s="1">
        <v>279646.53000000003</v>
      </c>
      <c r="S1857">
        <v>0</v>
      </c>
    </row>
    <row r="1858" spans="1:19" x14ac:dyDescent="0.25">
      <c r="A1858" s="2">
        <v>1001</v>
      </c>
      <c r="B1858" t="s">
        <v>21</v>
      </c>
      <c r="C1858" s="2" t="str">
        <f t="shared" si="99"/>
        <v>12</v>
      </c>
      <c r="D1858" t="s">
        <v>411</v>
      </c>
      <c r="E1858" s="2" t="str">
        <f t="shared" si="98"/>
        <v>120260000</v>
      </c>
      <c r="F1858" t="s">
        <v>458</v>
      </c>
      <c r="G1858" t="s">
        <v>459</v>
      </c>
      <c r="H1858" t="s">
        <v>460</v>
      </c>
      <c r="I1858">
        <v>21500</v>
      </c>
      <c r="J1858" t="s">
        <v>71</v>
      </c>
      <c r="K1858" s="1">
        <v>2000</v>
      </c>
      <c r="L1858">
        <v>0</v>
      </c>
      <c r="M1858" s="1">
        <v>-2000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</row>
    <row r="1859" spans="1:19" x14ac:dyDescent="0.25">
      <c r="A1859" s="2">
        <v>1001</v>
      </c>
      <c r="B1859" t="s">
        <v>21</v>
      </c>
      <c r="C1859" s="2" t="str">
        <f t="shared" si="99"/>
        <v>12</v>
      </c>
      <c r="D1859" t="s">
        <v>411</v>
      </c>
      <c r="E1859" s="2" t="str">
        <f t="shared" si="98"/>
        <v>120260000</v>
      </c>
      <c r="F1859" t="s">
        <v>458</v>
      </c>
      <c r="G1859" t="s">
        <v>459</v>
      </c>
      <c r="H1859" t="s">
        <v>460</v>
      </c>
      <c r="I1859">
        <v>22000</v>
      </c>
      <c r="J1859" t="s">
        <v>39</v>
      </c>
      <c r="K1859" s="1">
        <v>1000</v>
      </c>
      <c r="L1859" s="1">
        <v>1000</v>
      </c>
      <c r="M1859">
        <v>0</v>
      </c>
      <c r="N1859">
        <v>612.38</v>
      </c>
      <c r="O1859">
        <v>387.62</v>
      </c>
      <c r="P1859">
        <v>612.38</v>
      </c>
      <c r="Q1859">
        <v>0</v>
      </c>
      <c r="R1859">
        <v>612.38</v>
      </c>
      <c r="S1859">
        <v>0</v>
      </c>
    </row>
    <row r="1860" spans="1:19" x14ac:dyDescent="0.25">
      <c r="A1860" s="2">
        <v>1001</v>
      </c>
      <c r="B1860" t="s">
        <v>21</v>
      </c>
      <c r="C1860" s="2" t="str">
        <f t="shared" si="99"/>
        <v>12</v>
      </c>
      <c r="D1860" t="s">
        <v>411</v>
      </c>
      <c r="E1860" s="2" t="str">
        <f t="shared" si="98"/>
        <v>120260000</v>
      </c>
      <c r="F1860" t="s">
        <v>458</v>
      </c>
      <c r="G1860" t="s">
        <v>459</v>
      </c>
      <c r="H1860" t="s">
        <v>460</v>
      </c>
      <c r="I1860">
        <v>22003</v>
      </c>
      <c r="J1860" t="s">
        <v>41</v>
      </c>
      <c r="K1860">
        <v>300</v>
      </c>
      <c r="L1860">
        <v>300</v>
      </c>
      <c r="M1860">
        <v>0</v>
      </c>
      <c r="N1860">
        <v>98</v>
      </c>
      <c r="O1860">
        <v>202</v>
      </c>
      <c r="P1860">
        <v>98</v>
      </c>
      <c r="Q1860">
        <v>0</v>
      </c>
      <c r="R1860">
        <v>98</v>
      </c>
      <c r="S1860">
        <v>0</v>
      </c>
    </row>
    <row r="1861" spans="1:19" x14ac:dyDescent="0.25">
      <c r="A1861" s="2">
        <v>1001</v>
      </c>
      <c r="B1861" t="s">
        <v>21</v>
      </c>
      <c r="C1861" s="2" t="str">
        <f t="shared" si="99"/>
        <v>12</v>
      </c>
      <c r="D1861" t="s">
        <v>411</v>
      </c>
      <c r="E1861" s="2" t="str">
        <f t="shared" si="98"/>
        <v>120260000</v>
      </c>
      <c r="F1861" t="s">
        <v>458</v>
      </c>
      <c r="G1861" t="s">
        <v>459</v>
      </c>
      <c r="H1861" t="s">
        <v>460</v>
      </c>
      <c r="I1861">
        <v>22201</v>
      </c>
      <c r="J1861" t="s">
        <v>42</v>
      </c>
      <c r="K1861">
        <v>300</v>
      </c>
      <c r="L1861">
        <v>300</v>
      </c>
      <c r="M1861">
        <v>0</v>
      </c>
      <c r="N1861">
        <v>19.14</v>
      </c>
      <c r="O1861">
        <v>280.86</v>
      </c>
      <c r="P1861">
        <v>19.14</v>
      </c>
      <c r="Q1861">
        <v>0</v>
      </c>
      <c r="R1861">
        <v>19.14</v>
      </c>
      <c r="S1861">
        <v>0</v>
      </c>
    </row>
    <row r="1862" spans="1:19" x14ac:dyDescent="0.25">
      <c r="A1862" s="2">
        <v>1001</v>
      </c>
      <c r="B1862" t="s">
        <v>21</v>
      </c>
      <c r="C1862" s="2" t="str">
        <f t="shared" si="99"/>
        <v>12</v>
      </c>
      <c r="D1862" t="s">
        <v>411</v>
      </c>
      <c r="E1862" s="2" t="str">
        <f t="shared" si="98"/>
        <v>120260000</v>
      </c>
      <c r="F1862" t="s">
        <v>458</v>
      </c>
      <c r="G1862" t="s">
        <v>459</v>
      </c>
      <c r="H1862" t="s">
        <v>460</v>
      </c>
      <c r="I1862">
        <v>22209</v>
      </c>
      <c r="J1862" t="s">
        <v>43</v>
      </c>
      <c r="K1862">
        <v>300</v>
      </c>
      <c r="L1862">
        <v>300</v>
      </c>
      <c r="M1862">
        <v>0</v>
      </c>
      <c r="N1862">
        <v>0</v>
      </c>
      <c r="O1862">
        <v>300</v>
      </c>
      <c r="P1862">
        <v>0</v>
      </c>
      <c r="Q1862">
        <v>0</v>
      </c>
      <c r="R1862">
        <v>0</v>
      </c>
      <c r="S1862">
        <v>0</v>
      </c>
    </row>
    <row r="1863" spans="1:19" x14ac:dyDescent="0.25">
      <c r="A1863" s="2">
        <v>1001</v>
      </c>
      <c r="B1863" t="s">
        <v>21</v>
      </c>
      <c r="C1863" s="2" t="str">
        <f t="shared" si="99"/>
        <v>12</v>
      </c>
      <c r="D1863" t="s">
        <v>411</v>
      </c>
      <c r="E1863" s="2" t="str">
        <f t="shared" si="98"/>
        <v>120260000</v>
      </c>
      <c r="F1863" t="s">
        <v>458</v>
      </c>
      <c r="G1863" t="s">
        <v>459</v>
      </c>
      <c r="H1863" t="s">
        <v>460</v>
      </c>
      <c r="I1863">
        <v>22706</v>
      </c>
      <c r="J1863" t="s">
        <v>86</v>
      </c>
      <c r="K1863" s="1">
        <v>131250</v>
      </c>
      <c r="L1863" s="1">
        <v>151250</v>
      </c>
      <c r="M1863" s="1">
        <v>20000</v>
      </c>
      <c r="N1863" s="1">
        <v>127740.15</v>
      </c>
      <c r="O1863" s="1">
        <v>23509.85</v>
      </c>
      <c r="P1863" s="1">
        <v>127740.15</v>
      </c>
      <c r="Q1863">
        <v>0</v>
      </c>
      <c r="R1863" s="1">
        <v>86935.4</v>
      </c>
      <c r="S1863" s="1">
        <v>40804.75</v>
      </c>
    </row>
    <row r="1864" spans="1:19" x14ac:dyDescent="0.25">
      <c r="A1864" s="2">
        <v>1001</v>
      </c>
      <c r="B1864" t="s">
        <v>21</v>
      </c>
      <c r="C1864" s="2" t="str">
        <f t="shared" si="99"/>
        <v>12</v>
      </c>
      <c r="D1864" t="s">
        <v>411</v>
      </c>
      <c r="E1864" s="2" t="str">
        <f t="shared" si="98"/>
        <v>120260000</v>
      </c>
      <c r="F1864" t="s">
        <v>458</v>
      </c>
      <c r="G1864" t="s">
        <v>459</v>
      </c>
      <c r="H1864" t="s">
        <v>460</v>
      </c>
      <c r="I1864">
        <v>22809</v>
      </c>
      <c r="J1864" t="s">
        <v>308</v>
      </c>
      <c r="K1864" s="1">
        <v>600000</v>
      </c>
      <c r="L1864" s="1">
        <v>600000</v>
      </c>
      <c r="M1864">
        <v>0</v>
      </c>
      <c r="N1864" s="1">
        <v>600000</v>
      </c>
      <c r="O1864">
        <v>0</v>
      </c>
      <c r="P1864" s="1">
        <v>583504.80000000005</v>
      </c>
      <c r="Q1864" s="1">
        <v>16495.2</v>
      </c>
      <c r="R1864" s="1">
        <v>583504.80000000005</v>
      </c>
      <c r="S1864">
        <v>0</v>
      </c>
    </row>
    <row r="1865" spans="1:19" x14ac:dyDescent="0.25">
      <c r="A1865" s="2">
        <v>1001</v>
      </c>
      <c r="B1865" t="s">
        <v>21</v>
      </c>
      <c r="C1865" s="2" t="str">
        <f t="shared" si="99"/>
        <v>12</v>
      </c>
      <c r="D1865" t="s">
        <v>411</v>
      </c>
      <c r="E1865" s="2" t="str">
        <f t="shared" si="98"/>
        <v>120260000</v>
      </c>
      <c r="F1865" t="s">
        <v>458</v>
      </c>
      <c r="G1865" t="s">
        <v>459</v>
      </c>
      <c r="H1865" t="s">
        <v>460</v>
      </c>
      <c r="I1865">
        <v>23001</v>
      </c>
      <c r="J1865" t="s">
        <v>88</v>
      </c>
      <c r="K1865" s="1">
        <v>1500</v>
      </c>
      <c r="L1865" s="1">
        <v>2500</v>
      </c>
      <c r="M1865" s="1">
        <v>1000</v>
      </c>
      <c r="N1865" s="1">
        <v>1583.19</v>
      </c>
      <c r="O1865">
        <v>916.81</v>
      </c>
      <c r="P1865" s="1">
        <v>1583.19</v>
      </c>
      <c r="Q1865">
        <v>0</v>
      </c>
      <c r="R1865" s="1">
        <v>1583.19</v>
      </c>
      <c r="S1865">
        <v>0</v>
      </c>
    </row>
    <row r="1866" spans="1:19" x14ac:dyDescent="0.25">
      <c r="A1866" s="2">
        <v>1001</v>
      </c>
      <c r="B1866" t="s">
        <v>21</v>
      </c>
      <c r="C1866" s="2" t="str">
        <f t="shared" si="99"/>
        <v>12</v>
      </c>
      <c r="D1866" t="s">
        <v>411</v>
      </c>
      <c r="E1866" s="2" t="str">
        <f t="shared" si="98"/>
        <v>120260000</v>
      </c>
      <c r="F1866" t="s">
        <v>458</v>
      </c>
      <c r="G1866" t="s">
        <v>459</v>
      </c>
      <c r="H1866" t="s">
        <v>460</v>
      </c>
      <c r="I1866">
        <v>23100</v>
      </c>
      <c r="J1866" t="s">
        <v>89</v>
      </c>
      <c r="K1866" s="1">
        <v>2000</v>
      </c>
      <c r="L1866" s="1">
        <v>3000</v>
      </c>
      <c r="M1866" s="1">
        <v>1000</v>
      </c>
      <c r="N1866" s="1">
        <v>2250.34</v>
      </c>
      <c r="O1866">
        <v>749.66</v>
      </c>
      <c r="P1866" s="1">
        <v>2250.34</v>
      </c>
      <c r="Q1866">
        <v>0</v>
      </c>
      <c r="R1866" s="1">
        <v>2250.34</v>
      </c>
      <c r="S1866">
        <v>0</v>
      </c>
    </row>
    <row r="1867" spans="1:19" x14ac:dyDescent="0.25">
      <c r="A1867" s="2">
        <v>1001</v>
      </c>
      <c r="B1867" t="s">
        <v>21</v>
      </c>
      <c r="C1867" s="2" t="str">
        <f t="shared" si="99"/>
        <v>12</v>
      </c>
      <c r="D1867" t="s">
        <v>411</v>
      </c>
      <c r="E1867" s="2" t="str">
        <f t="shared" si="98"/>
        <v>120260000</v>
      </c>
      <c r="F1867" t="s">
        <v>458</v>
      </c>
      <c r="G1867" t="s">
        <v>459</v>
      </c>
      <c r="H1867" t="s">
        <v>460</v>
      </c>
      <c r="I1867">
        <v>28001</v>
      </c>
      <c r="J1867" t="s">
        <v>45</v>
      </c>
      <c r="K1867" s="1">
        <v>26000</v>
      </c>
      <c r="L1867" s="1">
        <v>41000</v>
      </c>
      <c r="M1867" s="1">
        <v>15000</v>
      </c>
      <c r="N1867" s="1">
        <v>37336.74</v>
      </c>
      <c r="O1867" s="1">
        <v>3663.26</v>
      </c>
      <c r="P1867" s="1">
        <v>37336.74</v>
      </c>
      <c r="Q1867">
        <v>0</v>
      </c>
      <c r="R1867" s="1">
        <v>37336.74</v>
      </c>
      <c r="S1867">
        <v>0</v>
      </c>
    </row>
    <row r="1868" spans="1:19" x14ac:dyDescent="0.25">
      <c r="A1868" s="2">
        <v>1001</v>
      </c>
      <c r="B1868" t="s">
        <v>21</v>
      </c>
      <c r="C1868" s="2" t="str">
        <f t="shared" si="99"/>
        <v>12</v>
      </c>
      <c r="D1868" t="s">
        <v>411</v>
      </c>
      <c r="E1868" s="2" t="str">
        <f t="shared" si="98"/>
        <v>120260000</v>
      </c>
      <c r="F1868" t="s">
        <v>458</v>
      </c>
      <c r="G1868" t="s">
        <v>459</v>
      </c>
      <c r="H1868" t="s">
        <v>460</v>
      </c>
      <c r="I1868">
        <v>48144</v>
      </c>
      <c r="J1868" t="s">
        <v>461</v>
      </c>
      <c r="K1868" s="1">
        <v>2100000</v>
      </c>
      <c r="L1868" s="1">
        <v>2100000</v>
      </c>
      <c r="M1868">
        <v>0</v>
      </c>
      <c r="N1868" s="1">
        <v>2100000</v>
      </c>
      <c r="O1868">
        <v>0</v>
      </c>
      <c r="P1868" s="1">
        <v>2100000</v>
      </c>
      <c r="Q1868">
        <v>0</v>
      </c>
      <c r="R1868" s="1">
        <v>2100000</v>
      </c>
      <c r="S1868">
        <v>0</v>
      </c>
    </row>
    <row r="1869" spans="1:19" x14ac:dyDescent="0.25">
      <c r="A1869" s="2">
        <v>1001</v>
      </c>
      <c r="B1869" t="s">
        <v>21</v>
      </c>
      <c r="C1869" s="2" t="str">
        <f t="shared" si="99"/>
        <v>12</v>
      </c>
      <c r="D1869" t="s">
        <v>411</v>
      </c>
      <c r="E1869" s="2" t="str">
        <f t="shared" si="98"/>
        <v>120260000</v>
      </c>
      <c r="F1869" t="s">
        <v>458</v>
      </c>
      <c r="G1869" t="s">
        <v>459</v>
      </c>
      <c r="H1869" t="s">
        <v>460</v>
      </c>
      <c r="I1869">
        <v>49009</v>
      </c>
      <c r="J1869" t="s">
        <v>462</v>
      </c>
      <c r="K1869">
        <v>0</v>
      </c>
      <c r="L1869" s="1">
        <v>1500000</v>
      </c>
      <c r="M1869" s="1">
        <v>1500000</v>
      </c>
      <c r="N1869" s="1">
        <v>1500000</v>
      </c>
      <c r="O1869">
        <v>0</v>
      </c>
      <c r="P1869" s="1">
        <v>1500000</v>
      </c>
      <c r="Q1869">
        <v>0</v>
      </c>
      <c r="R1869" s="1">
        <v>1500000</v>
      </c>
      <c r="S1869">
        <v>0</v>
      </c>
    </row>
    <row r="1870" spans="1:19" x14ac:dyDescent="0.25">
      <c r="A1870" s="2">
        <v>1001</v>
      </c>
      <c r="B1870" t="s">
        <v>21</v>
      </c>
      <c r="C1870" s="2" t="str">
        <f t="shared" si="99"/>
        <v>12</v>
      </c>
      <c r="D1870" t="s">
        <v>411</v>
      </c>
      <c r="E1870" s="2" t="str">
        <f t="shared" si="98"/>
        <v>120260000</v>
      </c>
      <c r="F1870" t="s">
        <v>458</v>
      </c>
      <c r="G1870" t="s">
        <v>463</v>
      </c>
      <c r="H1870" t="s">
        <v>464</v>
      </c>
      <c r="I1870">
        <v>12000</v>
      </c>
      <c r="J1870" t="s">
        <v>28</v>
      </c>
      <c r="K1870" s="1">
        <v>323947</v>
      </c>
      <c r="L1870" s="1">
        <v>297745</v>
      </c>
      <c r="M1870" s="1">
        <v>-26202</v>
      </c>
      <c r="N1870" s="1">
        <v>296490.81</v>
      </c>
      <c r="O1870" s="1">
        <v>1254.19</v>
      </c>
      <c r="P1870" s="1">
        <v>296490.81</v>
      </c>
      <c r="Q1870">
        <v>0</v>
      </c>
      <c r="R1870" s="1">
        <v>296490.81</v>
      </c>
      <c r="S1870">
        <v>0</v>
      </c>
    </row>
    <row r="1871" spans="1:19" x14ac:dyDescent="0.25">
      <c r="A1871" s="2">
        <v>1001</v>
      </c>
      <c r="B1871" t="s">
        <v>21</v>
      </c>
      <c r="C1871" s="2" t="str">
        <f t="shared" si="99"/>
        <v>12</v>
      </c>
      <c r="D1871" t="s">
        <v>411</v>
      </c>
      <c r="E1871" s="2" t="str">
        <f t="shared" si="98"/>
        <v>120260000</v>
      </c>
      <c r="F1871" t="s">
        <v>458</v>
      </c>
      <c r="G1871" t="s">
        <v>463</v>
      </c>
      <c r="H1871" t="s">
        <v>464</v>
      </c>
      <c r="I1871">
        <v>12001</v>
      </c>
      <c r="J1871" t="s">
        <v>51</v>
      </c>
      <c r="K1871" s="1">
        <v>74963</v>
      </c>
      <c r="L1871" s="1">
        <v>58136</v>
      </c>
      <c r="M1871" s="1">
        <v>-16827</v>
      </c>
      <c r="N1871" s="1">
        <v>58135.06</v>
      </c>
      <c r="O1871">
        <v>0.94</v>
      </c>
      <c r="P1871" s="1">
        <v>58135.06</v>
      </c>
      <c r="Q1871">
        <v>0</v>
      </c>
      <c r="R1871" s="1">
        <v>58135.06</v>
      </c>
      <c r="S1871">
        <v>0</v>
      </c>
    </row>
    <row r="1872" spans="1:19" x14ac:dyDescent="0.25">
      <c r="A1872" s="2">
        <v>1001</v>
      </c>
      <c r="B1872" t="s">
        <v>21</v>
      </c>
      <c r="C1872" s="2" t="str">
        <f t="shared" si="99"/>
        <v>12</v>
      </c>
      <c r="D1872" t="s">
        <v>411</v>
      </c>
      <c r="E1872" s="2" t="str">
        <f t="shared" si="98"/>
        <v>120260000</v>
      </c>
      <c r="F1872" t="s">
        <v>458</v>
      </c>
      <c r="G1872" t="s">
        <v>463</v>
      </c>
      <c r="H1872" t="s">
        <v>464</v>
      </c>
      <c r="I1872">
        <v>12002</v>
      </c>
      <c r="J1872" t="s">
        <v>29</v>
      </c>
      <c r="K1872" s="1">
        <v>45931</v>
      </c>
      <c r="L1872" s="1">
        <v>30806.38</v>
      </c>
      <c r="M1872" s="1">
        <v>-15124.62</v>
      </c>
      <c r="N1872" s="1">
        <v>30806.13</v>
      </c>
      <c r="O1872">
        <v>0.25</v>
      </c>
      <c r="P1872" s="1">
        <v>30806.13</v>
      </c>
      <c r="Q1872">
        <v>0</v>
      </c>
      <c r="R1872" s="1">
        <v>30806.13</v>
      </c>
      <c r="S1872">
        <v>0</v>
      </c>
    </row>
    <row r="1873" spans="1:19" x14ac:dyDescent="0.25">
      <c r="A1873" s="2">
        <v>1001</v>
      </c>
      <c r="B1873" t="s">
        <v>21</v>
      </c>
      <c r="C1873" s="2" t="str">
        <f t="shared" si="99"/>
        <v>12</v>
      </c>
      <c r="D1873" t="s">
        <v>411</v>
      </c>
      <c r="E1873" s="2" t="str">
        <f t="shared" si="98"/>
        <v>120260000</v>
      </c>
      <c r="F1873" t="s">
        <v>458</v>
      </c>
      <c r="G1873" t="s">
        <v>463</v>
      </c>
      <c r="H1873" t="s">
        <v>464</v>
      </c>
      <c r="I1873">
        <v>12005</v>
      </c>
      <c r="J1873" t="s">
        <v>31</v>
      </c>
      <c r="K1873" s="1">
        <v>104152</v>
      </c>
      <c r="L1873" s="1">
        <v>118879</v>
      </c>
      <c r="M1873" s="1">
        <v>14727</v>
      </c>
      <c r="N1873" s="1">
        <v>118379.3</v>
      </c>
      <c r="O1873">
        <v>499.7</v>
      </c>
      <c r="P1873" s="1">
        <v>118379.3</v>
      </c>
      <c r="Q1873">
        <v>0</v>
      </c>
      <c r="R1873" s="1">
        <v>118379.3</v>
      </c>
      <c r="S1873">
        <v>0</v>
      </c>
    </row>
    <row r="1874" spans="1:19" x14ac:dyDescent="0.25">
      <c r="A1874" s="2">
        <v>1001</v>
      </c>
      <c r="B1874" t="s">
        <v>21</v>
      </c>
      <c r="C1874" s="2" t="str">
        <f t="shared" si="99"/>
        <v>12</v>
      </c>
      <c r="D1874" t="s">
        <v>411</v>
      </c>
      <c r="E1874" s="2" t="str">
        <f t="shared" si="98"/>
        <v>120260000</v>
      </c>
      <c r="F1874" t="s">
        <v>458</v>
      </c>
      <c r="G1874" t="s">
        <v>463</v>
      </c>
      <c r="H1874" t="s">
        <v>464</v>
      </c>
      <c r="I1874">
        <v>12100</v>
      </c>
      <c r="J1874" t="s">
        <v>32</v>
      </c>
      <c r="K1874" s="1">
        <v>317513</v>
      </c>
      <c r="L1874" s="1">
        <v>301729.82</v>
      </c>
      <c r="M1874" s="1">
        <v>-15783.18</v>
      </c>
      <c r="N1874" s="1">
        <v>301728.84999999998</v>
      </c>
      <c r="O1874">
        <v>0.97</v>
      </c>
      <c r="P1874" s="1">
        <v>301728.84999999998</v>
      </c>
      <c r="Q1874">
        <v>0</v>
      </c>
      <c r="R1874" s="1">
        <v>301728.84999999998</v>
      </c>
      <c r="S1874">
        <v>0</v>
      </c>
    </row>
    <row r="1875" spans="1:19" x14ac:dyDescent="0.25">
      <c r="A1875" s="2">
        <v>1001</v>
      </c>
      <c r="B1875" t="s">
        <v>21</v>
      </c>
      <c r="C1875" s="2" t="str">
        <f t="shared" si="99"/>
        <v>12</v>
      </c>
      <c r="D1875" t="s">
        <v>411</v>
      </c>
      <c r="E1875" s="2" t="str">
        <f t="shared" si="98"/>
        <v>120260000</v>
      </c>
      <c r="F1875" t="s">
        <v>458</v>
      </c>
      <c r="G1875" t="s">
        <v>463</v>
      </c>
      <c r="H1875" t="s">
        <v>464</v>
      </c>
      <c r="I1875">
        <v>12101</v>
      </c>
      <c r="J1875" t="s">
        <v>33</v>
      </c>
      <c r="K1875" s="1">
        <v>666005</v>
      </c>
      <c r="L1875" s="1">
        <v>646700.30000000005</v>
      </c>
      <c r="M1875" s="1">
        <v>-19304.7</v>
      </c>
      <c r="N1875" s="1">
        <v>649776.29</v>
      </c>
      <c r="O1875" s="1">
        <v>-3075.99</v>
      </c>
      <c r="P1875" s="1">
        <v>649776.29</v>
      </c>
      <c r="Q1875">
        <v>0</v>
      </c>
      <c r="R1875" s="1">
        <v>649776.29</v>
      </c>
      <c r="S1875">
        <v>0</v>
      </c>
    </row>
    <row r="1876" spans="1:19" x14ac:dyDescent="0.25">
      <c r="A1876" s="2">
        <v>1001</v>
      </c>
      <c r="B1876" t="s">
        <v>21</v>
      </c>
      <c r="C1876" s="2" t="str">
        <f t="shared" si="99"/>
        <v>12</v>
      </c>
      <c r="D1876" t="s">
        <v>411</v>
      </c>
      <c r="E1876" s="2" t="str">
        <f t="shared" si="98"/>
        <v>120260000</v>
      </c>
      <c r="F1876" t="s">
        <v>458</v>
      </c>
      <c r="G1876" t="s">
        <v>463</v>
      </c>
      <c r="H1876" t="s">
        <v>464</v>
      </c>
      <c r="I1876">
        <v>12502</v>
      </c>
      <c r="J1876" t="s">
        <v>134</v>
      </c>
      <c r="K1876">
        <v>0</v>
      </c>
      <c r="L1876" s="1">
        <v>6574.54</v>
      </c>
      <c r="M1876" s="1">
        <v>6574.54</v>
      </c>
      <c r="N1876" s="1">
        <v>5252.28</v>
      </c>
      <c r="O1876" s="1">
        <v>1322.26</v>
      </c>
      <c r="P1876" s="1">
        <v>5252.28</v>
      </c>
      <c r="Q1876">
        <v>0</v>
      </c>
      <c r="R1876" s="1">
        <v>5252.28</v>
      </c>
      <c r="S1876">
        <v>0</v>
      </c>
    </row>
    <row r="1877" spans="1:19" x14ac:dyDescent="0.25">
      <c r="A1877" s="2">
        <v>1001</v>
      </c>
      <c r="B1877" t="s">
        <v>21</v>
      </c>
      <c r="C1877" s="2" t="str">
        <f t="shared" si="99"/>
        <v>12</v>
      </c>
      <c r="D1877" t="s">
        <v>411</v>
      </c>
      <c r="E1877" s="2" t="str">
        <f t="shared" si="98"/>
        <v>120260000</v>
      </c>
      <c r="F1877" t="s">
        <v>458</v>
      </c>
      <c r="G1877" t="s">
        <v>463</v>
      </c>
      <c r="H1877" t="s">
        <v>464</v>
      </c>
      <c r="I1877">
        <v>13000</v>
      </c>
      <c r="J1877" t="s">
        <v>53</v>
      </c>
      <c r="K1877" s="1">
        <v>222298</v>
      </c>
      <c r="L1877" s="1">
        <v>118978.86</v>
      </c>
      <c r="M1877" s="1">
        <v>-103319.14</v>
      </c>
      <c r="N1877" s="1">
        <v>118978.85</v>
      </c>
      <c r="O1877">
        <v>0.01</v>
      </c>
      <c r="P1877" s="1">
        <v>118978.85</v>
      </c>
      <c r="Q1877">
        <v>0</v>
      </c>
      <c r="R1877" s="1">
        <v>118978.85</v>
      </c>
      <c r="S1877">
        <v>0</v>
      </c>
    </row>
    <row r="1878" spans="1:19" x14ac:dyDescent="0.25">
      <c r="A1878" s="2">
        <v>1001</v>
      </c>
      <c r="B1878" t="s">
        <v>21</v>
      </c>
      <c r="C1878" s="2" t="str">
        <f t="shared" si="99"/>
        <v>12</v>
      </c>
      <c r="D1878" t="s">
        <v>411</v>
      </c>
      <c r="E1878" s="2" t="str">
        <f t="shared" si="98"/>
        <v>120260000</v>
      </c>
      <c r="F1878" t="s">
        <v>458</v>
      </c>
      <c r="G1878" t="s">
        <v>463</v>
      </c>
      <c r="H1878" t="s">
        <v>464</v>
      </c>
      <c r="I1878">
        <v>13005</v>
      </c>
      <c r="J1878" t="s">
        <v>56</v>
      </c>
      <c r="K1878" s="1">
        <v>51074</v>
      </c>
      <c r="L1878" s="1">
        <v>22609</v>
      </c>
      <c r="M1878" s="1">
        <v>-28465</v>
      </c>
      <c r="N1878" s="1">
        <v>22608.31</v>
      </c>
      <c r="O1878">
        <v>0.69</v>
      </c>
      <c r="P1878" s="1">
        <v>22608.31</v>
      </c>
      <c r="Q1878">
        <v>0</v>
      </c>
      <c r="R1878" s="1">
        <v>22608.31</v>
      </c>
      <c r="S1878">
        <v>0</v>
      </c>
    </row>
    <row r="1879" spans="1:19" x14ac:dyDescent="0.25">
      <c r="A1879" s="2">
        <v>1001</v>
      </c>
      <c r="B1879" t="s">
        <v>21</v>
      </c>
      <c r="C1879" s="2" t="str">
        <f t="shared" si="99"/>
        <v>12</v>
      </c>
      <c r="D1879" t="s">
        <v>411</v>
      </c>
      <c r="E1879" s="2" t="str">
        <f t="shared" ref="E1879:E1895" si="100">"120260000"</f>
        <v>120260000</v>
      </c>
      <c r="F1879" t="s">
        <v>458</v>
      </c>
      <c r="G1879" t="s">
        <v>463</v>
      </c>
      <c r="H1879" t="s">
        <v>464</v>
      </c>
      <c r="I1879">
        <v>16000</v>
      </c>
      <c r="J1879" t="s">
        <v>35</v>
      </c>
      <c r="K1879" s="1">
        <v>334803</v>
      </c>
      <c r="L1879" s="1">
        <v>377112.24</v>
      </c>
      <c r="M1879" s="1">
        <v>42309.24</v>
      </c>
      <c r="N1879" s="1">
        <v>377111.32</v>
      </c>
      <c r="O1879">
        <v>0.92</v>
      </c>
      <c r="P1879" s="1">
        <v>377111.32</v>
      </c>
      <c r="Q1879">
        <v>0</v>
      </c>
      <c r="R1879" s="1">
        <v>377111.32</v>
      </c>
      <c r="S1879">
        <v>0</v>
      </c>
    </row>
    <row r="1880" spans="1:19" x14ac:dyDescent="0.25">
      <c r="A1880" s="2">
        <v>1001</v>
      </c>
      <c r="B1880" t="s">
        <v>21</v>
      </c>
      <c r="C1880" s="2" t="str">
        <f t="shared" si="99"/>
        <v>12</v>
      </c>
      <c r="D1880" t="s">
        <v>411</v>
      </c>
      <c r="E1880" s="2" t="str">
        <f t="shared" si="100"/>
        <v>120260000</v>
      </c>
      <c r="F1880" t="s">
        <v>458</v>
      </c>
      <c r="G1880" t="s">
        <v>463</v>
      </c>
      <c r="H1880" t="s">
        <v>464</v>
      </c>
      <c r="I1880">
        <v>21500</v>
      </c>
      <c r="J1880" t="s">
        <v>71</v>
      </c>
      <c r="K1880" s="1">
        <v>1000</v>
      </c>
      <c r="L1880" s="1">
        <v>1000</v>
      </c>
      <c r="M1880">
        <v>0</v>
      </c>
      <c r="N1880">
        <v>0</v>
      </c>
      <c r="O1880" s="1">
        <v>1000</v>
      </c>
      <c r="P1880">
        <v>0</v>
      </c>
      <c r="Q1880">
        <v>0</v>
      </c>
      <c r="R1880">
        <v>0</v>
      </c>
      <c r="S1880">
        <v>0</v>
      </c>
    </row>
    <row r="1881" spans="1:19" x14ac:dyDescent="0.25">
      <c r="A1881" s="2">
        <v>1001</v>
      </c>
      <c r="B1881" t="s">
        <v>21</v>
      </c>
      <c r="C1881" s="2" t="str">
        <f t="shared" si="99"/>
        <v>12</v>
      </c>
      <c r="D1881" t="s">
        <v>411</v>
      </c>
      <c r="E1881" s="2" t="str">
        <f t="shared" si="100"/>
        <v>120260000</v>
      </c>
      <c r="F1881" t="s">
        <v>458</v>
      </c>
      <c r="G1881" t="s">
        <v>463</v>
      </c>
      <c r="H1881" t="s">
        <v>464</v>
      </c>
      <c r="I1881">
        <v>22000</v>
      </c>
      <c r="J1881" t="s">
        <v>39</v>
      </c>
      <c r="K1881" s="1">
        <v>1500</v>
      </c>
      <c r="L1881" s="1">
        <v>1500</v>
      </c>
      <c r="M1881">
        <v>0</v>
      </c>
      <c r="N1881">
        <v>554.16999999999996</v>
      </c>
      <c r="O1881">
        <v>945.83</v>
      </c>
      <c r="P1881">
        <v>554.16999999999996</v>
      </c>
      <c r="Q1881">
        <v>0</v>
      </c>
      <c r="R1881">
        <v>554.16</v>
      </c>
      <c r="S1881">
        <v>0.01</v>
      </c>
    </row>
    <row r="1882" spans="1:19" x14ac:dyDescent="0.25">
      <c r="A1882" s="2">
        <v>1001</v>
      </c>
      <c r="B1882" t="s">
        <v>21</v>
      </c>
      <c r="C1882" s="2" t="str">
        <f t="shared" si="99"/>
        <v>12</v>
      </c>
      <c r="D1882" t="s">
        <v>411</v>
      </c>
      <c r="E1882" s="2" t="str">
        <f t="shared" si="100"/>
        <v>120260000</v>
      </c>
      <c r="F1882" t="s">
        <v>458</v>
      </c>
      <c r="G1882" t="s">
        <v>463</v>
      </c>
      <c r="H1882" t="s">
        <v>464</v>
      </c>
      <c r="I1882">
        <v>22003</v>
      </c>
      <c r="J1882" t="s">
        <v>41</v>
      </c>
      <c r="K1882">
        <v>500</v>
      </c>
      <c r="L1882">
        <v>500</v>
      </c>
      <c r="M1882">
        <v>0</v>
      </c>
      <c r="N1882">
        <v>0</v>
      </c>
      <c r="O1882">
        <v>500</v>
      </c>
      <c r="P1882">
        <v>0</v>
      </c>
      <c r="Q1882">
        <v>0</v>
      </c>
      <c r="R1882">
        <v>0</v>
      </c>
      <c r="S1882">
        <v>0</v>
      </c>
    </row>
    <row r="1883" spans="1:19" x14ac:dyDescent="0.25">
      <c r="A1883" s="2">
        <v>1001</v>
      </c>
      <c r="B1883" t="s">
        <v>21</v>
      </c>
      <c r="C1883" s="2" t="str">
        <f t="shared" si="99"/>
        <v>12</v>
      </c>
      <c r="D1883" t="s">
        <v>411</v>
      </c>
      <c r="E1883" s="2" t="str">
        <f t="shared" si="100"/>
        <v>120260000</v>
      </c>
      <c r="F1883" t="s">
        <v>458</v>
      </c>
      <c r="G1883" t="s">
        <v>463</v>
      </c>
      <c r="H1883" t="s">
        <v>464</v>
      </c>
      <c r="I1883">
        <v>22004</v>
      </c>
      <c r="J1883" t="s">
        <v>72</v>
      </c>
      <c r="K1883" s="1">
        <v>2500</v>
      </c>
      <c r="L1883" s="1">
        <v>2500</v>
      </c>
      <c r="M1883">
        <v>0</v>
      </c>
      <c r="N1883" s="1">
        <v>1639.88</v>
      </c>
      <c r="O1883">
        <v>860.12</v>
      </c>
      <c r="P1883" s="1">
        <v>1639.88</v>
      </c>
      <c r="Q1883">
        <v>0</v>
      </c>
      <c r="R1883" s="1">
        <v>1639.88</v>
      </c>
      <c r="S1883">
        <v>0</v>
      </c>
    </row>
    <row r="1884" spans="1:19" x14ac:dyDescent="0.25">
      <c r="A1884" s="2">
        <v>1001</v>
      </c>
      <c r="B1884" t="s">
        <v>21</v>
      </c>
      <c r="C1884" s="2" t="str">
        <f t="shared" si="99"/>
        <v>12</v>
      </c>
      <c r="D1884" t="s">
        <v>411</v>
      </c>
      <c r="E1884" s="2" t="str">
        <f t="shared" si="100"/>
        <v>120260000</v>
      </c>
      <c r="F1884" t="s">
        <v>458</v>
      </c>
      <c r="G1884" t="s">
        <v>463</v>
      </c>
      <c r="H1884" t="s">
        <v>464</v>
      </c>
      <c r="I1884">
        <v>22201</v>
      </c>
      <c r="J1884" t="s">
        <v>42</v>
      </c>
      <c r="K1884">
        <v>200</v>
      </c>
      <c r="L1884">
        <v>200</v>
      </c>
      <c r="M1884">
        <v>0</v>
      </c>
      <c r="N1884">
        <v>0</v>
      </c>
      <c r="O1884">
        <v>200</v>
      </c>
      <c r="P1884">
        <v>0</v>
      </c>
      <c r="Q1884">
        <v>0</v>
      </c>
      <c r="R1884">
        <v>0</v>
      </c>
      <c r="S1884">
        <v>0</v>
      </c>
    </row>
    <row r="1885" spans="1:19" x14ac:dyDescent="0.25">
      <c r="A1885" s="2">
        <v>1001</v>
      </c>
      <c r="B1885" t="s">
        <v>21</v>
      </c>
      <c r="C1885" s="2" t="str">
        <f t="shared" si="99"/>
        <v>12</v>
      </c>
      <c r="D1885" t="s">
        <v>411</v>
      </c>
      <c r="E1885" s="2" t="str">
        <f t="shared" si="100"/>
        <v>120260000</v>
      </c>
      <c r="F1885" t="s">
        <v>458</v>
      </c>
      <c r="G1885" t="s">
        <v>463</v>
      </c>
      <c r="H1885" t="s">
        <v>464</v>
      </c>
      <c r="I1885">
        <v>22209</v>
      </c>
      <c r="J1885" t="s">
        <v>43</v>
      </c>
      <c r="K1885">
        <v>200</v>
      </c>
      <c r="L1885">
        <v>200</v>
      </c>
      <c r="M1885">
        <v>0</v>
      </c>
      <c r="N1885">
        <v>0</v>
      </c>
      <c r="O1885">
        <v>200</v>
      </c>
      <c r="P1885">
        <v>0</v>
      </c>
      <c r="Q1885">
        <v>0</v>
      </c>
      <c r="R1885">
        <v>0</v>
      </c>
      <c r="S1885">
        <v>0</v>
      </c>
    </row>
    <row r="1886" spans="1:19" x14ac:dyDescent="0.25">
      <c r="A1886" s="2">
        <v>1001</v>
      </c>
      <c r="B1886" t="s">
        <v>21</v>
      </c>
      <c r="C1886" s="2" t="str">
        <f t="shared" si="99"/>
        <v>12</v>
      </c>
      <c r="D1886" t="s">
        <v>411</v>
      </c>
      <c r="E1886" s="2" t="str">
        <f t="shared" si="100"/>
        <v>120260000</v>
      </c>
      <c r="F1886" t="s">
        <v>458</v>
      </c>
      <c r="G1886" t="s">
        <v>463</v>
      </c>
      <c r="H1886" t="s">
        <v>464</v>
      </c>
      <c r="I1886">
        <v>22602</v>
      </c>
      <c r="J1886" t="s">
        <v>108</v>
      </c>
      <c r="K1886" s="1">
        <v>16000</v>
      </c>
      <c r="L1886" s="1">
        <v>6000</v>
      </c>
      <c r="M1886" s="1">
        <v>-10000</v>
      </c>
      <c r="N1886">
        <v>0</v>
      </c>
      <c r="O1886" s="1">
        <v>6000</v>
      </c>
      <c r="P1886">
        <v>0</v>
      </c>
      <c r="Q1886">
        <v>0</v>
      </c>
      <c r="R1886">
        <v>0</v>
      </c>
      <c r="S1886">
        <v>0</v>
      </c>
    </row>
    <row r="1887" spans="1:19" x14ac:dyDescent="0.25">
      <c r="A1887" s="2">
        <v>1001</v>
      </c>
      <c r="B1887" t="s">
        <v>21</v>
      </c>
      <c r="C1887" s="2" t="str">
        <f t="shared" si="99"/>
        <v>12</v>
      </c>
      <c r="D1887" t="s">
        <v>411</v>
      </c>
      <c r="E1887" s="2" t="str">
        <f t="shared" si="100"/>
        <v>120260000</v>
      </c>
      <c r="F1887" t="s">
        <v>458</v>
      </c>
      <c r="G1887" t="s">
        <v>463</v>
      </c>
      <c r="H1887" t="s">
        <v>464</v>
      </c>
      <c r="I1887">
        <v>22609</v>
      </c>
      <c r="J1887" t="s">
        <v>44</v>
      </c>
      <c r="K1887" s="1">
        <v>1100</v>
      </c>
      <c r="L1887" s="1">
        <v>1100</v>
      </c>
      <c r="M1887">
        <v>0</v>
      </c>
      <c r="N1887">
        <v>0</v>
      </c>
      <c r="O1887" s="1">
        <v>1100</v>
      </c>
      <c r="P1887">
        <v>0</v>
      </c>
      <c r="Q1887">
        <v>0</v>
      </c>
      <c r="R1887">
        <v>0</v>
      </c>
      <c r="S1887">
        <v>0</v>
      </c>
    </row>
    <row r="1888" spans="1:19" x14ac:dyDescent="0.25">
      <c r="A1888" s="2">
        <v>1001</v>
      </c>
      <c r="B1888" t="s">
        <v>21</v>
      </c>
      <c r="C1888" s="2" t="str">
        <f t="shared" si="99"/>
        <v>12</v>
      </c>
      <c r="D1888" t="s">
        <v>411</v>
      </c>
      <c r="E1888" s="2" t="str">
        <f t="shared" si="100"/>
        <v>120260000</v>
      </c>
      <c r="F1888" t="s">
        <v>458</v>
      </c>
      <c r="G1888" t="s">
        <v>463</v>
      </c>
      <c r="H1888" t="s">
        <v>464</v>
      </c>
      <c r="I1888">
        <v>22706</v>
      </c>
      <c r="J1888" t="s">
        <v>86</v>
      </c>
      <c r="K1888" s="1">
        <v>46175</v>
      </c>
      <c r="L1888" s="1">
        <v>15875</v>
      </c>
      <c r="M1888" s="1">
        <v>-30300</v>
      </c>
      <c r="N1888" s="1">
        <v>2299</v>
      </c>
      <c r="O1888" s="1">
        <v>13576</v>
      </c>
      <c r="P1888" s="1">
        <v>2299</v>
      </c>
      <c r="Q1888">
        <v>0</v>
      </c>
      <c r="R1888" s="1">
        <v>2299</v>
      </c>
      <c r="S1888">
        <v>0</v>
      </c>
    </row>
    <row r="1889" spans="1:19" x14ac:dyDescent="0.25">
      <c r="A1889" s="2">
        <v>1001</v>
      </c>
      <c r="B1889" t="s">
        <v>21</v>
      </c>
      <c r="C1889" s="2" t="str">
        <f t="shared" si="99"/>
        <v>12</v>
      </c>
      <c r="D1889" t="s">
        <v>411</v>
      </c>
      <c r="E1889" s="2" t="str">
        <f t="shared" si="100"/>
        <v>120260000</v>
      </c>
      <c r="F1889" t="s">
        <v>458</v>
      </c>
      <c r="G1889" t="s">
        <v>463</v>
      </c>
      <c r="H1889" t="s">
        <v>464</v>
      </c>
      <c r="I1889">
        <v>22709</v>
      </c>
      <c r="J1889" t="s">
        <v>87</v>
      </c>
      <c r="K1889">
        <v>0</v>
      </c>
      <c r="L1889">
        <v>300</v>
      </c>
      <c r="M1889">
        <v>300</v>
      </c>
      <c r="N1889">
        <v>326.58</v>
      </c>
      <c r="O1889">
        <v>-26.58</v>
      </c>
      <c r="P1889">
        <v>326.58</v>
      </c>
      <c r="Q1889">
        <v>0</v>
      </c>
      <c r="R1889">
        <v>326.58</v>
      </c>
      <c r="S1889">
        <v>0</v>
      </c>
    </row>
    <row r="1890" spans="1:19" x14ac:dyDescent="0.25">
      <c r="A1890" s="2">
        <v>1001</v>
      </c>
      <c r="B1890" t="s">
        <v>21</v>
      </c>
      <c r="C1890" s="2" t="str">
        <f t="shared" si="99"/>
        <v>12</v>
      </c>
      <c r="D1890" t="s">
        <v>411</v>
      </c>
      <c r="E1890" s="2" t="str">
        <f t="shared" si="100"/>
        <v>120260000</v>
      </c>
      <c r="F1890" t="s">
        <v>458</v>
      </c>
      <c r="G1890" t="s">
        <v>463</v>
      </c>
      <c r="H1890" t="s">
        <v>464</v>
      </c>
      <c r="I1890">
        <v>22804</v>
      </c>
      <c r="J1890" t="s">
        <v>307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</row>
    <row r="1891" spans="1:19" x14ac:dyDescent="0.25">
      <c r="A1891" s="2">
        <v>1001</v>
      </c>
      <c r="B1891" t="s">
        <v>21</v>
      </c>
      <c r="C1891" s="2" t="str">
        <f t="shared" si="99"/>
        <v>12</v>
      </c>
      <c r="D1891" t="s">
        <v>411</v>
      </c>
      <c r="E1891" s="2" t="str">
        <f t="shared" si="100"/>
        <v>120260000</v>
      </c>
      <c r="F1891" t="s">
        <v>458</v>
      </c>
      <c r="G1891" t="s">
        <v>463</v>
      </c>
      <c r="H1891" t="s">
        <v>464</v>
      </c>
      <c r="I1891">
        <v>23001</v>
      </c>
      <c r="J1891" t="s">
        <v>88</v>
      </c>
      <c r="K1891" s="1">
        <v>5000</v>
      </c>
      <c r="L1891" s="1">
        <v>5000</v>
      </c>
      <c r="M1891">
        <v>0</v>
      </c>
      <c r="N1891" s="1">
        <v>2276.17</v>
      </c>
      <c r="O1891" s="1">
        <v>2723.83</v>
      </c>
      <c r="P1891" s="1">
        <v>2276.17</v>
      </c>
      <c r="Q1891">
        <v>0</v>
      </c>
      <c r="R1891" s="1">
        <v>2276.17</v>
      </c>
      <c r="S1891">
        <v>0</v>
      </c>
    </row>
    <row r="1892" spans="1:19" x14ac:dyDescent="0.25">
      <c r="A1892" s="2">
        <v>1001</v>
      </c>
      <c r="B1892" t="s">
        <v>21</v>
      </c>
      <c r="C1892" s="2" t="str">
        <f t="shared" si="99"/>
        <v>12</v>
      </c>
      <c r="D1892" t="s">
        <v>411</v>
      </c>
      <c r="E1892" s="2" t="str">
        <f t="shared" si="100"/>
        <v>120260000</v>
      </c>
      <c r="F1892" t="s">
        <v>458</v>
      </c>
      <c r="G1892" t="s">
        <v>463</v>
      </c>
      <c r="H1892" t="s">
        <v>464</v>
      </c>
      <c r="I1892">
        <v>23100</v>
      </c>
      <c r="J1892" t="s">
        <v>89</v>
      </c>
      <c r="K1892" s="1">
        <v>2000</v>
      </c>
      <c r="L1892" s="1">
        <v>22000</v>
      </c>
      <c r="M1892" s="1">
        <v>20000</v>
      </c>
      <c r="N1892" s="1">
        <v>19454.55</v>
      </c>
      <c r="O1892" s="1">
        <v>2545.4499999999998</v>
      </c>
      <c r="P1892" s="1">
        <v>19454.55</v>
      </c>
      <c r="Q1892">
        <v>0</v>
      </c>
      <c r="R1892" s="1">
        <v>19454.55</v>
      </c>
      <c r="S1892">
        <v>0</v>
      </c>
    </row>
    <row r="1893" spans="1:19" x14ac:dyDescent="0.25">
      <c r="A1893" s="2">
        <v>1001</v>
      </c>
      <c r="B1893" t="s">
        <v>21</v>
      </c>
      <c r="C1893" s="2" t="str">
        <f t="shared" si="99"/>
        <v>12</v>
      </c>
      <c r="D1893" t="s">
        <v>411</v>
      </c>
      <c r="E1893" s="2" t="str">
        <f t="shared" si="100"/>
        <v>120260000</v>
      </c>
      <c r="F1893" t="s">
        <v>458</v>
      </c>
      <c r="G1893" t="s">
        <v>463</v>
      </c>
      <c r="H1893" t="s">
        <v>464</v>
      </c>
      <c r="I1893">
        <v>24003</v>
      </c>
      <c r="J1893" t="s">
        <v>465</v>
      </c>
      <c r="K1893" s="1">
        <v>30000</v>
      </c>
      <c r="L1893">
        <v>0</v>
      </c>
      <c r="M1893" s="1">
        <v>-30000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</row>
    <row r="1894" spans="1:19" x14ac:dyDescent="0.25">
      <c r="A1894" s="2">
        <v>1001</v>
      </c>
      <c r="B1894" t="s">
        <v>21</v>
      </c>
      <c r="C1894" s="2" t="str">
        <f t="shared" si="99"/>
        <v>12</v>
      </c>
      <c r="D1894" t="s">
        <v>411</v>
      </c>
      <c r="E1894" s="2" t="str">
        <f t="shared" si="100"/>
        <v>120260000</v>
      </c>
      <c r="F1894" t="s">
        <v>458</v>
      </c>
      <c r="G1894" t="s">
        <v>463</v>
      </c>
      <c r="H1894" t="s">
        <v>464</v>
      </c>
      <c r="I1894">
        <v>28001</v>
      </c>
      <c r="J1894" t="s">
        <v>45</v>
      </c>
      <c r="K1894" s="1">
        <v>5000</v>
      </c>
      <c r="L1894" s="1">
        <v>2500</v>
      </c>
      <c r="M1894" s="1">
        <v>-2500</v>
      </c>
      <c r="N1894">
        <v>168.43</v>
      </c>
      <c r="O1894" s="1">
        <v>2331.5700000000002</v>
      </c>
      <c r="P1894">
        <v>168.43</v>
      </c>
      <c r="Q1894">
        <v>0</v>
      </c>
      <c r="R1894">
        <v>168.43</v>
      </c>
      <c r="S1894">
        <v>0</v>
      </c>
    </row>
    <row r="1895" spans="1:19" x14ac:dyDescent="0.25">
      <c r="A1895" s="2">
        <v>1001</v>
      </c>
      <c r="B1895" t="s">
        <v>21</v>
      </c>
      <c r="C1895" s="2" t="str">
        <f t="shared" si="99"/>
        <v>12</v>
      </c>
      <c r="D1895" t="s">
        <v>411</v>
      </c>
      <c r="E1895" s="2" t="str">
        <f t="shared" si="100"/>
        <v>120260000</v>
      </c>
      <c r="F1895" t="s">
        <v>458</v>
      </c>
      <c r="G1895" t="s">
        <v>463</v>
      </c>
      <c r="H1895" t="s">
        <v>464</v>
      </c>
      <c r="I1895">
        <v>64100</v>
      </c>
      <c r="J1895" t="s">
        <v>466</v>
      </c>
      <c r="K1895" s="1">
        <v>670000</v>
      </c>
      <c r="L1895" s="1">
        <v>370000</v>
      </c>
      <c r="M1895" s="1">
        <v>-300000</v>
      </c>
      <c r="N1895" s="1">
        <v>266212.39</v>
      </c>
      <c r="O1895" s="1">
        <v>103787.61</v>
      </c>
      <c r="P1895" s="1">
        <v>266212.39</v>
      </c>
      <c r="Q1895">
        <v>0</v>
      </c>
      <c r="R1895" s="1">
        <v>258252.35</v>
      </c>
      <c r="S1895" s="1">
        <v>7960.04</v>
      </c>
    </row>
    <row r="1896" spans="1:19" x14ac:dyDescent="0.25">
      <c r="A1896" s="2">
        <v>1001</v>
      </c>
      <c r="B1896" t="s">
        <v>21</v>
      </c>
      <c r="C1896" s="2" t="str">
        <f t="shared" si="99"/>
        <v>12</v>
      </c>
      <c r="D1896" t="s">
        <v>411</v>
      </c>
      <c r="E1896" s="2" t="str">
        <f t="shared" ref="E1896:E1932" si="101">"120270000"</f>
        <v>120270000</v>
      </c>
      <c r="F1896" t="s">
        <v>467</v>
      </c>
      <c r="G1896" t="s">
        <v>468</v>
      </c>
      <c r="H1896" t="s">
        <v>469</v>
      </c>
      <c r="I1896">
        <v>10000</v>
      </c>
      <c r="J1896" t="s">
        <v>25</v>
      </c>
      <c r="K1896" s="1">
        <v>82492</v>
      </c>
      <c r="L1896" s="1">
        <v>81384</v>
      </c>
      <c r="M1896" s="1">
        <v>-1108</v>
      </c>
      <c r="N1896" s="1">
        <v>81383.08</v>
      </c>
      <c r="O1896">
        <v>0.92</v>
      </c>
      <c r="P1896" s="1">
        <v>81383.08</v>
      </c>
      <c r="Q1896">
        <v>0</v>
      </c>
      <c r="R1896" s="1">
        <v>81383.08</v>
      </c>
      <c r="S1896">
        <v>0</v>
      </c>
    </row>
    <row r="1897" spans="1:19" x14ac:dyDescent="0.25">
      <c r="A1897" s="2">
        <v>1001</v>
      </c>
      <c r="B1897" t="s">
        <v>21</v>
      </c>
      <c r="C1897" s="2" t="str">
        <f t="shared" si="99"/>
        <v>12</v>
      </c>
      <c r="D1897" t="s">
        <v>411</v>
      </c>
      <c r="E1897" s="2" t="str">
        <f t="shared" si="101"/>
        <v>120270000</v>
      </c>
      <c r="F1897" t="s">
        <v>467</v>
      </c>
      <c r="G1897" t="s">
        <v>468</v>
      </c>
      <c r="H1897" t="s">
        <v>469</v>
      </c>
      <c r="I1897">
        <v>12000</v>
      </c>
      <c r="J1897" t="s">
        <v>28</v>
      </c>
      <c r="K1897" s="1">
        <v>375096</v>
      </c>
      <c r="L1897" s="1">
        <v>234982.66</v>
      </c>
      <c r="M1897" s="1">
        <v>-140113.34</v>
      </c>
      <c r="N1897" s="1">
        <v>234981.96</v>
      </c>
      <c r="O1897">
        <v>0.7</v>
      </c>
      <c r="P1897" s="1">
        <v>234981.96</v>
      </c>
      <c r="Q1897">
        <v>0</v>
      </c>
      <c r="R1897" s="1">
        <v>234981.96</v>
      </c>
      <c r="S1897">
        <v>0</v>
      </c>
    </row>
    <row r="1898" spans="1:19" x14ac:dyDescent="0.25">
      <c r="A1898" s="2">
        <v>1001</v>
      </c>
      <c r="B1898" t="s">
        <v>21</v>
      </c>
      <c r="C1898" s="2" t="str">
        <f t="shared" si="99"/>
        <v>12</v>
      </c>
      <c r="D1898" t="s">
        <v>411</v>
      </c>
      <c r="E1898" s="2" t="str">
        <f t="shared" si="101"/>
        <v>120270000</v>
      </c>
      <c r="F1898" t="s">
        <v>467</v>
      </c>
      <c r="G1898" t="s">
        <v>468</v>
      </c>
      <c r="H1898" t="s">
        <v>469</v>
      </c>
      <c r="I1898">
        <v>12001</v>
      </c>
      <c r="J1898" t="s">
        <v>51</v>
      </c>
      <c r="K1898" s="1">
        <v>464773</v>
      </c>
      <c r="L1898" s="1">
        <v>429652.76</v>
      </c>
      <c r="M1898" s="1">
        <v>-35120.239999999998</v>
      </c>
      <c r="N1898" s="1">
        <v>429651.89</v>
      </c>
      <c r="O1898">
        <v>0.87</v>
      </c>
      <c r="P1898" s="1">
        <v>429651.89</v>
      </c>
      <c r="Q1898">
        <v>0</v>
      </c>
      <c r="R1898" s="1">
        <v>429651.89</v>
      </c>
      <c r="S1898">
        <v>0</v>
      </c>
    </row>
    <row r="1899" spans="1:19" x14ac:dyDescent="0.25">
      <c r="A1899" s="2">
        <v>1001</v>
      </c>
      <c r="B1899" t="s">
        <v>21</v>
      </c>
      <c r="C1899" s="2" t="str">
        <f t="shared" si="99"/>
        <v>12</v>
      </c>
      <c r="D1899" t="s">
        <v>411</v>
      </c>
      <c r="E1899" s="2" t="str">
        <f t="shared" si="101"/>
        <v>120270000</v>
      </c>
      <c r="F1899" t="s">
        <v>467</v>
      </c>
      <c r="G1899" t="s">
        <v>468</v>
      </c>
      <c r="H1899" t="s">
        <v>469</v>
      </c>
      <c r="I1899">
        <v>12002</v>
      </c>
      <c r="J1899" t="s">
        <v>29</v>
      </c>
      <c r="K1899" s="1">
        <v>172242</v>
      </c>
      <c r="L1899" s="1">
        <v>100551.05</v>
      </c>
      <c r="M1899" s="1">
        <v>-71690.95</v>
      </c>
      <c r="N1899" s="1">
        <v>100550.55</v>
      </c>
      <c r="O1899">
        <v>0.5</v>
      </c>
      <c r="P1899" s="1">
        <v>100550.55</v>
      </c>
      <c r="Q1899">
        <v>0</v>
      </c>
      <c r="R1899" s="1">
        <v>100550.55</v>
      </c>
      <c r="S1899">
        <v>0</v>
      </c>
    </row>
    <row r="1900" spans="1:19" x14ac:dyDescent="0.25">
      <c r="A1900" s="2">
        <v>1001</v>
      </c>
      <c r="B1900" t="s">
        <v>21</v>
      </c>
      <c r="C1900" s="2" t="str">
        <f t="shared" si="99"/>
        <v>12</v>
      </c>
      <c r="D1900" t="s">
        <v>411</v>
      </c>
      <c r="E1900" s="2" t="str">
        <f t="shared" si="101"/>
        <v>120270000</v>
      </c>
      <c r="F1900" t="s">
        <v>467</v>
      </c>
      <c r="G1900" t="s">
        <v>468</v>
      </c>
      <c r="H1900" t="s">
        <v>469</v>
      </c>
      <c r="I1900">
        <v>12003</v>
      </c>
      <c r="J1900" t="s">
        <v>30</v>
      </c>
      <c r="K1900" s="1">
        <v>68131</v>
      </c>
      <c r="L1900" s="1">
        <v>72427.14</v>
      </c>
      <c r="M1900" s="1">
        <v>4296.1400000000003</v>
      </c>
      <c r="N1900" s="1">
        <v>72234.789999999994</v>
      </c>
      <c r="O1900">
        <v>192.35</v>
      </c>
      <c r="P1900" s="1">
        <v>72234.789999999994</v>
      </c>
      <c r="Q1900">
        <v>0</v>
      </c>
      <c r="R1900" s="1">
        <v>72234.789999999994</v>
      </c>
      <c r="S1900">
        <v>0</v>
      </c>
    </row>
    <row r="1901" spans="1:19" x14ac:dyDescent="0.25">
      <c r="A1901" s="2">
        <v>1001</v>
      </c>
      <c r="B1901" t="s">
        <v>21</v>
      </c>
      <c r="C1901" s="2" t="str">
        <f t="shared" si="99"/>
        <v>12</v>
      </c>
      <c r="D1901" t="s">
        <v>411</v>
      </c>
      <c r="E1901" s="2" t="str">
        <f t="shared" si="101"/>
        <v>120270000</v>
      </c>
      <c r="F1901" t="s">
        <v>467</v>
      </c>
      <c r="G1901" t="s">
        <v>468</v>
      </c>
      <c r="H1901" t="s">
        <v>469</v>
      </c>
      <c r="I1901">
        <v>12005</v>
      </c>
      <c r="J1901" t="s">
        <v>31</v>
      </c>
      <c r="K1901" s="1">
        <v>128342</v>
      </c>
      <c r="L1901" s="1">
        <v>140973</v>
      </c>
      <c r="M1901" s="1">
        <v>12631</v>
      </c>
      <c r="N1901" s="1">
        <v>141164.89000000001</v>
      </c>
      <c r="O1901">
        <v>-191.89</v>
      </c>
      <c r="P1901" s="1">
        <v>141164.89000000001</v>
      </c>
      <c r="Q1901">
        <v>0</v>
      </c>
      <c r="R1901" s="1">
        <v>141164.89000000001</v>
      </c>
      <c r="S1901">
        <v>0</v>
      </c>
    </row>
    <row r="1902" spans="1:19" x14ac:dyDescent="0.25">
      <c r="A1902" s="2">
        <v>1001</v>
      </c>
      <c r="B1902" t="s">
        <v>21</v>
      </c>
      <c r="C1902" s="2" t="str">
        <f t="shared" si="99"/>
        <v>12</v>
      </c>
      <c r="D1902" t="s">
        <v>411</v>
      </c>
      <c r="E1902" s="2" t="str">
        <f t="shared" si="101"/>
        <v>120270000</v>
      </c>
      <c r="F1902" t="s">
        <v>467</v>
      </c>
      <c r="G1902" t="s">
        <v>468</v>
      </c>
      <c r="H1902" t="s">
        <v>469</v>
      </c>
      <c r="I1902">
        <v>12100</v>
      </c>
      <c r="J1902" t="s">
        <v>32</v>
      </c>
      <c r="K1902" s="1">
        <v>625427</v>
      </c>
      <c r="L1902" s="1">
        <v>507075.96</v>
      </c>
      <c r="M1902" s="1">
        <v>-118351.03999999999</v>
      </c>
      <c r="N1902" s="1">
        <v>507075.54</v>
      </c>
      <c r="O1902">
        <v>0.42</v>
      </c>
      <c r="P1902" s="1">
        <v>507075.54</v>
      </c>
      <c r="Q1902">
        <v>0</v>
      </c>
      <c r="R1902" s="1">
        <v>507075.54</v>
      </c>
      <c r="S1902">
        <v>0</v>
      </c>
    </row>
    <row r="1903" spans="1:19" x14ac:dyDescent="0.25">
      <c r="A1903" s="2">
        <v>1001</v>
      </c>
      <c r="B1903" t="s">
        <v>21</v>
      </c>
      <c r="C1903" s="2" t="str">
        <f t="shared" si="99"/>
        <v>12</v>
      </c>
      <c r="D1903" t="s">
        <v>411</v>
      </c>
      <c r="E1903" s="2" t="str">
        <f t="shared" si="101"/>
        <v>120270000</v>
      </c>
      <c r="F1903" t="s">
        <v>467</v>
      </c>
      <c r="G1903" t="s">
        <v>468</v>
      </c>
      <c r="H1903" t="s">
        <v>469</v>
      </c>
      <c r="I1903">
        <v>12101</v>
      </c>
      <c r="J1903" t="s">
        <v>33</v>
      </c>
      <c r="K1903" s="1">
        <v>1098298</v>
      </c>
      <c r="L1903" s="1">
        <v>884147.27</v>
      </c>
      <c r="M1903" s="1">
        <v>-214150.73</v>
      </c>
      <c r="N1903" s="1">
        <v>884146.86</v>
      </c>
      <c r="O1903">
        <v>0.41</v>
      </c>
      <c r="P1903" s="1">
        <v>884146.86</v>
      </c>
      <c r="Q1903">
        <v>0</v>
      </c>
      <c r="R1903" s="1">
        <v>884146.86</v>
      </c>
      <c r="S1903">
        <v>0</v>
      </c>
    </row>
    <row r="1904" spans="1:19" x14ac:dyDescent="0.25">
      <c r="A1904" s="2">
        <v>1001</v>
      </c>
      <c r="B1904" t="s">
        <v>21</v>
      </c>
      <c r="C1904" s="2" t="str">
        <f t="shared" si="99"/>
        <v>12</v>
      </c>
      <c r="D1904" t="s">
        <v>411</v>
      </c>
      <c r="E1904" s="2" t="str">
        <f t="shared" si="101"/>
        <v>120270000</v>
      </c>
      <c r="F1904" t="s">
        <v>467</v>
      </c>
      <c r="G1904" t="s">
        <v>468</v>
      </c>
      <c r="H1904" t="s">
        <v>469</v>
      </c>
      <c r="I1904">
        <v>13000</v>
      </c>
      <c r="J1904" t="s">
        <v>53</v>
      </c>
      <c r="K1904" s="1">
        <v>653973</v>
      </c>
      <c r="L1904" s="1">
        <v>508189.3</v>
      </c>
      <c r="M1904" s="1">
        <v>-145783.70000000001</v>
      </c>
      <c r="N1904" s="1">
        <v>508189.22</v>
      </c>
      <c r="O1904">
        <v>0.08</v>
      </c>
      <c r="P1904" s="1">
        <v>508189.22</v>
      </c>
      <c r="Q1904">
        <v>0</v>
      </c>
      <c r="R1904" s="1">
        <v>508189.22</v>
      </c>
      <c r="S1904">
        <v>0</v>
      </c>
    </row>
    <row r="1905" spans="1:19" x14ac:dyDescent="0.25">
      <c r="A1905" s="2">
        <v>1001</v>
      </c>
      <c r="B1905" t="s">
        <v>21</v>
      </c>
      <c r="C1905" s="2" t="str">
        <f t="shared" si="99"/>
        <v>12</v>
      </c>
      <c r="D1905" t="s">
        <v>411</v>
      </c>
      <c r="E1905" s="2" t="str">
        <f t="shared" si="101"/>
        <v>120270000</v>
      </c>
      <c r="F1905" t="s">
        <v>467</v>
      </c>
      <c r="G1905" t="s">
        <v>468</v>
      </c>
      <c r="H1905" t="s">
        <v>469</v>
      </c>
      <c r="I1905">
        <v>13001</v>
      </c>
      <c r="J1905" t="s">
        <v>54</v>
      </c>
      <c r="K1905" s="1">
        <v>1926</v>
      </c>
      <c r="L1905" s="1">
        <v>45310.33</v>
      </c>
      <c r="M1905" s="1">
        <v>43384.33</v>
      </c>
      <c r="N1905" s="1">
        <v>45309.46</v>
      </c>
      <c r="O1905">
        <v>0.87</v>
      </c>
      <c r="P1905" s="1">
        <v>45309.46</v>
      </c>
      <c r="Q1905">
        <v>0</v>
      </c>
      <c r="R1905" s="1">
        <v>45309.46</v>
      </c>
      <c r="S1905">
        <v>0</v>
      </c>
    </row>
    <row r="1906" spans="1:19" x14ac:dyDescent="0.25">
      <c r="A1906" s="2">
        <v>1001</v>
      </c>
      <c r="B1906" t="s">
        <v>21</v>
      </c>
      <c r="C1906" s="2" t="str">
        <f t="shared" si="99"/>
        <v>12</v>
      </c>
      <c r="D1906" t="s">
        <v>411</v>
      </c>
      <c r="E1906" s="2" t="str">
        <f t="shared" si="101"/>
        <v>120270000</v>
      </c>
      <c r="F1906" t="s">
        <v>467</v>
      </c>
      <c r="G1906" t="s">
        <v>468</v>
      </c>
      <c r="H1906" t="s">
        <v>469</v>
      </c>
      <c r="I1906">
        <v>13005</v>
      </c>
      <c r="J1906" t="s">
        <v>56</v>
      </c>
      <c r="K1906" s="1">
        <v>89384</v>
      </c>
      <c r="L1906" s="1">
        <v>82017</v>
      </c>
      <c r="M1906" s="1">
        <v>-7367</v>
      </c>
      <c r="N1906" s="1">
        <v>82016.42</v>
      </c>
      <c r="O1906">
        <v>0.57999999999999996</v>
      </c>
      <c r="P1906" s="1">
        <v>82016.42</v>
      </c>
      <c r="Q1906">
        <v>0</v>
      </c>
      <c r="R1906" s="1">
        <v>82016.42</v>
      </c>
      <c r="S1906">
        <v>0</v>
      </c>
    </row>
    <row r="1907" spans="1:19" x14ac:dyDescent="0.25">
      <c r="A1907" s="2">
        <v>1001</v>
      </c>
      <c r="B1907" t="s">
        <v>21</v>
      </c>
      <c r="C1907" s="2" t="str">
        <f t="shared" si="99"/>
        <v>12</v>
      </c>
      <c r="D1907" t="s">
        <v>411</v>
      </c>
      <c r="E1907" s="2" t="str">
        <f t="shared" si="101"/>
        <v>120270000</v>
      </c>
      <c r="F1907" t="s">
        <v>467</v>
      </c>
      <c r="G1907" t="s">
        <v>468</v>
      </c>
      <c r="H1907" t="s">
        <v>469</v>
      </c>
      <c r="I1907">
        <v>16000</v>
      </c>
      <c r="J1907" t="s">
        <v>35</v>
      </c>
      <c r="K1907" s="1">
        <v>693168</v>
      </c>
      <c r="L1907" s="1">
        <v>904511.96</v>
      </c>
      <c r="M1907" s="1">
        <v>211343.96</v>
      </c>
      <c r="N1907" s="1">
        <v>904511.64</v>
      </c>
      <c r="O1907">
        <v>0.32</v>
      </c>
      <c r="P1907" s="1">
        <v>904511.64</v>
      </c>
      <c r="Q1907">
        <v>0</v>
      </c>
      <c r="R1907" s="1">
        <v>904511.64</v>
      </c>
      <c r="S1907">
        <v>0</v>
      </c>
    </row>
    <row r="1908" spans="1:19" x14ac:dyDescent="0.25">
      <c r="A1908" s="2">
        <v>1001</v>
      </c>
      <c r="B1908" t="s">
        <v>21</v>
      </c>
      <c r="C1908" s="2" t="str">
        <f t="shared" si="99"/>
        <v>12</v>
      </c>
      <c r="D1908" t="s">
        <v>411</v>
      </c>
      <c r="E1908" s="2" t="str">
        <f t="shared" si="101"/>
        <v>120270000</v>
      </c>
      <c r="F1908" t="s">
        <v>467</v>
      </c>
      <c r="G1908" t="s">
        <v>468</v>
      </c>
      <c r="H1908" t="s">
        <v>469</v>
      </c>
      <c r="I1908">
        <v>22000</v>
      </c>
      <c r="J1908" t="s">
        <v>39</v>
      </c>
      <c r="K1908" s="1">
        <v>15000</v>
      </c>
      <c r="L1908" s="1">
        <v>5500</v>
      </c>
      <c r="M1908" s="1">
        <v>-9500</v>
      </c>
      <c r="N1908" s="1">
        <v>3490.61</v>
      </c>
      <c r="O1908" s="1">
        <v>2009.39</v>
      </c>
      <c r="P1908" s="1">
        <v>3490.61</v>
      </c>
      <c r="Q1908">
        <v>0</v>
      </c>
      <c r="R1908" s="1">
        <v>3490.61</v>
      </c>
      <c r="S1908">
        <v>0</v>
      </c>
    </row>
    <row r="1909" spans="1:19" x14ac:dyDescent="0.25">
      <c r="A1909" s="2">
        <v>1001</v>
      </c>
      <c r="B1909" t="s">
        <v>21</v>
      </c>
      <c r="C1909" s="2" t="str">
        <f t="shared" si="99"/>
        <v>12</v>
      </c>
      <c r="D1909" t="s">
        <v>411</v>
      </c>
      <c r="E1909" s="2" t="str">
        <f t="shared" si="101"/>
        <v>120270000</v>
      </c>
      <c r="F1909" t="s">
        <v>467</v>
      </c>
      <c r="G1909" t="s">
        <v>468</v>
      </c>
      <c r="H1909" t="s">
        <v>469</v>
      </c>
      <c r="I1909">
        <v>22002</v>
      </c>
      <c r="J1909" t="s">
        <v>40</v>
      </c>
      <c r="K1909">
        <v>400</v>
      </c>
      <c r="L1909">
        <v>400</v>
      </c>
      <c r="M1909">
        <v>0</v>
      </c>
      <c r="N1909">
        <v>0</v>
      </c>
      <c r="O1909">
        <v>400</v>
      </c>
      <c r="P1909">
        <v>0</v>
      </c>
      <c r="Q1909">
        <v>0</v>
      </c>
      <c r="R1909">
        <v>0</v>
      </c>
      <c r="S1909">
        <v>0</v>
      </c>
    </row>
    <row r="1910" spans="1:19" x14ac:dyDescent="0.25">
      <c r="A1910" s="2">
        <v>1001</v>
      </c>
      <c r="B1910" t="s">
        <v>21</v>
      </c>
      <c r="C1910" s="2" t="str">
        <f t="shared" si="99"/>
        <v>12</v>
      </c>
      <c r="D1910" t="s">
        <v>411</v>
      </c>
      <c r="E1910" s="2" t="str">
        <f t="shared" si="101"/>
        <v>120270000</v>
      </c>
      <c r="F1910" t="s">
        <v>467</v>
      </c>
      <c r="G1910" t="s">
        <v>468</v>
      </c>
      <c r="H1910" t="s">
        <v>469</v>
      </c>
      <c r="I1910">
        <v>22004</v>
      </c>
      <c r="J1910" t="s">
        <v>72</v>
      </c>
      <c r="K1910" s="1">
        <v>15500</v>
      </c>
      <c r="L1910" s="1">
        <v>9500</v>
      </c>
      <c r="M1910" s="1">
        <v>-6000</v>
      </c>
      <c r="N1910" s="1">
        <v>4723.72</v>
      </c>
      <c r="O1910" s="1">
        <v>4776.28</v>
      </c>
      <c r="P1910" s="1">
        <v>4723.72</v>
      </c>
      <c r="Q1910">
        <v>0</v>
      </c>
      <c r="R1910" s="1">
        <v>4723.72</v>
      </c>
      <c r="S1910">
        <v>0</v>
      </c>
    </row>
    <row r="1911" spans="1:19" x14ac:dyDescent="0.25">
      <c r="A1911" s="2">
        <v>1001</v>
      </c>
      <c r="B1911" t="s">
        <v>21</v>
      </c>
      <c r="C1911" s="2" t="str">
        <f t="shared" si="99"/>
        <v>12</v>
      </c>
      <c r="D1911" t="s">
        <v>411</v>
      </c>
      <c r="E1911" s="2" t="str">
        <f t="shared" si="101"/>
        <v>120270000</v>
      </c>
      <c r="F1911" t="s">
        <v>467</v>
      </c>
      <c r="G1911" t="s">
        <v>468</v>
      </c>
      <c r="H1911" t="s">
        <v>469</v>
      </c>
      <c r="I1911">
        <v>22201</v>
      </c>
      <c r="J1911" t="s">
        <v>42</v>
      </c>
      <c r="K1911" s="1">
        <v>40000</v>
      </c>
      <c r="L1911" s="1">
        <v>10500</v>
      </c>
      <c r="M1911" s="1">
        <v>-29500</v>
      </c>
      <c r="N1911" s="1">
        <v>3254.38</v>
      </c>
      <c r="O1911" s="1">
        <v>7245.62</v>
      </c>
      <c r="P1911" s="1">
        <v>3254.38</v>
      </c>
      <c r="Q1911">
        <v>0</v>
      </c>
      <c r="R1911" s="1">
        <v>3254.38</v>
      </c>
      <c r="S1911">
        <v>0</v>
      </c>
    </row>
    <row r="1912" spans="1:19" x14ac:dyDescent="0.25">
      <c r="A1912" s="2">
        <v>1001</v>
      </c>
      <c r="B1912" t="s">
        <v>21</v>
      </c>
      <c r="C1912" s="2" t="str">
        <f t="shared" si="99"/>
        <v>12</v>
      </c>
      <c r="D1912" t="s">
        <v>411</v>
      </c>
      <c r="E1912" s="2" t="str">
        <f t="shared" si="101"/>
        <v>120270000</v>
      </c>
      <c r="F1912" t="s">
        <v>467</v>
      </c>
      <c r="G1912" t="s">
        <v>468</v>
      </c>
      <c r="H1912" t="s">
        <v>469</v>
      </c>
      <c r="I1912">
        <v>22603</v>
      </c>
      <c r="J1912" t="s">
        <v>82</v>
      </c>
      <c r="K1912" s="1">
        <v>30000</v>
      </c>
      <c r="L1912" s="1">
        <v>13000</v>
      </c>
      <c r="M1912" s="1">
        <v>-17000</v>
      </c>
      <c r="N1912" s="1">
        <v>6622.38</v>
      </c>
      <c r="O1912" s="1">
        <v>6377.62</v>
      </c>
      <c r="P1912" s="1">
        <v>6622.38</v>
      </c>
      <c r="Q1912">
        <v>0</v>
      </c>
      <c r="R1912" s="1">
        <v>6622.38</v>
      </c>
      <c r="S1912">
        <v>0</v>
      </c>
    </row>
    <row r="1913" spans="1:19" x14ac:dyDescent="0.25">
      <c r="A1913" s="2">
        <v>1001</v>
      </c>
      <c r="B1913" t="s">
        <v>21</v>
      </c>
      <c r="C1913" s="2" t="str">
        <f t="shared" si="99"/>
        <v>12</v>
      </c>
      <c r="D1913" t="s">
        <v>411</v>
      </c>
      <c r="E1913" s="2" t="str">
        <f t="shared" si="101"/>
        <v>120270000</v>
      </c>
      <c r="F1913" t="s">
        <v>467</v>
      </c>
      <c r="G1913" t="s">
        <v>468</v>
      </c>
      <c r="H1913" t="s">
        <v>469</v>
      </c>
      <c r="I1913">
        <v>22606</v>
      </c>
      <c r="J1913" t="s">
        <v>83</v>
      </c>
      <c r="K1913" s="1">
        <v>1200</v>
      </c>
      <c r="L1913" s="1">
        <v>2900</v>
      </c>
      <c r="M1913" s="1">
        <v>1700</v>
      </c>
      <c r="N1913" s="1">
        <v>1818.84</v>
      </c>
      <c r="O1913" s="1">
        <v>1081.1600000000001</v>
      </c>
      <c r="P1913" s="1">
        <v>1818.84</v>
      </c>
      <c r="Q1913">
        <v>0</v>
      </c>
      <c r="R1913" s="1">
        <v>1818.84</v>
      </c>
      <c r="S1913">
        <v>0</v>
      </c>
    </row>
    <row r="1914" spans="1:19" x14ac:dyDescent="0.25">
      <c r="A1914" s="2">
        <v>1001</v>
      </c>
      <c r="B1914" t="s">
        <v>21</v>
      </c>
      <c r="C1914" s="2" t="str">
        <f t="shared" si="99"/>
        <v>12</v>
      </c>
      <c r="D1914" t="s">
        <v>411</v>
      </c>
      <c r="E1914" s="2" t="str">
        <f t="shared" si="101"/>
        <v>120270000</v>
      </c>
      <c r="F1914" t="s">
        <v>467</v>
      </c>
      <c r="G1914" t="s">
        <v>468</v>
      </c>
      <c r="H1914" t="s">
        <v>469</v>
      </c>
      <c r="I1914">
        <v>22706</v>
      </c>
      <c r="J1914" t="s">
        <v>86</v>
      </c>
      <c r="K1914" s="1">
        <v>100000</v>
      </c>
      <c r="L1914" s="1">
        <v>517107.95</v>
      </c>
      <c r="M1914" s="1">
        <v>417107.95</v>
      </c>
      <c r="N1914" s="1">
        <v>4295.5</v>
      </c>
      <c r="O1914" s="1">
        <v>512812.45</v>
      </c>
      <c r="P1914" s="1">
        <v>4295.5</v>
      </c>
      <c r="Q1914">
        <v>0</v>
      </c>
      <c r="R1914" s="1">
        <v>4295.5</v>
      </c>
      <c r="S1914">
        <v>0</v>
      </c>
    </row>
    <row r="1915" spans="1:19" x14ac:dyDescent="0.25">
      <c r="A1915" s="2">
        <v>1001</v>
      </c>
      <c r="B1915" t="s">
        <v>21</v>
      </c>
      <c r="C1915" s="2" t="str">
        <f t="shared" si="99"/>
        <v>12</v>
      </c>
      <c r="D1915" t="s">
        <v>411</v>
      </c>
      <c r="E1915" s="2" t="str">
        <f t="shared" si="101"/>
        <v>120270000</v>
      </c>
      <c r="F1915" t="s">
        <v>467</v>
      </c>
      <c r="G1915" t="s">
        <v>468</v>
      </c>
      <c r="H1915" t="s">
        <v>469</v>
      </c>
      <c r="I1915">
        <v>22802</v>
      </c>
      <c r="J1915" t="s">
        <v>204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</row>
    <row r="1916" spans="1:19" x14ac:dyDescent="0.25">
      <c r="A1916" s="2">
        <v>1001</v>
      </c>
      <c r="B1916" t="s">
        <v>21</v>
      </c>
      <c r="C1916" s="2" t="str">
        <f t="shared" si="99"/>
        <v>12</v>
      </c>
      <c r="D1916" t="s">
        <v>411</v>
      </c>
      <c r="E1916" s="2" t="str">
        <f t="shared" si="101"/>
        <v>120270000</v>
      </c>
      <c r="F1916" t="s">
        <v>467</v>
      </c>
      <c r="G1916" t="s">
        <v>468</v>
      </c>
      <c r="H1916" t="s">
        <v>469</v>
      </c>
      <c r="I1916">
        <v>22804</v>
      </c>
      <c r="J1916" t="s">
        <v>307</v>
      </c>
      <c r="K1916">
        <v>0</v>
      </c>
      <c r="L1916" s="1">
        <v>118285</v>
      </c>
      <c r="M1916" s="1">
        <v>118285</v>
      </c>
      <c r="N1916" s="1">
        <v>118285</v>
      </c>
      <c r="O1916">
        <v>0</v>
      </c>
      <c r="P1916" s="1">
        <v>118285</v>
      </c>
      <c r="Q1916">
        <v>0</v>
      </c>
      <c r="R1916" s="1">
        <v>118285</v>
      </c>
      <c r="S1916">
        <v>0</v>
      </c>
    </row>
    <row r="1917" spans="1:19" x14ac:dyDescent="0.25">
      <c r="A1917" s="2">
        <v>1001</v>
      </c>
      <c r="B1917" t="s">
        <v>21</v>
      </c>
      <c r="C1917" s="2" t="str">
        <f t="shared" si="99"/>
        <v>12</v>
      </c>
      <c r="D1917" t="s">
        <v>411</v>
      </c>
      <c r="E1917" s="2" t="str">
        <f t="shared" si="101"/>
        <v>120270000</v>
      </c>
      <c r="F1917" t="s">
        <v>467</v>
      </c>
      <c r="G1917" t="s">
        <v>468</v>
      </c>
      <c r="H1917" t="s">
        <v>469</v>
      </c>
      <c r="I1917">
        <v>23001</v>
      </c>
      <c r="J1917" t="s">
        <v>88</v>
      </c>
      <c r="K1917" s="1">
        <v>3000</v>
      </c>
      <c r="L1917" s="1">
        <v>3000</v>
      </c>
      <c r="M1917">
        <v>0</v>
      </c>
      <c r="N1917" s="1">
        <v>1025.51</v>
      </c>
      <c r="O1917" s="1">
        <v>1974.49</v>
      </c>
      <c r="P1917" s="1">
        <v>1025.51</v>
      </c>
      <c r="Q1917">
        <v>0</v>
      </c>
      <c r="R1917" s="1">
        <v>1025.51</v>
      </c>
      <c r="S1917">
        <v>0</v>
      </c>
    </row>
    <row r="1918" spans="1:19" x14ac:dyDescent="0.25">
      <c r="A1918" s="2">
        <v>1001</v>
      </c>
      <c r="B1918" t="s">
        <v>21</v>
      </c>
      <c r="C1918" s="2" t="str">
        <f t="shared" si="99"/>
        <v>12</v>
      </c>
      <c r="D1918" t="s">
        <v>411</v>
      </c>
      <c r="E1918" s="2" t="str">
        <f t="shared" si="101"/>
        <v>120270000</v>
      </c>
      <c r="F1918" t="s">
        <v>467</v>
      </c>
      <c r="G1918" t="s">
        <v>468</v>
      </c>
      <c r="H1918" t="s">
        <v>469</v>
      </c>
      <c r="I1918">
        <v>23100</v>
      </c>
      <c r="J1918" t="s">
        <v>89</v>
      </c>
      <c r="K1918" s="1">
        <v>2000</v>
      </c>
      <c r="L1918" s="1">
        <v>7000</v>
      </c>
      <c r="M1918" s="1">
        <v>5000</v>
      </c>
      <c r="N1918" s="1">
        <v>5204.17</v>
      </c>
      <c r="O1918" s="1">
        <v>1795.83</v>
      </c>
      <c r="P1918" s="1">
        <v>5204.17</v>
      </c>
      <c r="Q1918">
        <v>0</v>
      </c>
      <c r="R1918" s="1">
        <v>5204.17</v>
      </c>
      <c r="S1918">
        <v>0</v>
      </c>
    </row>
    <row r="1919" spans="1:19" x14ac:dyDescent="0.25">
      <c r="A1919" s="2">
        <v>1001</v>
      </c>
      <c r="B1919" t="s">
        <v>21</v>
      </c>
      <c r="C1919" s="2" t="str">
        <f t="shared" ref="C1919:C1982" si="102">"12"</f>
        <v>12</v>
      </c>
      <c r="D1919" t="s">
        <v>411</v>
      </c>
      <c r="E1919" s="2" t="str">
        <f t="shared" si="101"/>
        <v>120270000</v>
      </c>
      <c r="F1919" t="s">
        <v>467</v>
      </c>
      <c r="G1919" t="s">
        <v>468</v>
      </c>
      <c r="H1919" t="s">
        <v>469</v>
      </c>
      <c r="I1919">
        <v>26002</v>
      </c>
      <c r="J1919" t="s">
        <v>470</v>
      </c>
      <c r="K1919" s="1">
        <v>1489764</v>
      </c>
      <c r="L1919" s="1">
        <v>2320880.63</v>
      </c>
      <c r="M1919" s="1">
        <v>831116.63</v>
      </c>
      <c r="N1919" s="1">
        <v>1341519.99</v>
      </c>
      <c r="O1919" s="1">
        <v>979360.64</v>
      </c>
      <c r="P1919" s="1">
        <v>1341519.99</v>
      </c>
      <c r="Q1919">
        <v>0</v>
      </c>
      <c r="R1919" s="1">
        <v>1107714.32</v>
      </c>
      <c r="S1919" s="1">
        <v>233805.67</v>
      </c>
    </row>
    <row r="1920" spans="1:19" x14ac:dyDescent="0.25">
      <c r="A1920" s="2">
        <v>1001</v>
      </c>
      <c r="B1920" t="s">
        <v>21</v>
      </c>
      <c r="C1920" s="2" t="str">
        <f t="shared" si="102"/>
        <v>12</v>
      </c>
      <c r="D1920" t="s">
        <v>411</v>
      </c>
      <c r="E1920" s="2" t="str">
        <f t="shared" si="101"/>
        <v>120270000</v>
      </c>
      <c r="F1920" t="s">
        <v>467</v>
      </c>
      <c r="G1920" t="s">
        <v>468</v>
      </c>
      <c r="H1920" t="s">
        <v>469</v>
      </c>
      <c r="I1920">
        <v>28001</v>
      </c>
      <c r="J1920" t="s">
        <v>45</v>
      </c>
      <c r="K1920" s="1">
        <v>1000000</v>
      </c>
      <c r="L1920" s="1">
        <v>942736.5</v>
      </c>
      <c r="M1920" s="1">
        <v>-57263.5</v>
      </c>
      <c r="N1920" s="1">
        <v>830635.84</v>
      </c>
      <c r="O1920" s="1">
        <v>112100.66</v>
      </c>
      <c r="P1920" s="1">
        <v>830635.84</v>
      </c>
      <c r="Q1920">
        <v>0</v>
      </c>
      <c r="R1920" s="1">
        <v>830635.82</v>
      </c>
      <c r="S1920">
        <v>0.02</v>
      </c>
    </row>
    <row r="1921" spans="1:19" x14ac:dyDescent="0.25">
      <c r="A1921" s="2">
        <v>1001</v>
      </c>
      <c r="B1921" t="s">
        <v>21</v>
      </c>
      <c r="C1921" s="2" t="str">
        <f t="shared" si="102"/>
        <v>12</v>
      </c>
      <c r="D1921" t="s">
        <v>411</v>
      </c>
      <c r="E1921" s="2" t="str">
        <f t="shared" si="101"/>
        <v>120270000</v>
      </c>
      <c r="F1921" t="s">
        <v>467</v>
      </c>
      <c r="G1921" t="s">
        <v>468</v>
      </c>
      <c r="H1921" t="s">
        <v>469</v>
      </c>
      <c r="I1921">
        <v>46200</v>
      </c>
      <c r="J1921" t="s">
        <v>471</v>
      </c>
      <c r="K1921" s="1">
        <v>349000</v>
      </c>
      <c r="L1921" s="1">
        <v>349000</v>
      </c>
      <c r="M1921">
        <v>0</v>
      </c>
      <c r="N1921" s="1">
        <v>349000</v>
      </c>
      <c r="O1921">
        <v>0</v>
      </c>
      <c r="P1921" s="1">
        <v>349000</v>
      </c>
      <c r="Q1921">
        <v>0</v>
      </c>
      <c r="R1921" s="1">
        <v>349000</v>
      </c>
      <c r="S1921">
        <v>0</v>
      </c>
    </row>
    <row r="1922" spans="1:19" x14ac:dyDescent="0.25">
      <c r="A1922" s="2">
        <v>1001</v>
      </c>
      <c r="B1922" t="s">
        <v>21</v>
      </c>
      <c r="C1922" s="2" t="str">
        <f t="shared" si="102"/>
        <v>12</v>
      </c>
      <c r="D1922" t="s">
        <v>411</v>
      </c>
      <c r="E1922" s="2" t="str">
        <f t="shared" si="101"/>
        <v>120270000</v>
      </c>
      <c r="F1922" t="s">
        <v>467</v>
      </c>
      <c r="G1922" t="s">
        <v>468</v>
      </c>
      <c r="H1922" t="s">
        <v>469</v>
      </c>
      <c r="I1922">
        <v>47200</v>
      </c>
      <c r="J1922" t="s">
        <v>471</v>
      </c>
      <c r="K1922" s="1">
        <v>21900000</v>
      </c>
      <c r="L1922" s="1">
        <v>47208035.229999997</v>
      </c>
      <c r="M1922" s="1">
        <v>25308035.23</v>
      </c>
      <c r="N1922" s="1">
        <v>47127701.990000002</v>
      </c>
      <c r="O1922" s="1">
        <v>80333.240000000005</v>
      </c>
      <c r="P1922" s="1">
        <v>46377305.530000001</v>
      </c>
      <c r="Q1922" s="1">
        <v>750396.46</v>
      </c>
      <c r="R1922" s="1">
        <v>42743312.82</v>
      </c>
      <c r="S1922" s="1">
        <v>3633992.71</v>
      </c>
    </row>
    <row r="1923" spans="1:19" x14ac:dyDescent="0.25">
      <c r="A1923" s="2">
        <v>1001</v>
      </c>
      <c r="B1923" t="s">
        <v>21</v>
      </c>
      <c r="C1923" s="2" t="str">
        <f t="shared" si="102"/>
        <v>12</v>
      </c>
      <c r="D1923" t="s">
        <v>411</v>
      </c>
      <c r="E1923" s="2" t="str">
        <f t="shared" si="101"/>
        <v>120270000</v>
      </c>
      <c r="F1923" t="s">
        <v>467</v>
      </c>
      <c r="G1923" t="s">
        <v>468</v>
      </c>
      <c r="H1923" t="s">
        <v>469</v>
      </c>
      <c r="I1923">
        <v>47202</v>
      </c>
      <c r="J1923" t="s">
        <v>472</v>
      </c>
      <c r="K1923" s="1">
        <v>500000</v>
      </c>
      <c r="L1923" s="1">
        <v>500347.67</v>
      </c>
      <c r="M1923">
        <v>347.67</v>
      </c>
      <c r="N1923" s="1">
        <v>300347.67</v>
      </c>
      <c r="O1923" s="1">
        <v>200000</v>
      </c>
      <c r="P1923" s="1">
        <v>90297.62</v>
      </c>
      <c r="Q1923" s="1">
        <v>210050.05</v>
      </c>
      <c r="R1923" s="1">
        <v>89949.95</v>
      </c>
      <c r="S1923">
        <v>347.67</v>
      </c>
    </row>
    <row r="1924" spans="1:19" x14ac:dyDescent="0.25">
      <c r="A1924" s="2">
        <v>1001</v>
      </c>
      <c r="B1924" t="s">
        <v>21</v>
      </c>
      <c r="C1924" s="2" t="str">
        <f t="shared" si="102"/>
        <v>12</v>
      </c>
      <c r="D1924" t="s">
        <v>411</v>
      </c>
      <c r="E1924" s="2" t="str">
        <f t="shared" si="101"/>
        <v>120270000</v>
      </c>
      <c r="F1924" t="s">
        <v>467</v>
      </c>
      <c r="G1924" t="s">
        <v>468</v>
      </c>
      <c r="H1924" t="s">
        <v>469</v>
      </c>
      <c r="I1924">
        <v>48099</v>
      </c>
      <c r="J1924" t="s">
        <v>118</v>
      </c>
      <c r="K1924">
        <v>0</v>
      </c>
      <c r="L1924" s="1">
        <v>1200000</v>
      </c>
      <c r="M1924" s="1">
        <v>1200000</v>
      </c>
      <c r="N1924" s="1">
        <v>1200000</v>
      </c>
      <c r="O1924">
        <v>0</v>
      </c>
      <c r="P1924" s="1">
        <v>1200000</v>
      </c>
      <c r="Q1924">
        <v>0</v>
      </c>
      <c r="R1924" s="1">
        <v>1200000</v>
      </c>
      <c r="S1924">
        <v>0</v>
      </c>
    </row>
    <row r="1925" spans="1:19" x14ac:dyDescent="0.25">
      <c r="A1925" s="2">
        <v>1001</v>
      </c>
      <c r="B1925" t="s">
        <v>21</v>
      </c>
      <c r="C1925" s="2" t="str">
        <f t="shared" si="102"/>
        <v>12</v>
      </c>
      <c r="D1925" t="s">
        <v>411</v>
      </c>
      <c r="E1925" s="2" t="str">
        <f t="shared" si="101"/>
        <v>120270000</v>
      </c>
      <c r="F1925" t="s">
        <v>467</v>
      </c>
      <c r="G1925" t="s">
        <v>468</v>
      </c>
      <c r="H1925" t="s">
        <v>469</v>
      </c>
      <c r="I1925">
        <v>48200</v>
      </c>
      <c r="J1925" t="s">
        <v>471</v>
      </c>
      <c r="K1925" s="1">
        <v>33903058</v>
      </c>
      <c r="L1925" s="1">
        <v>17485950.050000001</v>
      </c>
      <c r="M1925" s="1">
        <v>-16417107.949999999</v>
      </c>
      <c r="N1925" s="1">
        <v>6332111.4500000002</v>
      </c>
      <c r="O1925" s="1">
        <v>11153838.6</v>
      </c>
      <c r="P1925" s="1">
        <v>6332111.4500000002</v>
      </c>
      <c r="Q1925">
        <v>0</v>
      </c>
      <c r="R1925" s="1">
        <v>5715215.4400000004</v>
      </c>
      <c r="S1925" s="1">
        <v>616896.01</v>
      </c>
    </row>
    <row r="1926" spans="1:19" x14ac:dyDescent="0.25">
      <c r="A1926" s="2">
        <v>1001</v>
      </c>
      <c r="B1926" t="s">
        <v>21</v>
      </c>
      <c r="C1926" s="2" t="str">
        <f t="shared" si="102"/>
        <v>12</v>
      </c>
      <c r="D1926" t="s">
        <v>411</v>
      </c>
      <c r="E1926" s="2" t="str">
        <f t="shared" si="101"/>
        <v>120270000</v>
      </c>
      <c r="F1926" t="s">
        <v>467</v>
      </c>
      <c r="G1926" t="s">
        <v>468</v>
      </c>
      <c r="H1926" t="s">
        <v>469</v>
      </c>
      <c r="I1926">
        <v>48203</v>
      </c>
      <c r="J1926" t="s">
        <v>473</v>
      </c>
      <c r="K1926" s="1">
        <v>470000</v>
      </c>
      <c r="L1926" s="1">
        <v>490000</v>
      </c>
      <c r="M1926" s="1">
        <v>20000</v>
      </c>
      <c r="N1926" s="1">
        <v>486000</v>
      </c>
      <c r="O1926" s="1">
        <v>4000</v>
      </c>
      <c r="P1926" s="1">
        <v>472890.34</v>
      </c>
      <c r="Q1926" s="1">
        <v>13109.66</v>
      </c>
      <c r="R1926" s="1">
        <v>472890.34</v>
      </c>
      <c r="S1926">
        <v>0</v>
      </c>
    </row>
    <row r="1927" spans="1:19" x14ac:dyDescent="0.25">
      <c r="A1927" s="2">
        <v>1001</v>
      </c>
      <c r="B1927" t="s">
        <v>21</v>
      </c>
      <c r="C1927" s="2" t="str">
        <f t="shared" si="102"/>
        <v>12</v>
      </c>
      <c r="D1927" t="s">
        <v>411</v>
      </c>
      <c r="E1927" s="2" t="str">
        <f t="shared" si="101"/>
        <v>120270000</v>
      </c>
      <c r="F1927" t="s">
        <v>467</v>
      </c>
      <c r="G1927" t="s">
        <v>468</v>
      </c>
      <c r="H1927" t="s">
        <v>469</v>
      </c>
      <c r="I1927">
        <v>62500</v>
      </c>
      <c r="J1927" t="s">
        <v>93</v>
      </c>
      <c r="K1927" s="1">
        <v>8000</v>
      </c>
      <c r="L1927">
        <v>0</v>
      </c>
      <c r="M1927" s="1">
        <v>-8000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</row>
    <row r="1928" spans="1:19" x14ac:dyDescent="0.25">
      <c r="A1928" s="2">
        <v>1001</v>
      </c>
      <c r="B1928" t="s">
        <v>21</v>
      </c>
      <c r="C1928" s="2" t="str">
        <f t="shared" si="102"/>
        <v>12</v>
      </c>
      <c r="D1928" t="s">
        <v>411</v>
      </c>
      <c r="E1928" s="2" t="str">
        <f t="shared" si="101"/>
        <v>120270000</v>
      </c>
      <c r="F1928" t="s">
        <v>467</v>
      </c>
      <c r="G1928" t="s">
        <v>468</v>
      </c>
      <c r="H1928" t="s">
        <v>469</v>
      </c>
      <c r="I1928">
        <v>62802</v>
      </c>
      <c r="J1928" t="s">
        <v>95</v>
      </c>
      <c r="K1928" s="1">
        <v>4000</v>
      </c>
      <c r="L1928">
        <v>0</v>
      </c>
      <c r="M1928" s="1">
        <v>-4000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</row>
    <row r="1929" spans="1:19" x14ac:dyDescent="0.25">
      <c r="A1929" s="2">
        <v>1001</v>
      </c>
      <c r="B1929" t="s">
        <v>21</v>
      </c>
      <c r="C1929" s="2" t="str">
        <f t="shared" si="102"/>
        <v>12</v>
      </c>
      <c r="D1929" t="s">
        <v>411</v>
      </c>
      <c r="E1929" s="2" t="str">
        <f t="shared" si="101"/>
        <v>120270000</v>
      </c>
      <c r="F1929" t="s">
        <v>467</v>
      </c>
      <c r="G1929" t="s">
        <v>468</v>
      </c>
      <c r="H1929" t="s">
        <v>469</v>
      </c>
      <c r="I1929">
        <v>63500</v>
      </c>
      <c r="J1929" t="s">
        <v>185</v>
      </c>
      <c r="K1929" s="1">
        <v>15000</v>
      </c>
      <c r="L1929">
        <v>0</v>
      </c>
      <c r="M1929" s="1">
        <v>-15000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</row>
    <row r="1930" spans="1:19" x14ac:dyDescent="0.25">
      <c r="A1930" s="2">
        <v>1001</v>
      </c>
      <c r="B1930" t="s">
        <v>21</v>
      </c>
      <c r="C1930" s="2" t="str">
        <f t="shared" si="102"/>
        <v>12</v>
      </c>
      <c r="D1930" t="s">
        <v>411</v>
      </c>
      <c r="E1930" s="2" t="str">
        <f t="shared" si="101"/>
        <v>120270000</v>
      </c>
      <c r="F1930" t="s">
        <v>467</v>
      </c>
      <c r="G1930" t="s">
        <v>468</v>
      </c>
      <c r="H1930" t="s">
        <v>469</v>
      </c>
      <c r="I1930">
        <v>76200</v>
      </c>
      <c r="J1930" t="s">
        <v>471</v>
      </c>
      <c r="K1930" s="1">
        <v>616000</v>
      </c>
      <c r="L1930" s="1">
        <v>616000</v>
      </c>
      <c r="M1930">
        <v>0</v>
      </c>
      <c r="N1930" s="1">
        <v>616000</v>
      </c>
      <c r="O1930">
        <v>0</v>
      </c>
      <c r="P1930" s="1">
        <v>616000</v>
      </c>
      <c r="Q1930">
        <v>0</v>
      </c>
      <c r="R1930" s="1">
        <v>616000</v>
      </c>
      <c r="S1930">
        <v>0</v>
      </c>
    </row>
    <row r="1931" spans="1:19" x14ac:dyDescent="0.25">
      <c r="A1931" s="2">
        <v>1001</v>
      </c>
      <c r="B1931" t="s">
        <v>21</v>
      </c>
      <c r="C1931" s="2" t="str">
        <f t="shared" si="102"/>
        <v>12</v>
      </c>
      <c r="D1931" t="s">
        <v>411</v>
      </c>
      <c r="E1931" s="2" t="str">
        <f t="shared" si="101"/>
        <v>120270000</v>
      </c>
      <c r="F1931" t="s">
        <v>467</v>
      </c>
      <c r="G1931" t="s">
        <v>468</v>
      </c>
      <c r="H1931" t="s">
        <v>469</v>
      </c>
      <c r="I1931">
        <v>77310</v>
      </c>
      <c r="J1931" t="s">
        <v>474</v>
      </c>
      <c r="K1931" s="1">
        <v>500000</v>
      </c>
      <c r="L1931" s="1">
        <v>500000</v>
      </c>
      <c r="M1931">
        <v>0</v>
      </c>
      <c r="N1931" s="1">
        <v>500000</v>
      </c>
      <c r="O1931">
        <v>0</v>
      </c>
      <c r="P1931" s="1">
        <v>500000</v>
      </c>
      <c r="Q1931">
        <v>0</v>
      </c>
      <c r="R1931" s="1">
        <v>500000</v>
      </c>
      <c r="S1931">
        <v>0</v>
      </c>
    </row>
    <row r="1932" spans="1:19" x14ac:dyDescent="0.25">
      <c r="A1932" s="2">
        <v>1001</v>
      </c>
      <c r="B1932" t="s">
        <v>21</v>
      </c>
      <c r="C1932" s="2" t="str">
        <f t="shared" si="102"/>
        <v>12</v>
      </c>
      <c r="D1932" t="s">
        <v>411</v>
      </c>
      <c r="E1932" s="2" t="str">
        <f t="shared" si="101"/>
        <v>120270000</v>
      </c>
      <c r="F1932" t="s">
        <v>467</v>
      </c>
      <c r="G1932" t="s">
        <v>468</v>
      </c>
      <c r="H1932" t="s">
        <v>469</v>
      </c>
      <c r="I1932">
        <v>77400</v>
      </c>
      <c r="J1932" t="s">
        <v>475</v>
      </c>
      <c r="K1932" s="1">
        <v>5500000</v>
      </c>
      <c r="L1932" s="1">
        <v>5582032.75</v>
      </c>
      <c r="M1932" s="1">
        <v>82032.75</v>
      </c>
      <c r="N1932" s="1">
        <v>3871333.73</v>
      </c>
      <c r="O1932" s="1">
        <v>1710699.02</v>
      </c>
      <c r="P1932" s="1">
        <v>2570516.21</v>
      </c>
      <c r="Q1932" s="1">
        <v>1300817.52</v>
      </c>
      <c r="R1932" s="1">
        <v>2236339.5</v>
      </c>
      <c r="S1932" s="1">
        <v>334176.71000000002</v>
      </c>
    </row>
    <row r="1933" spans="1:19" x14ac:dyDescent="0.25">
      <c r="A1933" s="2">
        <v>1001</v>
      </c>
      <c r="B1933" t="s">
        <v>21</v>
      </c>
      <c r="C1933" s="2" t="str">
        <f t="shared" si="102"/>
        <v>12</v>
      </c>
      <c r="D1933" t="s">
        <v>411</v>
      </c>
      <c r="E1933" s="2" t="str">
        <f t="shared" ref="E1933:E1964" si="103">"120280000"</f>
        <v>120280000</v>
      </c>
      <c r="F1933" t="s">
        <v>476</v>
      </c>
      <c r="G1933" t="s">
        <v>477</v>
      </c>
      <c r="H1933" t="s">
        <v>478</v>
      </c>
      <c r="I1933">
        <v>10000</v>
      </c>
      <c r="J1933" t="s">
        <v>25</v>
      </c>
      <c r="K1933" s="1">
        <v>82492</v>
      </c>
      <c r="L1933" s="1">
        <v>83216.23</v>
      </c>
      <c r="M1933">
        <v>724.23</v>
      </c>
      <c r="N1933" s="1">
        <v>83216.23</v>
      </c>
      <c r="O1933">
        <v>0</v>
      </c>
      <c r="P1933" s="1">
        <v>83216.23</v>
      </c>
      <c r="Q1933">
        <v>0</v>
      </c>
      <c r="R1933" s="1">
        <v>83216.23</v>
      </c>
      <c r="S1933">
        <v>0</v>
      </c>
    </row>
    <row r="1934" spans="1:19" x14ac:dyDescent="0.25">
      <c r="A1934" s="2">
        <v>1001</v>
      </c>
      <c r="B1934" t="s">
        <v>21</v>
      </c>
      <c r="C1934" s="2" t="str">
        <f t="shared" si="102"/>
        <v>12</v>
      </c>
      <c r="D1934" t="s">
        <v>411</v>
      </c>
      <c r="E1934" s="2" t="str">
        <f t="shared" si="103"/>
        <v>120280000</v>
      </c>
      <c r="F1934" t="s">
        <v>476</v>
      </c>
      <c r="G1934" t="s">
        <v>477</v>
      </c>
      <c r="H1934" t="s">
        <v>478</v>
      </c>
      <c r="I1934">
        <v>12000</v>
      </c>
      <c r="J1934" t="s">
        <v>28</v>
      </c>
      <c r="K1934" s="1">
        <v>869541</v>
      </c>
      <c r="L1934" s="1">
        <v>633137.48</v>
      </c>
      <c r="M1934" s="1">
        <v>-236403.52</v>
      </c>
      <c r="N1934" s="1">
        <v>633136.61</v>
      </c>
      <c r="O1934">
        <v>0.87</v>
      </c>
      <c r="P1934" s="1">
        <v>633136.61</v>
      </c>
      <c r="Q1934">
        <v>0</v>
      </c>
      <c r="R1934" s="1">
        <v>633136.61</v>
      </c>
      <c r="S1934">
        <v>0</v>
      </c>
    </row>
    <row r="1935" spans="1:19" x14ac:dyDescent="0.25">
      <c r="A1935" s="2">
        <v>1001</v>
      </c>
      <c r="B1935" t="s">
        <v>21</v>
      </c>
      <c r="C1935" s="2" t="str">
        <f t="shared" si="102"/>
        <v>12</v>
      </c>
      <c r="D1935" t="s">
        <v>411</v>
      </c>
      <c r="E1935" s="2" t="str">
        <f t="shared" si="103"/>
        <v>120280000</v>
      </c>
      <c r="F1935" t="s">
        <v>476</v>
      </c>
      <c r="G1935" t="s">
        <v>477</v>
      </c>
      <c r="H1935" t="s">
        <v>478</v>
      </c>
      <c r="I1935">
        <v>12001</v>
      </c>
      <c r="J1935" t="s">
        <v>51</v>
      </c>
      <c r="K1935" s="1">
        <v>254876</v>
      </c>
      <c r="L1935" s="1">
        <v>160510</v>
      </c>
      <c r="M1935" s="1">
        <v>-94366</v>
      </c>
      <c r="N1935" s="1">
        <v>160509.62</v>
      </c>
      <c r="O1935">
        <v>0.38</v>
      </c>
      <c r="P1935" s="1">
        <v>160509.62</v>
      </c>
      <c r="Q1935">
        <v>0</v>
      </c>
      <c r="R1935" s="1">
        <v>160509.62</v>
      </c>
      <c r="S1935">
        <v>0</v>
      </c>
    </row>
    <row r="1936" spans="1:19" x14ac:dyDescent="0.25">
      <c r="A1936" s="2">
        <v>1001</v>
      </c>
      <c r="B1936" t="s">
        <v>21</v>
      </c>
      <c r="C1936" s="2" t="str">
        <f t="shared" si="102"/>
        <v>12</v>
      </c>
      <c r="D1936" t="s">
        <v>411</v>
      </c>
      <c r="E1936" s="2" t="str">
        <f t="shared" si="103"/>
        <v>120280000</v>
      </c>
      <c r="F1936" t="s">
        <v>476</v>
      </c>
      <c r="G1936" t="s">
        <v>477</v>
      </c>
      <c r="H1936" t="s">
        <v>478</v>
      </c>
      <c r="I1936">
        <v>12002</v>
      </c>
      <c r="J1936" t="s">
        <v>29</v>
      </c>
      <c r="K1936" s="1">
        <v>137794</v>
      </c>
      <c r="L1936" s="1">
        <v>88355.37</v>
      </c>
      <c r="M1936" s="1">
        <v>-49438.63</v>
      </c>
      <c r="N1936" s="1">
        <v>88354.65</v>
      </c>
      <c r="O1936">
        <v>0.72</v>
      </c>
      <c r="P1936" s="1">
        <v>88354.65</v>
      </c>
      <c r="Q1936">
        <v>0</v>
      </c>
      <c r="R1936" s="1">
        <v>88354.65</v>
      </c>
      <c r="S1936">
        <v>0</v>
      </c>
    </row>
    <row r="1937" spans="1:19" x14ac:dyDescent="0.25">
      <c r="A1937" s="2">
        <v>1001</v>
      </c>
      <c r="B1937" t="s">
        <v>21</v>
      </c>
      <c r="C1937" s="2" t="str">
        <f t="shared" si="102"/>
        <v>12</v>
      </c>
      <c r="D1937" t="s">
        <v>411</v>
      </c>
      <c r="E1937" s="2" t="str">
        <f t="shared" si="103"/>
        <v>120280000</v>
      </c>
      <c r="F1937" t="s">
        <v>476</v>
      </c>
      <c r="G1937" t="s">
        <v>477</v>
      </c>
      <c r="H1937" t="s">
        <v>478</v>
      </c>
      <c r="I1937">
        <v>12003</v>
      </c>
      <c r="J1937" t="s">
        <v>30</v>
      </c>
      <c r="K1937" s="1">
        <v>145995</v>
      </c>
      <c r="L1937" s="1">
        <v>142202.47</v>
      </c>
      <c r="M1937" s="1">
        <v>-3792.53</v>
      </c>
      <c r="N1937" s="1">
        <v>142201.89000000001</v>
      </c>
      <c r="O1937">
        <v>0.57999999999999996</v>
      </c>
      <c r="P1937" s="1">
        <v>142201.89000000001</v>
      </c>
      <c r="Q1937">
        <v>0</v>
      </c>
      <c r="R1937" s="1">
        <v>142201.89000000001</v>
      </c>
      <c r="S1937">
        <v>0</v>
      </c>
    </row>
    <row r="1938" spans="1:19" x14ac:dyDescent="0.25">
      <c r="A1938" s="2">
        <v>1001</v>
      </c>
      <c r="B1938" t="s">
        <v>21</v>
      </c>
      <c r="C1938" s="2" t="str">
        <f t="shared" si="102"/>
        <v>12</v>
      </c>
      <c r="D1938" t="s">
        <v>411</v>
      </c>
      <c r="E1938" s="2" t="str">
        <f t="shared" si="103"/>
        <v>120280000</v>
      </c>
      <c r="F1938" t="s">
        <v>476</v>
      </c>
      <c r="G1938" t="s">
        <v>477</v>
      </c>
      <c r="H1938" t="s">
        <v>478</v>
      </c>
      <c r="I1938">
        <v>12005</v>
      </c>
      <c r="J1938" t="s">
        <v>31</v>
      </c>
      <c r="K1938" s="1">
        <v>140426</v>
      </c>
      <c r="L1938" s="1">
        <v>143739</v>
      </c>
      <c r="M1938" s="1">
        <v>3313</v>
      </c>
      <c r="N1938" s="1">
        <v>143719.35999999999</v>
      </c>
      <c r="O1938">
        <v>19.64</v>
      </c>
      <c r="P1938" s="1">
        <v>143719.35999999999</v>
      </c>
      <c r="Q1938">
        <v>0</v>
      </c>
      <c r="R1938" s="1">
        <v>143719.35999999999</v>
      </c>
      <c r="S1938">
        <v>0</v>
      </c>
    </row>
    <row r="1939" spans="1:19" x14ac:dyDescent="0.25">
      <c r="A1939" s="2">
        <v>1001</v>
      </c>
      <c r="B1939" t="s">
        <v>21</v>
      </c>
      <c r="C1939" s="2" t="str">
        <f t="shared" si="102"/>
        <v>12</v>
      </c>
      <c r="D1939" t="s">
        <v>411</v>
      </c>
      <c r="E1939" s="2" t="str">
        <f t="shared" si="103"/>
        <v>120280000</v>
      </c>
      <c r="F1939" t="s">
        <v>476</v>
      </c>
      <c r="G1939" t="s">
        <v>477</v>
      </c>
      <c r="H1939" t="s">
        <v>478</v>
      </c>
      <c r="I1939">
        <v>12100</v>
      </c>
      <c r="J1939" t="s">
        <v>32</v>
      </c>
      <c r="K1939" s="1">
        <v>869639</v>
      </c>
      <c r="L1939" s="1">
        <v>673838.51</v>
      </c>
      <c r="M1939" s="1">
        <v>-195800.49</v>
      </c>
      <c r="N1939" s="1">
        <v>673837.52</v>
      </c>
      <c r="O1939">
        <v>0.99</v>
      </c>
      <c r="P1939" s="1">
        <v>673837.52</v>
      </c>
      <c r="Q1939">
        <v>0</v>
      </c>
      <c r="R1939" s="1">
        <v>673837.52</v>
      </c>
      <c r="S1939">
        <v>0</v>
      </c>
    </row>
    <row r="1940" spans="1:19" x14ac:dyDescent="0.25">
      <c r="A1940" s="2">
        <v>1001</v>
      </c>
      <c r="B1940" t="s">
        <v>21</v>
      </c>
      <c r="C1940" s="2" t="str">
        <f t="shared" si="102"/>
        <v>12</v>
      </c>
      <c r="D1940" t="s">
        <v>411</v>
      </c>
      <c r="E1940" s="2" t="str">
        <f t="shared" si="103"/>
        <v>120280000</v>
      </c>
      <c r="F1940" t="s">
        <v>476</v>
      </c>
      <c r="G1940" t="s">
        <v>477</v>
      </c>
      <c r="H1940" t="s">
        <v>478</v>
      </c>
      <c r="I1940">
        <v>12101</v>
      </c>
      <c r="J1940" t="s">
        <v>33</v>
      </c>
      <c r="K1940" s="1">
        <v>1618259</v>
      </c>
      <c r="L1940" s="1">
        <v>1292507.94</v>
      </c>
      <c r="M1940" s="1">
        <v>-325751.06</v>
      </c>
      <c r="N1940" s="1">
        <v>1292507.1200000001</v>
      </c>
      <c r="O1940">
        <v>0.82</v>
      </c>
      <c r="P1940" s="1">
        <v>1292507.1200000001</v>
      </c>
      <c r="Q1940">
        <v>0</v>
      </c>
      <c r="R1940" s="1">
        <v>1292507.1200000001</v>
      </c>
      <c r="S1940">
        <v>0</v>
      </c>
    </row>
    <row r="1941" spans="1:19" x14ac:dyDescent="0.25">
      <c r="A1941" s="2">
        <v>1001</v>
      </c>
      <c r="B1941" t="s">
        <v>21</v>
      </c>
      <c r="C1941" s="2" t="str">
        <f t="shared" si="102"/>
        <v>12</v>
      </c>
      <c r="D1941" t="s">
        <v>411</v>
      </c>
      <c r="E1941" s="2" t="str">
        <f t="shared" si="103"/>
        <v>120280000</v>
      </c>
      <c r="F1941" t="s">
        <v>476</v>
      </c>
      <c r="G1941" t="s">
        <v>477</v>
      </c>
      <c r="H1941" t="s">
        <v>478</v>
      </c>
      <c r="I1941">
        <v>12103</v>
      </c>
      <c r="J1941" t="s">
        <v>52</v>
      </c>
      <c r="K1941" s="1">
        <v>3853</v>
      </c>
      <c r="L1941" s="1">
        <v>3853</v>
      </c>
      <c r="M1941">
        <v>0</v>
      </c>
      <c r="N1941" s="1">
        <v>3871.84</v>
      </c>
      <c r="O1941">
        <v>-18.84</v>
      </c>
      <c r="P1941" s="1">
        <v>3871.84</v>
      </c>
      <c r="Q1941">
        <v>0</v>
      </c>
      <c r="R1941" s="1">
        <v>3871.84</v>
      </c>
      <c r="S1941">
        <v>0</v>
      </c>
    </row>
    <row r="1942" spans="1:19" x14ac:dyDescent="0.25">
      <c r="A1942" s="2">
        <v>1001</v>
      </c>
      <c r="B1942" t="s">
        <v>21</v>
      </c>
      <c r="C1942" s="2" t="str">
        <f t="shared" si="102"/>
        <v>12</v>
      </c>
      <c r="D1942" t="s">
        <v>411</v>
      </c>
      <c r="E1942" s="2" t="str">
        <f t="shared" si="103"/>
        <v>120280000</v>
      </c>
      <c r="F1942" t="s">
        <v>476</v>
      </c>
      <c r="G1942" t="s">
        <v>477</v>
      </c>
      <c r="H1942" t="s">
        <v>478</v>
      </c>
      <c r="I1942">
        <v>13000</v>
      </c>
      <c r="J1942" t="s">
        <v>53</v>
      </c>
      <c r="K1942" s="1">
        <v>346559</v>
      </c>
      <c r="L1942" s="1">
        <v>214319.62</v>
      </c>
      <c r="M1942" s="1">
        <v>-132239.38</v>
      </c>
      <c r="N1942" s="1">
        <v>214318.76</v>
      </c>
      <c r="O1942">
        <v>0.86</v>
      </c>
      <c r="P1942" s="1">
        <v>214318.76</v>
      </c>
      <c r="Q1942">
        <v>0</v>
      </c>
      <c r="R1942" s="1">
        <v>214318.76</v>
      </c>
      <c r="S1942">
        <v>0</v>
      </c>
    </row>
    <row r="1943" spans="1:19" x14ac:dyDescent="0.25">
      <c r="A1943" s="2">
        <v>1001</v>
      </c>
      <c r="B1943" t="s">
        <v>21</v>
      </c>
      <c r="C1943" s="2" t="str">
        <f t="shared" si="102"/>
        <v>12</v>
      </c>
      <c r="D1943" t="s">
        <v>411</v>
      </c>
      <c r="E1943" s="2" t="str">
        <f t="shared" si="103"/>
        <v>120280000</v>
      </c>
      <c r="F1943" t="s">
        <v>476</v>
      </c>
      <c r="G1943" t="s">
        <v>477</v>
      </c>
      <c r="H1943" t="s">
        <v>478</v>
      </c>
      <c r="I1943">
        <v>13001</v>
      </c>
      <c r="J1943" t="s">
        <v>54</v>
      </c>
      <c r="K1943" s="1">
        <v>1927</v>
      </c>
      <c r="L1943" s="1">
        <v>1434</v>
      </c>
      <c r="M1943">
        <v>-493</v>
      </c>
      <c r="N1943" s="1">
        <v>1433.96</v>
      </c>
      <c r="O1943">
        <v>0.04</v>
      </c>
      <c r="P1943" s="1">
        <v>1433.96</v>
      </c>
      <c r="Q1943">
        <v>0</v>
      </c>
      <c r="R1943" s="1">
        <v>1433.96</v>
      </c>
      <c r="S1943">
        <v>0</v>
      </c>
    </row>
    <row r="1944" spans="1:19" x14ac:dyDescent="0.25">
      <c r="A1944" s="2">
        <v>1001</v>
      </c>
      <c r="B1944" t="s">
        <v>21</v>
      </c>
      <c r="C1944" s="2" t="str">
        <f t="shared" si="102"/>
        <v>12</v>
      </c>
      <c r="D1944" t="s">
        <v>411</v>
      </c>
      <c r="E1944" s="2" t="str">
        <f t="shared" si="103"/>
        <v>120280000</v>
      </c>
      <c r="F1944" t="s">
        <v>476</v>
      </c>
      <c r="G1944" t="s">
        <v>477</v>
      </c>
      <c r="H1944" t="s">
        <v>478</v>
      </c>
      <c r="I1944">
        <v>13005</v>
      </c>
      <c r="J1944" t="s">
        <v>56</v>
      </c>
      <c r="K1944" s="1">
        <v>67800</v>
      </c>
      <c r="L1944" s="1">
        <v>40450</v>
      </c>
      <c r="M1944" s="1">
        <v>-27350</v>
      </c>
      <c r="N1944" s="1">
        <v>40449.269999999997</v>
      </c>
      <c r="O1944">
        <v>0.73</v>
      </c>
      <c r="P1944" s="1">
        <v>40449.269999999997</v>
      </c>
      <c r="Q1944">
        <v>0</v>
      </c>
      <c r="R1944" s="1">
        <v>40449.269999999997</v>
      </c>
      <c r="S1944">
        <v>0</v>
      </c>
    </row>
    <row r="1945" spans="1:19" x14ac:dyDescent="0.25">
      <c r="A1945" s="2">
        <v>1001</v>
      </c>
      <c r="B1945" t="s">
        <v>21</v>
      </c>
      <c r="C1945" s="2" t="str">
        <f t="shared" si="102"/>
        <v>12</v>
      </c>
      <c r="D1945" t="s">
        <v>411</v>
      </c>
      <c r="E1945" s="2" t="str">
        <f t="shared" si="103"/>
        <v>120280000</v>
      </c>
      <c r="F1945" t="s">
        <v>476</v>
      </c>
      <c r="G1945" t="s">
        <v>477</v>
      </c>
      <c r="H1945" t="s">
        <v>478</v>
      </c>
      <c r="I1945">
        <v>16000</v>
      </c>
      <c r="J1945" t="s">
        <v>35</v>
      </c>
      <c r="K1945" s="1">
        <v>433621</v>
      </c>
      <c r="L1945" s="1">
        <v>964831.98</v>
      </c>
      <c r="M1945" s="1">
        <v>531210.98</v>
      </c>
      <c r="N1945" s="1">
        <v>964831.34</v>
      </c>
      <c r="O1945">
        <v>0.64</v>
      </c>
      <c r="P1945" s="1">
        <v>964831.34</v>
      </c>
      <c r="Q1945">
        <v>0</v>
      </c>
      <c r="R1945" s="1">
        <v>964831.34</v>
      </c>
      <c r="S1945">
        <v>0</v>
      </c>
    </row>
    <row r="1946" spans="1:19" x14ac:dyDescent="0.25">
      <c r="A1946" s="2">
        <v>1001</v>
      </c>
      <c r="B1946" t="s">
        <v>21</v>
      </c>
      <c r="C1946" s="2" t="str">
        <f t="shared" si="102"/>
        <v>12</v>
      </c>
      <c r="D1946" t="s">
        <v>411</v>
      </c>
      <c r="E1946" s="2" t="str">
        <f t="shared" si="103"/>
        <v>120280000</v>
      </c>
      <c r="F1946" t="s">
        <v>476</v>
      </c>
      <c r="G1946" t="s">
        <v>477</v>
      </c>
      <c r="H1946" t="s">
        <v>478</v>
      </c>
      <c r="I1946">
        <v>20200</v>
      </c>
      <c r="J1946" t="s">
        <v>64</v>
      </c>
      <c r="K1946" s="1">
        <v>60000</v>
      </c>
      <c r="L1946" s="1">
        <v>54759.72</v>
      </c>
      <c r="M1946" s="1">
        <v>-5240.28</v>
      </c>
      <c r="N1946" s="1">
        <v>54759.72</v>
      </c>
      <c r="O1946">
        <v>0</v>
      </c>
      <c r="P1946" s="1">
        <v>54759.72</v>
      </c>
      <c r="Q1946">
        <v>0</v>
      </c>
      <c r="R1946" s="1">
        <v>54759.72</v>
      </c>
      <c r="S1946">
        <v>0</v>
      </c>
    </row>
    <row r="1947" spans="1:19" x14ac:dyDescent="0.25">
      <c r="A1947" s="2">
        <v>1001</v>
      </c>
      <c r="B1947" t="s">
        <v>21</v>
      </c>
      <c r="C1947" s="2" t="str">
        <f t="shared" si="102"/>
        <v>12</v>
      </c>
      <c r="D1947" t="s">
        <v>411</v>
      </c>
      <c r="E1947" s="2" t="str">
        <f t="shared" si="103"/>
        <v>120280000</v>
      </c>
      <c r="F1947" t="s">
        <v>476</v>
      </c>
      <c r="G1947" t="s">
        <v>477</v>
      </c>
      <c r="H1947" t="s">
        <v>478</v>
      </c>
      <c r="I1947">
        <v>20400</v>
      </c>
      <c r="J1947" t="s">
        <v>66</v>
      </c>
      <c r="K1947" s="1">
        <v>16000</v>
      </c>
      <c r="L1947" s="1">
        <v>11319.45</v>
      </c>
      <c r="M1947" s="1">
        <v>-4680.55</v>
      </c>
      <c r="N1947" s="1">
        <v>11319.45</v>
      </c>
      <c r="O1947">
        <v>0</v>
      </c>
      <c r="P1947" s="1">
        <v>11319.45</v>
      </c>
      <c r="Q1947">
        <v>0</v>
      </c>
      <c r="R1947" s="1">
        <v>9055.56</v>
      </c>
      <c r="S1947" s="1">
        <v>2263.89</v>
      </c>
    </row>
    <row r="1948" spans="1:19" x14ac:dyDescent="0.25">
      <c r="A1948" s="2">
        <v>1001</v>
      </c>
      <c r="B1948" t="s">
        <v>21</v>
      </c>
      <c r="C1948" s="2" t="str">
        <f t="shared" si="102"/>
        <v>12</v>
      </c>
      <c r="D1948" t="s">
        <v>411</v>
      </c>
      <c r="E1948" s="2" t="str">
        <f t="shared" si="103"/>
        <v>120280000</v>
      </c>
      <c r="F1948" t="s">
        <v>476</v>
      </c>
      <c r="G1948" t="s">
        <v>477</v>
      </c>
      <c r="H1948" t="s">
        <v>478</v>
      </c>
      <c r="I1948">
        <v>20500</v>
      </c>
      <c r="J1948" t="s">
        <v>67</v>
      </c>
      <c r="K1948" s="1">
        <v>12000</v>
      </c>
      <c r="L1948" s="1">
        <v>5203.7700000000004</v>
      </c>
      <c r="M1948" s="1">
        <v>-6796.23</v>
      </c>
      <c r="N1948" s="1">
        <v>5203.7700000000004</v>
      </c>
      <c r="O1948">
        <v>0</v>
      </c>
      <c r="P1948" s="1">
        <v>5203.7700000000004</v>
      </c>
      <c r="Q1948">
        <v>0</v>
      </c>
      <c r="R1948" s="1">
        <v>3459.96</v>
      </c>
      <c r="S1948" s="1">
        <v>1743.81</v>
      </c>
    </row>
    <row r="1949" spans="1:19" x14ac:dyDescent="0.25">
      <c r="A1949" s="2">
        <v>1001</v>
      </c>
      <c r="B1949" t="s">
        <v>21</v>
      </c>
      <c r="C1949" s="2" t="str">
        <f t="shared" si="102"/>
        <v>12</v>
      </c>
      <c r="D1949" t="s">
        <v>411</v>
      </c>
      <c r="E1949" s="2" t="str">
        <f t="shared" si="103"/>
        <v>120280000</v>
      </c>
      <c r="F1949" t="s">
        <v>476</v>
      </c>
      <c r="G1949" t="s">
        <v>477</v>
      </c>
      <c r="H1949" t="s">
        <v>478</v>
      </c>
      <c r="I1949">
        <v>21000</v>
      </c>
      <c r="J1949" t="s">
        <v>167</v>
      </c>
      <c r="K1949" s="1">
        <v>500000</v>
      </c>
      <c r="L1949" s="1">
        <v>35000</v>
      </c>
      <c r="M1949" s="1">
        <v>-465000</v>
      </c>
      <c r="N1949">
        <v>0</v>
      </c>
      <c r="O1949" s="1">
        <v>35000</v>
      </c>
      <c r="P1949">
        <v>0</v>
      </c>
      <c r="Q1949">
        <v>0</v>
      </c>
      <c r="R1949">
        <v>0</v>
      </c>
      <c r="S1949">
        <v>0</v>
      </c>
    </row>
    <row r="1950" spans="1:19" x14ac:dyDescent="0.25">
      <c r="A1950" s="2">
        <v>1001</v>
      </c>
      <c r="B1950" t="s">
        <v>21</v>
      </c>
      <c r="C1950" s="2" t="str">
        <f t="shared" si="102"/>
        <v>12</v>
      </c>
      <c r="D1950" t="s">
        <v>411</v>
      </c>
      <c r="E1950" s="2" t="str">
        <f t="shared" si="103"/>
        <v>120280000</v>
      </c>
      <c r="F1950" t="s">
        <v>476</v>
      </c>
      <c r="G1950" t="s">
        <v>477</v>
      </c>
      <c r="H1950" t="s">
        <v>478</v>
      </c>
      <c r="I1950">
        <v>21300</v>
      </c>
      <c r="J1950" t="s">
        <v>69</v>
      </c>
      <c r="K1950" s="1">
        <v>3000</v>
      </c>
      <c r="L1950" s="1">
        <v>3000</v>
      </c>
      <c r="M1950">
        <v>0</v>
      </c>
      <c r="N1950">
        <v>304.89</v>
      </c>
      <c r="O1950" s="1">
        <v>2695.11</v>
      </c>
      <c r="P1950">
        <v>304.89</v>
      </c>
      <c r="Q1950">
        <v>0</v>
      </c>
      <c r="R1950">
        <v>304.89</v>
      </c>
      <c r="S1950">
        <v>0</v>
      </c>
    </row>
    <row r="1951" spans="1:19" x14ac:dyDescent="0.25">
      <c r="A1951" s="2">
        <v>1001</v>
      </c>
      <c r="B1951" t="s">
        <v>21</v>
      </c>
      <c r="C1951" s="2" t="str">
        <f t="shared" si="102"/>
        <v>12</v>
      </c>
      <c r="D1951" t="s">
        <v>411</v>
      </c>
      <c r="E1951" s="2" t="str">
        <f t="shared" si="103"/>
        <v>120280000</v>
      </c>
      <c r="F1951" t="s">
        <v>476</v>
      </c>
      <c r="G1951" t="s">
        <v>477</v>
      </c>
      <c r="H1951" t="s">
        <v>478</v>
      </c>
      <c r="I1951">
        <v>21400</v>
      </c>
      <c r="J1951" t="s">
        <v>70</v>
      </c>
      <c r="K1951">
        <v>570</v>
      </c>
      <c r="L1951">
        <v>200</v>
      </c>
      <c r="M1951">
        <v>-370</v>
      </c>
      <c r="N1951">
        <v>0</v>
      </c>
      <c r="O1951">
        <v>200</v>
      </c>
      <c r="P1951">
        <v>0</v>
      </c>
      <c r="Q1951">
        <v>0</v>
      </c>
      <c r="R1951">
        <v>0</v>
      </c>
      <c r="S1951">
        <v>0</v>
      </c>
    </row>
    <row r="1952" spans="1:19" x14ac:dyDescent="0.25">
      <c r="A1952" s="2">
        <v>1001</v>
      </c>
      <c r="B1952" t="s">
        <v>21</v>
      </c>
      <c r="C1952" s="2" t="str">
        <f t="shared" si="102"/>
        <v>12</v>
      </c>
      <c r="D1952" t="s">
        <v>411</v>
      </c>
      <c r="E1952" s="2" t="str">
        <f t="shared" si="103"/>
        <v>120280000</v>
      </c>
      <c r="F1952" t="s">
        <v>476</v>
      </c>
      <c r="G1952" t="s">
        <v>477</v>
      </c>
      <c r="H1952" t="s">
        <v>478</v>
      </c>
      <c r="I1952">
        <v>21500</v>
      </c>
      <c r="J1952" t="s">
        <v>71</v>
      </c>
      <c r="K1952" s="1">
        <v>8000</v>
      </c>
      <c r="L1952" s="1">
        <v>4000</v>
      </c>
      <c r="M1952" s="1">
        <v>-4000</v>
      </c>
      <c r="N1952" s="1">
        <v>1707.98</v>
      </c>
      <c r="O1952" s="1">
        <v>2292.02</v>
      </c>
      <c r="P1952" s="1">
        <v>1707.98</v>
      </c>
      <c r="Q1952">
        <v>0</v>
      </c>
      <c r="R1952" s="1">
        <v>1707.98</v>
      </c>
      <c r="S1952">
        <v>0</v>
      </c>
    </row>
    <row r="1953" spans="1:19" x14ac:dyDescent="0.25">
      <c r="A1953" s="2">
        <v>1001</v>
      </c>
      <c r="B1953" t="s">
        <v>21</v>
      </c>
      <c r="C1953" s="2" t="str">
        <f t="shared" si="102"/>
        <v>12</v>
      </c>
      <c r="D1953" t="s">
        <v>411</v>
      </c>
      <c r="E1953" s="2" t="str">
        <f t="shared" si="103"/>
        <v>120280000</v>
      </c>
      <c r="F1953" t="s">
        <v>476</v>
      </c>
      <c r="G1953" t="s">
        <v>477</v>
      </c>
      <c r="H1953" t="s">
        <v>478</v>
      </c>
      <c r="I1953">
        <v>22000</v>
      </c>
      <c r="J1953" t="s">
        <v>39</v>
      </c>
      <c r="K1953" s="1">
        <v>15000</v>
      </c>
      <c r="L1953" s="1">
        <v>10250.17</v>
      </c>
      <c r="M1953" s="1">
        <v>-4749.83</v>
      </c>
      <c r="N1953" s="1">
        <v>4858.09</v>
      </c>
      <c r="O1953" s="1">
        <v>5392.08</v>
      </c>
      <c r="P1953" s="1">
        <v>4858.09</v>
      </c>
      <c r="Q1953">
        <v>0</v>
      </c>
      <c r="R1953" s="1">
        <v>4858.08</v>
      </c>
      <c r="S1953">
        <v>0.01</v>
      </c>
    </row>
    <row r="1954" spans="1:19" x14ac:dyDescent="0.25">
      <c r="A1954" s="2">
        <v>1001</v>
      </c>
      <c r="B1954" t="s">
        <v>21</v>
      </c>
      <c r="C1954" s="2" t="str">
        <f t="shared" si="102"/>
        <v>12</v>
      </c>
      <c r="D1954" t="s">
        <v>411</v>
      </c>
      <c r="E1954" s="2" t="str">
        <f t="shared" si="103"/>
        <v>120280000</v>
      </c>
      <c r="F1954" t="s">
        <v>476</v>
      </c>
      <c r="G1954" t="s">
        <v>477</v>
      </c>
      <c r="H1954" t="s">
        <v>478</v>
      </c>
      <c r="I1954">
        <v>22002</v>
      </c>
      <c r="J1954" t="s">
        <v>40</v>
      </c>
      <c r="K1954" s="1">
        <v>1000</v>
      </c>
      <c r="L1954">
        <v>300</v>
      </c>
      <c r="M1954">
        <v>-700</v>
      </c>
      <c r="N1954">
        <v>0</v>
      </c>
      <c r="O1954">
        <v>300</v>
      </c>
      <c r="P1954">
        <v>0</v>
      </c>
      <c r="Q1954">
        <v>0</v>
      </c>
      <c r="R1954">
        <v>0</v>
      </c>
      <c r="S1954">
        <v>0</v>
      </c>
    </row>
    <row r="1955" spans="1:19" x14ac:dyDescent="0.25">
      <c r="A1955" s="2">
        <v>1001</v>
      </c>
      <c r="B1955" t="s">
        <v>21</v>
      </c>
      <c r="C1955" s="2" t="str">
        <f t="shared" si="102"/>
        <v>12</v>
      </c>
      <c r="D1955" t="s">
        <v>411</v>
      </c>
      <c r="E1955" s="2" t="str">
        <f t="shared" si="103"/>
        <v>120280000</v>
      </c>
      <c r="F1955" t="s">
        <v>476</v>
      </c>
      <c r="G1955" t="s">
        <v>477</v>
      </c>
      <c r="H1955" t="s">
        <v>478</v>
      </c>
      <c r="I1955">
        <v>22003</v>
      </c>
      <c r="J1955" t="s">
        <v>41</v>
      </c>
      <c r="K1955" s="1">
        <v>2000</v>
      </c>
      <c r="L1955" s="1">
        <v>3011.6</v>
      </c>
      <c r="M1955" s="1">
        <v>1011.6</v>
      </c>
      <c r="N1955" s="1">
        <v>2511.6</v>
      </c>
      <c r="O1955">
        <v>500</v>
      </c>
      <c r="P1955" s="1">
        <v>2511.6</v>
      </c>
      <c r="Q1955">
        <v>0</v>
      </c>
      <c r="R1955" s="1">
        <v>2511.6</v>
      </c>
      <c r="S1955">
        <v>0</v>
      </c>
    </row>
    <row r="1956" spans="1:19" x14ac:dyDescent="0.25">
      <c r="A1956" s="2">
        <v>1001</v>
      </c>
      <c r="B1956" t="s">
        <v>21</v>
      </c>
      <c r="C1956" s="2" t="str">
        <f t="shared" si="102"/>
        <v>12</v>
      </c>
      <c r="D1956" t="s">
        <v>411</v>
      </c>
      <c r="E1956" s="2" t="str">
        <f t="shared" si="103"/>
        <v>120280000</v>
      </c>
      <c r="F1956" t="s">
        <v>476</v>
      </c>
      <c r="G1956" t="s">
        <v>477</v>
      </c>
      <c r="H1956" t="s">
        <v>478</v>
      </c>
      <c r="I1956">
        <v>22004</v>
      </c>
      <c r="J1956" t="s">
        <v>72</v>
      </c>
      <c r="K1956" s="1">
        <v>2000</v>
      </c>
      <c r="L1956" s="1">
        <v>2000</v>
      </c>
      <c r="M1956">
        <v>0</v>
      </c>
      <c r="N1956" s="1">
        <v>1316.63</v>
      </c>
      <c r="O1956">
        <v>683.37</v>
      </c>
      <c r="P1956" s="1">
        <v>1316.63</v>
      </c>
      <c r="Q1956">
        <v>0</v>
      </c>
      <c r="R1956" s="1">
        <v>1316.63</v>
      </c>
      <c r="S1956">
        <v>0</v>
      </c>
    </row>
    <row r="1957" spans="1:19" x14ac:dyDescent="0.25">
      <c r="A1957" s="2">
        <v>1001</v>
      </c>
      <c r="B1957" t="s">
        <v>21</v>
      </c>
      <c r="C1957" s="2" t="str">
        <f t="shared" si="102"/>
        <v>12</v>
      </c>
      <c r="D1957" t="s">
        <v>411</v>
      </c>
      <c r="E1957" s="2" t="str">
        <f t="shared" si="103"/>
        <v>120280000</v>
      </c>
      <c r="F1957" t="s">
        <v>476</v>
      </c>
      <c r="G1957" t="s">
        <v>477</v>
      </c>
      <c r="H1957" t="s">
        <v>478</v>
      </c>
      <c r="I1957">
        <v>22103</v>
      </c>
      <c r="J1957" t="s">
        <v>76</v>
      </c>
      <c r="K1957" s="1">
        <v>4000</v>
      </c>
      <c r="L1957" s="1">
        <v>3000</v>
      </c>
      <c r="M1957" s="1">
        <v>-1000</v>
      </c>
      <c r="N1957" s="1">
        <v>2206.2399999999998</v>
      </c>
      <c r="O1957">
        <v>793.76</v>
      </c>
      <c r="P1957" s="1">
        <v>2206.2399999999998</v>
      </c>
      <c r="Q1957">
        <v>0</v>
      </c>
      <c r="R1957" s="1">
        <v>2206.2399999999998</v>
      </c>
      <c r="S1957">
        <v>0</v>
      </c>
    </row>
    <row r="1958" spans="1:19" x14ac:dyDescent="0.25">
      <c r="A1958" s="2">
        <v>1001</v>
      </c>
      <c r="B1958" t="s">
        <v>21</v>
      </c>
      <c r="C1958" s="2" t="str">
        <f t="shared" si="102"/>
        <v>12</v>
      </c>
      <c r="D1958" t="s">
        <v>411</v>
      </c>
      <c r="E1958" s="2" t="str">
        <f t="shared" si="103"/>
        <v>120280000</v>
      </c>
      <c r="F1958" t="s">
        <v>476</v>
      </c>
      <c r="G1958" t="s">
        <v>477</v>
      </c>
      <c r="H1958" t="s">
        <v>478</v>
      </c>
      <c r="I1958">
        <v>22104</v>
      </c>
      <c r="J1958" t="s">
        <v>77</v>
      </c>
      <c r="K1958" s="1">
        <v>2000</v>
      </c>
      <c r="L1958" s="1">
        <v>2000</v>
      </c>
      <c r="M1958">
        <v>0</v>
      </c>
      <c r="N1958" s="1">
        <v>1015.22</v>
      </c>
      <c r="O1958">
        <v>984.78</v>
      </c>
      <c r="P1958" s="1">
        <v>1015.22</v>
      </c>
      <c r="Q1958">
        <v>0</v>
      </c>
      <c r="R1958">
        <v>959.82</v>
      </c>
      <c r="S1958">
        <v>55.4</v>
      </c>
    </row>
    <row r="1959" spans="1:19" x14ac:dyDescent="0.25">
      <c r="A1959" s="2">
        <v>1001</v>
      </c>
      <c r="B1959" t="s">
        <v>21</v>
      </c>
      <c r="C1959" s="2" t="str">
        <f t="shared" si="102"/>
        <v>12</v>
      </c>
      <c r="D1959" t="s">
        <v>411</v>
      </c>
      <c r="E1959" s="2" t="str">
        <f t="shared" si="103"/>
        <v>120280000</v>
      </c>
      <c r="F1959" t="s">
        <v>476</v>
      </c>
      <c r="G1959" t="s">
        <v>477</v>
      </c>
      <c r="H1959" t="s">
        <v>478</v>
      </c>
      <c r="I1959">
        <v>22107</v>
      </c>
      <c r="J1959" t="s">
        <v>106</v>
      </c>
      <c r="K1959" s="1">
        <v>15000</v>
      </c>
      <c r="L1959" s="1">
        <v>15000</v>
      </c>
      <c r="M1959">
        <v>0</v>
      </c>
      <c r="N1959" s="1">
        <v>13198.31</v>
      </c>
      <c r="O1959" s="1">
        <v>1801.69</v>
      </c>
      <c r="P1959" s="1">
        <v>13198.31</v>
      </c>
      <c r="Q1959">
        <v>0</v>
      </c>
      <c r="R1959" s="1">
        <v>13198.31</v>
      </c>
      <c r="S1959">
        <v>0</v>
      </c>
    </row>
    <row r="1960" spans="1:19" x14ac:dyDescent="0.25">
      <c r="A1960" s="2">
        <v>1001</v>
      </c>
      <c r="B1960" t="s">
        <v>21</v>
      </c>
      <c r="C1960" s="2" t="str">
        <f t="shared" si="102"/>
        <v>12</v>
      </c>
      <c r="D1960" t="s">
        <v>411</v>
      </c>
      <c r="E1960" s="2" t="str">
        <f t="shared" si="103"/>
        <v>120280000</v>
      </c>
      <c r="F1960" t="s">
        <v>476</v>
      </c>
      <c r="G1960" t="s">
        <v>477</v>
      </c>
      <c r="H1960" t="s">
        <v>478</v>
      </c>
      <c r="I1960">
        <v>22109</v>
      </c>
      <c r="J1960" t="s">
        <v>78</v>
      </c>
      <c r="K1960" s="1">
        <v>3000</v>
      </c>
      <c r="L1960">
        <v>500</v>
      </c>
      <c r="M1960" s="1">
        <v>-2500</v>
      </c>
      <c r="N1960">
        <v>0</v>
      </c>
      <c r="O1960">
        <v>500</v>
      </c>
      <c r="P1960">
        <v>0</v>
      </c>
      <c r="Q1960">
        <v>0</v>
      </c>
      <c r="R1960">
        <v>0</v>
      </c>
      <c r="S1960">
        <v>0</v>
      </c>
    </row>
    <row r="1961" spans="1:19" x14ac:dyDescent="0.25">
      <c r="A1961" s="2">
        <v>1001</v>
      </c>
      <c r="B1961" t="s">
        <v>21</v>
      </c>
      <c r="C1961" s="2" t="str">
        <f t="shared" si="102"/>
        <v>12</v>
      </c>
      <c r="D1961" t="s">
        <v>411</v>
      </c>
      <c r="E1961" s="2" t="str">
        <f t="shared" si="103"/>
        <v>120280000</v>
      </c>
      <c r="F1961" t="s">
        <v>476</v>
      </c>
      <c r="G1961" t="s">
        <v>477</v>
      </c>
      <c r="H1961" t="s">
        <v>478</v>
      </c>
      <c r="I1961">
        <v>22201</v>
      </c>
      <c r="J1961" t="s">
        <v>42</v>
      </c>
      <c r="K1961" s="1">
        <v>35000</v>
      </c>
      <c r="L1961" s="1">
        <v>35000</v>
      </c>
      <c r="M1961">
        <v>0</v>
      </c>
      <c r="N1961" s="1">
        <v>24637.56</v>
      </c>
      <c r="O1961" s="1">
        <v>10362.44</v>
      </c>
      <c r="P1961" s="1">
        <v>24637.56</v>
      </c>
      <c r="Q1961">
        <v>0</v>
      </c>
      <c r="R1961" s="1">
        <v>24637.56</v>
      </c>
      <c r="S1961">
        <v>0</v>
      </c>
    </row>
    <row r="1962" spans="1:19" x14ac:dyDescent="0.25">
      <c r="A1962" s="2">
        <v>1001</v>
      </c>
      <c r="B1962" t="s">
        <v>21</v>
      </c>
      <c r="C1962" s="2" t="str">
        <f t="shared" si="102"/>
        <v>12</v>
      </c>
      <c r="D1962" t="s">
        <v>411</v>
      </c>
      <c r="E1962" s="2" t="str">
        <f t="shared" si="103"/>
        <v>120280000</v>
      </c>
      <c r="F1962" t="s">
        <v>476</v>
      </c>
      <c r="G1962" t="s">
        <v>477</v>
      </c>
      <c r="H1962" t="s">
        <v>478</v>
      </c>
      <c r="I1962">
        <v>22209</v>
      </c>
      <c r="J1962" t="s">
        <v>43</v>
      </c>
      <c r="K1962" s="1">
        <v>3000</v>
      </c>
      <c r="L1962" s="1">
        <v>3000</v>
      </c>
      <c r="M1962">
        <v>0</v>
      </c>
      <c r="N1962" s="1">
        <v>1511.16</v>
      </c>
      <c r="O1962" s="1">
        <v>1488.84</v>
      </c>
      <c r="P1962" s="1">
        <v>1511.16</v>
      </c>
      <c r="Q1962">
        <v>0</v>
      </c>
      <c r="R1962" s="1">
        <v>1511.16</v>
      </c>
      <c r="S1962">
        <v>0</v>
      </c>
    </row>
    <row r="1963" spans="1:19" x14ac:dyDescent="0.25">
      <c r="A1963" s="2">
        <v>1001</v>
      </c>
      <c r="B1963" t="s">
        <v>21</v>
      </c>
      <c r="C1963" s="2" t="str">
        <f t="shared" si="102"/>
        <v>12</v>
      </c>
      <c r="D1963" t="s">
        <v>411</v>
      </c>
      <c r="E1963" s="2" t="str">
        <f t="shared" si="103"/>
        <v>120280000</v>
      </c>
      <c r="F1963" t="s">
        <v>476</v>
      </c>
      <c r="G1963" t="s">
        <v>477</v>
      </c>
      <c r="H1963" t="s">
        <v>478</v>
      </c>
      <c r="I1963">
        <v>22300</v>
      </c>
      <c r="J1963" t="s">
        <v>79</v>
      </c>
      <c r="K1963">
        <v>600</v>
      </c>
      <c r="L1963">
        <v>500</v>
      </c>
      <c r="M1963">
        <v>-100</v>
      </c>
      <c r="N1963">
        <v>0</v>
      </c>
      <c r="O1963">
        <v>500</v>
      </c>
      <c r="P1963">
        <v>0</v>
      </c>
      <c r="Q1963">
        <v>0</v>
      </c>
      <c r="R1963">
        <v>0</v>
      </c>
      <c r="S1963">
        <v>0</v>
      </c>
    </row>
    <row r="1964" spans="1:19" x14ac:dyDescent="0.25">
      <c r="A1964" s="2">
        <v>1001</v>
      </c>
      <c r="B1964" t="s">
        <v>21</v>
      </c>
      <c r="C1964" s="2" t="str">
        <f t="shared" si="102"/>
        <v>12</v>
      </c>
      <c r="D1964" t="s">
        <v>411</v>
      </c>
      <c r="E1964" s="2" t="str">
        <f t="shared" si="103"/>
        <v>120280000</v>
      </c>
      <c r="F1964" t="s">
        <v>476</v>
      </c>
      <c r="G1964" t="s">
        <v>477</v>
      </c>
      <c r="H1964" t="s">
        <v>478</v>
      </c>
      <c r="I1964">
        <v>22409</v>
      </c>
      <c r="J1964" t="s">
        <v>80</v>
      </c>
      <c r="K1964">
        <v>250</v>
      </c>
      <c r="L1964">
        <v>250</v>
      </c>
      <c r="M1964">
        <v>0</v>
      </c>
      <c r="N1964">
        <v>300</v>
      </c>
      <c r="O1964">
        <v>-50</v>
      </c>
      <c r="P1964">
        <v>300</v>
      </c>
      <c r="Q1964">
        <v>0</v>
      </c>
      <c r="R1964">
        <v>300</v>
      </c>
      <c r="S1964">
        <v>0</v>
      </c>
    </row>
    <row r="1965" spans="1:19" x14ac:dyDescent="0.25">
      <c r="A1965" s="2">
        <v>1001</v>
      </c>
      <c r="B1965" t="s">
        <v>21</v>
      </c>
      <c r="C1965" s="2" t="str">
        <f t="shared" si="102"/>
        <v>12</v>
      </c>
      <c r="D1965" t="s">
        <v>411</v>
      </c>
      <c r="E1965" s="2" t="str">
        <f t="shared" ref="E1965:E2000" si="104">"120280000"</f>
        <v>120280000</v>
      </c>
      <c r="F1965" t="s">
        <v>476</v>
      </c>
      <c r="G1965" t="s">
        <v>477</v>
      </c>
      <c r="H1965" t="s">
        <v>478</v>
      </c>
      <c r="I1965">
        <v>22602</v>
      </c>
      <c r="J1965" t="s">
        <v>108</v>
      </c>
      <c r="K1965" s="1">
        <v>15000</v>
      </c>
      <c r="L1965">
        <v>0</v>
      </c>
      <c r="M1965" s="1">
        <v>-15000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</row>
    <row r="1966" spans="1:19" x14ac:dyDescent="0.25">
      <c r="A1966" s="2">
        <v>1001</v>
      </c>
      <c r="B1966" t="s">
        <v>21</v>
      </c>
      <c r="C1966" s="2" t="str">
        <f t="shared" si="102"/>
        <v>12</v>
      </c>
      <c r="D1966" t="s">
        <v>411</v>
      </c>
      <c r="E1966" s="2" t="str">
        <f t="shared" si="104"/>
        <v>120280000</v>
      </c>
      <c r="F1966" t="s">
        <v>476</v>
      </c>
      <c r="G1966" t="s">
        <v>477</v>
      </c>
      <c r="H1966" t="s">
        <v>478</v>
      </c>
      <c r="I1966">
        <v>22603</v>
      </c>
      <c r="J1966" t="s">
        <v>82</v>
      </c>
      <c r="K1966" s="1">
        <v>15000</v>
      </c>
      <c r="L1966" s="1">
        <v>1206750</v>
      </c>
      <c r="M1966" s="1">
        <v>1191750</v>
      </c>
      <c r="N1966" s="1">
        <v>1144278.48</v>
      </c>
      <c r="O1966" s="1">
        <v>62471.519999999997</v>
      </c>
      <c r="P1966" s="1">
        <v>1144278.48</v>
      </c>
      <c r="Q1966">
        <v>0</v>
      </c>
      <c r="R1966" s="1">
        <v>1144278.48</v>
      </c>
      <c r="S1966">
        <v>0</v>
      </c>
    </row>
    <row r="1967" spans="1:19" x14ac:dyDescent="0.25">
      <c r="A1967" s="2">
        <v>1001</v>
      </c>
      <c r="B1967" t="s">
        <v>21</v>
      </c>
      <c r="C1967" s="2" t="str">
        <f t="shared" si="102"/>
        <v>12</v>
      </c>
      <c r="D1967" t="s">
        <v>411</v>
      </c>
      <c r="E1967" s="2" t="str">
        <f t="shared" si="104"/>
        <v>120280000</v>
      </c>
      <c r="F1967" t="s">
        <v>476</v>
      </c>
      <c r="G1967" t="s">
        <v>477</v>
      </c>
      <c r="H1967" t="s">
        <v>478</v>
      </c>
      <c r="I1967">
        <v>22606</v>
      </c>
      <c r="J1967" t="s">
        <v>83</v>
      </c>
      <c r="K1967" s="1">
        <v>18000</v>
      </c>
      <c r="L1967" s="1">
        <v>26843.58</v>
      </c>
      <c r="M1967" s="1">
        <v>8843.58</v>
      </c>
      <c r="N1967" s="1">
        <v>26612.62</v>
      </c>
      <c r="O1967">
        <v>230.96</v>
      </c>
      <c r="P1967" s="1">
        <v>26612.62</v>
      </c>
      <c r="Q1967">
        <v>0</v>
      </c>
      <c r="R1967" s="1">
        <v>26612.62</v>
      </c>
      <c r="S1967">
        <v>0</v>
      </c>
    </row>
    <row r="1968" spans="1:19" x14ac:dyDescent="0.25">
      <c r="A1968" s="2">
        <v>1001</v>
      </c>
      <c r="B1968" t="s">
        <v>21</v>
      </c>
      <c r="C1968" s="2" t="str">
        <f t="shared" si="102"/>
        <v>12</v>
      </c>
      <c r="D1968" t="s">
        <v>411</v>
      </c>
      <c r="E1968" s="2" t="str">
        <f t="shared" si="104"/>
        <v>120280000</v>
      </c>
      <c r="F1968" t="s">
        <v>476</v>
      </c>
      <c r="G1968" t="s">
        <v>477</v>
      </c>
      <c r="H1968" t="s">
        <v>478</v>
      </c>
      <c r="I1968">
        <v>22609</v>
      </c>
      <c r="J1968" t="s">
        <v>44</v>
      </c>
      <c r="K1968" s="1">
        <v>4000</v>
      </c>
      <c r="L1968" s="1">
        <v>2000</v>
      </c>
      <c r="M1968" s="1">
        <v>-2000</v>
      </c>
      <c r="N1968">
        <v>17.39</v>
      </c>
      <c r="O1968" s="1">
        <v>1982.61</v>
      </c>
      <c r="P1968">
        <v>17.39</v>
      </c>
      <c r="Q1968">
        <v>0</v>
      </c>
      <c r="R1968">
        <v>17.39</v>
      </c>
      <c r="S1968">
        <v>0</v>
      </c>
    </row>
    <row r="1969" spans="1:19" x14ac:dyDescent="0.25">
      <c r="A1969" s="2">
        <v>1001</v>
      </c>
      <c r="B1969" t="s">
        <v>21</v>
      </c>
      <c r="C1969" s="2" t="str">
        <f t="shared" si="102"/>
        <v>12</v>
      </c>
      <c r="D1969" t="s">
        <v>411</v>
      </c>
      <c r="E1969" s="2" t="str">
        <f t="shared" si="104"/>
        <v>120280000</v>
      </c>
      <c r="F1969" t="s">
        <v>476</v>
      </c>
      <c r="G1969" t="s">
        <v>477</v>
      </c>
      <c r="H1969" t="s">
        <v>478</v>
      </c>
      <c r="I1969">
        <v>22706</v>
      </c>
      <c r="J1969" t="s">
        <v>86</v>
      </c>
      <c r="K1969" s="1">
        <v>424831</v>
      </c>
      <c r="L1969" s="1">
        <v>74237.42</v>
      </c>
      <c r="M1969" s="1">
        <v>-350593.58</v>
      </c>
      <c r="N1969" s="1">
        <v>66453.570000000007</v>
      </c>
      <c r="O1969" s="1">
        <v>7783.85</v>
      </c>
      <c r="P1969" s="1">
        <v>66453.570000000007</v>
      </c>
      <c r="Q1969">
        <v>0</v>
      </c>
      <c r="R1969" s="1">
        <v>66453.570000000007</v>
      </c>
      <c r="S1969">
        <v>0</v>
      </c>
    </row>
    <row r="1970" spans="1:19" x14ac:dyDescent="0.25">
      <c r="A1970" s="2">
        <v>1001</v>
      </c>
      <c r="B1970" t="s">
        <v>21</v>
      </c>
      <c r="C1970" s="2" t="str">
        <f t="shared" si="102"/>
        <v>12</v>
      </c>
      <c r="D1970" t="s">
        <v>411</v>
      </c>
      <c r="E1970" s="2" t="str">
        <f t="shared" si="104"/>
        <v>120280000</v>
      </c>
      <c r="F1970" t="s">
        <v>476</v>
      </c>
      <c r="G1970" t="s">
        <v>477</v>
      </c>
      <c r="H1970" t="s">
        <v>478</v>
      </c>
      <c r="I1970">
        <v>22709</v>
      </c>
      <c r="J1970" t="s">
        <v>87</v>
      </c>
      <c r="K1970" s="1">
        <v>280000</v>
      </c>
      <c r="L1970" s="1">
        <v>280000</v>
      </c>
      <c r="M1970">
        <v>0</v>
      </c>
      <c r="N1970" s="1">
        <v>277720.46999999997</v>
      </c>
      <c r="O1970" s="1">
        <v>2279.5300000000002</v>
      </c>
      <c r="P1970" s="1">
        <v>277720.46999999997</v>
      </c>
      <c r="Q1970">
        <v>0</v>
      </c>
      <c r="R1970" s="1">
        <v>273728.03999999998</v>
      </c>
      <c r="S1970" s="1">
        <v>3992.43</v>
      </c>
    </row>
    <row r="1971" spans="1:19" x14ac:dyDescent="0.25">
      <c r="A1971" s="2">
        <v>1001</v>
      </c>
      <c r="B1971" t="s">
        <v>21</v>
      </c>
      <c r="C1971" s="2" t="str">
        <f t="shared" si="102"/>
        <v>12</v>
      </c>
      <c r="D1971" t="s">
        <v>411</v>
      </c>
      <c r="E1971" s="2" t="str">
        <f t="shared" si="104"/>
        <v>120280000</v>
      </c>
      <c r="F1971" t="s">
        <v>476</v>
      </c>
      <c r="G1971" t="s">
        <v>477</v>
      </c>
      <c r="H1971" t="s">
        <v>478</v>
      </c>
      <c r="I1971">
        <v>23001</v>
      </c>
      <c r="J1971" t="s">
        <v>88</v>
      </c>
      <c r="K1971" s="1">
        <v>6000</v>
      </c>
      <c r="L1971" s="1">
        <v>6000</v>
      </c>
      <c r="M1971">
        <v>0</v>
      </c>
      <c r="N1971" s="1">
        <v>1272.21</v>
      </c>
      <c r="O1971" s="1">
        <v>4727.79</v>
      </c>
      <c r="P1971" s="1">
        <v>1272.21</v>
      </c>
      <c r="Q1971">
        <v>0</v>
      </c>
      <c r="R1971" s="1">
        <v>1272.21</v>
      </c>
      <c r="S1971">
        <v>0</v>
      </c>
    </row>
    <row r="1972" spans="1:19" x14ac:dyDescent="0.25">
      <c r="A1972" s="2">
        <v>1001</v>
      </c>
      <c r="B1972" t="s">
        <v>21</v>
      </c>
      <c r="C1972" s="2" t="str">
        <f t="shared" si="102"/>
        <v>12</v>
      </c>
      <c r="D1972" t="s">
        <v>411</v>
      </c>
      <c r="E1972" s="2" t="str">
        <f t="shared" si="104"/>
        <v>120280000</v>
      </c>
      <c r="F1972" t="s">
        <v>476</v>
      </c>
      <c r="G1972" t="s">
        <v>477</v>
      </c>
      <c r="H1972" t="s">
        <v>478</v>
      </c>
      <c r="I1972">
        <v>23100</v>
      </c>
      <c r="J1972" t="s">
        <v>89</v>
      </c>
      <c r="K1972" s="1">
        <v>30000</v>
      </c>
      <c r="L1972" s="1">
        <v>18000</v>
      </c>
      <c r="M1972" s="1">
        <v>-12000</v>
      </c>
      <c r="N1972" s="1">
        <v>11531.25</v>
      </c>
      <c r="O1972" s="1">
        <v>6468.75</v>
      </c>
      <c r="P1972" s="1">
        <v>11531.25</v>
      </c>
      <c r="Q1972">
        <v>0</v>
      </c>
      <c r="R1972" s="1">
        <v>11531.25</v>
      </c>
      <c r="S1972">
        <v>0</v>
      </c>
    </row>
    <row r="1973" spans="1:19" x14ac:dyDescent="0.25">
      <c r="A1973" s="2">
        <v>1001</v>
      </c>
      <c r="B1973" t="s">
        <v>21</v>
      </c>
      <c r="C1973" s="2" t="str">
        <f t="shared" si="102"/>
        <v>12</v>
      </c>
      <c r="D1973" t="s">
        <v>411</v>
      </c>
      <c r="E1973" s="2" t="str">
        <f t="shared" si="104"/>
        <v>120280000</v>
      </c>
      <c r="F1973" t="s">
        <v>476</v>
      </c>
      <c r="G1973" t="s">
        <v>477</v>
      </c>
      <c r="H1973" t="s">
        <v>478</v>
      </c>
      <c r="I1973">
        <v>23301</v>
      </c>
      <c r="J1973" t="s">
        <v>345</v>
      </c>
      <c r="K1973" s="1">
        <v>20000</v>
      </c>
      <c r="L1973" s="1">
        <v>20000</v>
      </c>
      <c r="M1973">
        <v>0</v>
      </c>
      <c r="N1973" s="1">
        <v>17466.48</v>
      </c>
      <c r="O1973" s="1">
        <v>2533.52</v>
      </c>
      <c r="P1973" s="1">
        <v>17466.48</v>
      </c>
      <c r="Q1973">
        <v>0</v>
      </c>
      <c r="R1973" s="1">
        <v>17466.48</v>
      </c>
      <c r="S1973">
        <v>0</v>
      </c>
    </row>
    <row r="1974" spans="1:19" x14ac:dyDescent="0.25">
      <c r="A1974" s="2">
        <v>1001</v>
      </c>
      <c r="B1974" t="s">
        <v>21</v>
      </c>
      <c r="C1974" s="2" t="str">
        <f t="shared" si="102"/>
        <v>12</v>
      </c>
      <c r="D1974" t="s">
        <v>411</v>
      </c>
      <c r="E1974" s="2" t="str">
        <f t="shared" si="104"/>
        <v>120280000</v>
      </c>
      <c r="F1974" t="s">
        <v>476</v>
      </c>
      <c r="G1974" t="s">
        <v>477</v>
      </c>
      <c r="H1974" t="s">
        <v>478</v>
      </c>
      <c r="I1974">
        <v>28001</v>
      </c>
      <c r="J1974" t="s">
        <v>45</v>
      </c>
      <c r="K1974" s="1">
        <v>75000</v>
      </c>
      <c r="L1974" s="1">
        <v>4000</v>
      </c>
      <c r="M1974" s="1">
        <v>-71000</v>
      </c>
      <c r="N1974" s="1">
        <v>2669.88</v>
      </c>
      <c r="O1974" s="1">
        <v>1330.12</v>
      </c>
      <c r="P1974" s="1">
        <v>2669.88</v>
      </c>
      <c r="Q1974">
        <v>0</v>
      </c>
      <c r="R1974" s="1">
        <v>2669.88</v>
      </c>
      <c r="S1974">
        <v>0</v>
      </c>
    </row>
    <row r="1975" spans="1:19" x14ac:dyDescent="0.25">
      <c r="A1975" s="2">
        <v>1001</v>
      </c>
      <c r="B1975" t="s">
        <v>21</v>
      </c>
      <c r="C1975" s="2" t="str">
        <f t="shared" si="102"/>
        <v>12</v>
      </c>
      <c r="D1975" t="s">
        <v>411</v>
      </c>
      <c r="E1975" s="2" t="str">
        <f t="shared" si="104"/>
        <v>120280000</v>
      </c>
      <c r="F1975" t="s">
        <v>476</v>
      </c>
      <c r="G1975" t="s">
        <v>477</v>
      </c>
      <c r="H1975" t="s">
        <v>478</v>
      </c>
      <c r="I1975">
        <v>62399</v>
      </c>
      <c r="J1975" t="s">
        <v>92</v>
      </c>
      <c r="K1975" s="1">
        <v>3000</v>
      </c>
      <c r="L1975" s="1">
        <v>3000</v>
      </c>
      <c r="M1975">
        <v>0</v>
      </c>
      <c r="N1975">
        <v>0</v>
      </c>
      <c r="O1975" s="1">
        <v>3000</v>
      </c>
      <c r="P1975">
        <v>0</v>
      </c>
      <c r="Q1975">
        <v>0</v>
      </c>
      <c r="R1975">
        <v>0</v>
      </c>
      <c r="S1975">
        <v>0</v>
      </c>
    </row>
    <row r="1976" spans="1:19" x14ac:dyDescent="0.25">
      <c r="A1976" s="2">
        <v>1001</v>
      </c>
      <c r="B1976" t="s">
        <v>21</v>
      </c>
      <c r="C1976" s="2" t="str">
        <f t="shared" si="102"/>
        <v>12</v>
      </c>
      <c r="D1976" t="s">
        <v>411</v>
      </c>
      <c r="E1976" s="2" t="str">
        <f t="shared" si="104"/>
        <v>120280000</v>
      </c>
      <c r="F1976" t="s">
        <v>476</v>
      </c>
      <c r="G1976" t="s">
        <v>477</v>
      </c>
      <c r="H1976" t="s">
        <v>478</v>
      </c>
      <c r="I1976">
        <v>64099</v>
      </c>
      <c r="J1976" t="s">
        <v>172</v>
      </c>
      <c r="K1976" s="1">
        <v>18000</v>
      </c>
      <c r="L1976" s="1">
        <v>18000</v>
      </c>
      <c r="M1976">
        <v>0</v>
      </c>
      <c r="N1976">
        <v>0</v>
      </c>
      <c r="O1976" s="1">
        <v>18000</v>
      </c>
      <c r="P1976">
        <v>0</v>
      </c>
      <c r="Q1976">
        <v>0</v>
      </c>
      <c r="R1976">
        <v>0</v>
      </c>
      <c r="S1976">
        <v>0</v>
      </c>
    </row>
    <row r="1977" spans="1:19" x14ac:dyDescent="0.25">
      <c r="A1977" s="2">
        <v>1001</v>
      </c>
      <c r="B1977" t="s">
        <v>21</v>
      </c>
      <c r="C1977" s="2" t="str">
        <f t="shared" si="102"/>
        <v>12</v>
      </c>
      <c r="D1977" t="s">
        <v>411</v>
      </c>
      <c r="E1977" s="2" t="str">
        <f t="shared" si="104"/>
        <v>120280000</v>
      </c>
      <c r="F1977" t="s">
        <v>476</v>
      </c>
      <c r="G1977" t="s">
        <v>479</v>
      </c>
      <c r="H1977" t="s">
        <v>480</v>
      </c>
      <c r="I1977">
        <v>12000</v>
      </c>
      <c r="J1977" t="s">
        <v>28</v>
      </c>
      <c r="K1977" s="1">
        <v>136399</v>
      </c>
      <c r="L1977" s="1">
        <v>124789</v>
      </c>
      <c r="M1977" s="1">
        <v>-11610</v>
      </c>
      <c r="N1977" s="1">
        <v>124788.14</v>
      </c>
      <c r="O1977">
        <v>0.86</v>
      </c>
      <c r="P1977" s="1">
        <v>124788.14</v>
      </c>
      <c r="Q1977">
        <v>0</v>
      </c>
      <c r="R1977" s="1">
        <v>124788.14</v>
      </c>
      <c r="S1977">
        <v>0</v>
      </c>
    </row>
    <row r="1978" spans="1:19" x14ac:dyDescent="0.25">
      <c r="A1978" s="2">
        <v>1001</v>
      </c>
      <c r="B1978" t="s">
        <v>21</v>
      </c>
      <c r="C1978" s="2" t="str">
        <f t="shared" si="102"/>
        <v>12</v>
      </c>
      <c r="D1978" t="s">
        <v>411</v>
      </c>
      <c r="E1978" s="2" t="str">
        <f t="shared" si="104"/>
        <v>120280000</v>
      </c>
      <c r="F1978" t="s">
        <v>476</v>
      </c>
      <c r="G1978" t="s">
        <v>479</v>
      </c>
      <c r="H1978" t="s">
        <v>480</v>
      </c>
      <c r="I1978">
        <v>12001</v>
      </c>
      <c r="J1978" t="s">
        <v>51</v>
      </c>
      <c r="K1978" s="1">
        <v>44978</v>
      </c>
      <c r="L1978" s="1">
        <v>23086</v>
      </c>
      <c r="M1978" s="1">
        <v>-21892</v>
      </c>
      <c r="N1978" s="1">
        <v>23085.62</v>
      </c>
      <c r="O1978">
        <v>0.38</v>
      </c>
      <c r="P1978" s="1">
        <v>23085.62</v>
      </c>
      <c r="Q1978">
        <v>0</v>
      </c>
      <c r="R1978" s="1">
        <v>23085.62</v>
      </c>
      <c r="S1978">
        <v>0</v>
      </c>
    </row>
    <row r="1979" spans="1:19" x14ac:dyDescent="0.25">
      <c r="A1979" s="2">
        <v>1001</v>
      </c>
      <c r="B1979" t="s">
        <v>21</v>
      </c>
      <c r="C1979" s="2" t="str">
        <f t="shared" si="102"/>
        <v>12</v>
      </c>
      <c r="D1979" t="s">
        <v>411</v>
      </c>
      <c r="E1979" s="2" t="str">
        <f t="shared" si="104"/>
        <v>120280000</v>
      </c>
      <c r="F1979" t="s">
        <v>476</v>
      </c>
      <c r="G1979" t="s">
        <v>479</v>
      </c>
      <c r="H1979" t="s">
        <v>480</v>
      </c>
      <c r="I1979">
        <v>12005</v>
      </c>
      <c r="J1979" t="s">
        <v>31</v>
      </c>
      <c r="K1979" s="1">
        <v>35383</v>
      </c>
      <c r="L1979" s="1">
        <v>42526</v>
      </c>
      <c r="M1979" s="1">
        <v>7143</v>
      </c>
      <c r="N1979" s="1">
        <v>42525.91</v>
      </c>
      <c r="O1979">
        <v>0.09</v>
      </c>
      <c r="P1979" s="1">
        <v>42525.91</v>
      </c>
      <c r="Q1979">
        <v>0</v>
      </c>
      <c r="R1979" s="1">
        <v>42525.91</v>
      </c>
      <c r="S1979">
        <v>0</v>
      </c>
    </row>
    <row r="1980" spans="1:19" x14ac:dyDescent="0.25">
      <c r="A1980" s="2">
        <v>1001</v>
      </c>
      <c r="B1980" t="s">
        <v>21</v>
      </c>
      <c r="C1980" s="2" t="str">
        <f t="shared" si="102"/>
        <v>12</v>
      </c>
      <c r="D1980" t="s">
        <v>411</v>
      </c>
      <c r="E1980" s="2" t="str">
        <f t="shared" si="104"/>
        <v>120280000</v>
      </c>
      <c r="F1980" t="s">
        <v>476</v>
      </c>
      <c r="G1980" t="s">
        <v>479</v>
      </c>
      <c r="H1980" t="s">
        <v>480</v>
      </c>
      <c r="I1980">
        <v>12100</v>
      </c>
      <c r="J1980" t="s">
        <v>32</v>
      </c>
      <c r="K1980" s="1">
        <v>125669</v>
      </c>
      <c r="L1980" s="1">
        <v>115086</v>
      </c>
      <c r="M1980" s="1">
        <v>-10583</v>
      </c>
      <c r="N1980" s="1">
        <v>115085.81</v>
      </c>
      <c r="O1980">
        <v>0.19</v>
      </c>
      <c r="P1980" s="1">
        <v>115085.81</v>
      </c>
      <c r="Q1980">
        <v>0</v>
      </c>
      <c r="R1980" s="1">
        <v>115085.81</v>
      </c>
      <c r="S1980">
        <v>0</v>
      </c>
    </row>
    <row r="1981" spans="1:19" x14ac:dyDescent="0.25">
      <c r="A1981" s="2">
        <v>1001</v>
      </c>
      <c r="B1981" t="s">
        <v>21</v>
      </c>
      <c r="C1981" s="2" t="str">
        <f t="shared" si="102"/>
        <v>12</v>
      </c>
      <c r="D1981" t="s">
        <v>411</v>
      </c>
      <c r="E1981" s="2" t="str">
        <f t="shared" si="104"/>
        <v>120280000</v>
      </c>
      <c r="F1981" t="s">
        <v>476</v>
      </c>
      <c r="G1981" t="s">
        <v>479</v>
      </c>
      <c r="H1981" t="s">
        <v>480</v>
      </c>
      <c r="I1981">
        <v>12101</v>
      </c>
      <c r="J1981" t="s">
        <v>33</v>
      </c>
      <c r="K1981" s="1">
        <v>285212</v>
      </c>
      <c r="L1981" s="1">
        <v>269158</v>
      </c>
      <c r="M1981" s="1">
        <v>-16054</v>
      </c>
      <c r="N1981" s="1">
        <v>269157.59999999998</v>
      </c>
      <c r="O1981">
        <v>0.4</v>
      </c>
      <c r="P1981" s="1">
        <v>269157.59999999998</v>
      </c>
      <c r="Q1981">
        <v>0</v>
      </c>
      <c r="R1981" s="1">
        <v>269157.59999999998</v>
      </c>
      <c r="S1981">
        <v>0</v>
      </c>
    </row>
    <row r="1982" spans="1:19" x14ac:dyDescent="0.25">
      <c r="A1982" s="2">
        <v>1001</v>
      </c>
      <c r="B1982" t="s">
        <v>21</v>
      </c>
      <c r="C1982" s="2" t="str">
        <f t="shared" si="102"/>
        <v>12</v>
      </c>
      <c r="D1982" t="s">
        <v>411</v>
      </c>
      <c r="E1982" s="2" t="str">
        <f t="shared" si="104"/>
        <v>120280000</v>
      </c>
      <c r="F1982" t="s">
        <v>476</v>
      </c>
      <c r="G1982" t="s">
        <v>479</v>
      </c>
      <c r="H1982" t="s">
        <v>480</v>
      </c>
      <c r="I1982">
        <v>13000</v>
      </c>
      <c r="J1982" t="s">
        <v>53</v>
      </c>
      <c r="K1982" s="1">
        <v>19241</v>
      </c>
      <c r="L1982">
        <v>0</v>
      </c>
      <c r="M1982" s="1">
        <v>-19241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</row>
    <row r="1983" spans="1:19" x14ac:dyDescent="0.25">
      <c r="A1983" s="2">
        <v>1001</v>
      </c>
      <c r="B1983" t="s">
        <v>21</v>
      </c>
      <c r="C1983" s="2" t="str">
        <f t="shared" ref="C1983:C2000" si="105">"12"</f>
        <v>12</v>
      </c>
      <c r="D1983" t="s">
        <v>411</v>
      </c>
      <c r="E1983" s="2" t="str">
        <f t="shared" si="104"/>
        <v>120280000</v>
      </c>
      <c r="F1983" t="s">
        <v>476</v>
      </c>
      <c r="G1983" t="s">
        <v>479</v>
      </c>
      <c r="H1983" t="s">
        <v>480</v>
      </c>
      <c r="I1983">
        <v>16000</v>
      </c>
      <c r="J1983" t="s">
        <v>35</v>
      </c>
      <c r="K1983" s="1">
        <v>64589</v>
      </c>
      <c r="L1983" s="1">
        <v>88706</v>
      </c>
      <c r="M1983" s="1">
        <v>24117</v>
      </c>
      <c r="N1983" s="1">
        <v>88705.01</v>
      </c>
      <c r="O1983">
        <v>0.99</v>
      </c>
      <c r="P1983" s="1">
        <v>88705.01</v>
      </c>
      <c r="Q1983">
        <v>0</v>
      </c>
      <c r="R1983" s="1">
        <v>88705.01</v>
      </c>
      <c r="S1983">
        <v>0</v>
      </c>
    </row>
    <row r="1984" spans="1:19" x14ac:dyDescent="0.25">
      <c r="A1984" s="2">
        <v>1001</v>
      </c>
      <c r="B1984" t="s">
        <v>21</v>
      </c>
      <c r="C1984" s="2" t="str">
        <f t="shared" si="105"/>
        <v>12</v>
      </c>
      <c r="D1984" t="s">
        <v>411</v>
      </c>
      <c r="E1984" s="2" t="str">
        <f t="shared" si="104"/>
        <v>120280000</v>
      </c>
      <c r="F1984" t="s">
        <v>476</v>
      </c>
      <c r="G1984" t="s">
        <v>479</v>
      </c>
      <c r="H1984" t="s">
        <v>480</v>
      </c>
      <c r="I1984">
        <v>21500</v>
      </c>
      <c r="J1984" t="s">
        <v>71</v>
      </c>
      <c r="K1984" s="1">
        <v>3775</v>
      </c>
      <c r="L1984" s="1">
        <v>3775</v>
      </c>
      <c r="M1984">
        <v>0</v>
      </c>
      <c r="N1984">
        <v>0</v>
      </c>
      <c r="O1984" s="1">
        <v>3775</v>
      </c>
      <c r="P1984">
        <v>0</v>
      </c>
      <c r="Q1984">
        <v>0</v>
      </c>
      <c r="R1984">
        <v>0</v>
      </c>
      <c r="S1984">
        <v>0</v>
      </c>
    </row>
    <row r="1985" spans="1:19" x14ac:dyDescent="0.25">
      <c r="A1985" s="2">
        <v>1001</v>
      </c>
      <c r="B1985" t="s">
        <v>21</v>
      </c>
      <c r="C1985" s="2" t="str">
        <f t="shared" si="105"/>
        <v>12</v>
      </c>
      <c r="D1985" t="s">
        <v>411</v>
      </c>
      <c r="E1985" s="2" t="str">
        <f t="shared" si="104"/>
        <v>120280000</v>
      </c>
      <c r="F1985" t="s">
        <v>476</v>
      </c>
      <c r="G1985" t="s">
        <v>479</v>
      </c>
      <c r="H1985" t="s">
        <v>480</v>
      </c>
      <c r="I1985">
        <v>22000</v>
      </c>
      <c r="J1985" t="s">
        <v>39</v>
      </c>
      <c r="K1985" s="1">
        <v>3000</v>
      </c>
      <c r="L1985">
        <v>744.78</v>
      </c>
      <c r="M1985" s="1">
        <v>-2255.2199999999998</v>
      </c>
      <c r="N1985">
        <v>508.49</v>
      </c>
      <c r="O1985">
        <v>236.29</v>
      </c>
      <c r="P1985">
        <v>508.49</v>
      </c>
      <c r="Q1985">
        <v>0</v>
      </c>
      <c r="R1985">
        <v>508.48</v>
      </c>
      <c r="S1985">
        <v>0.01</v>
      </c>
    </row>
    <row r="1986" spans="1:19" x14ac:dyDescent="0.25">
      <c r="A1986" s="2">
        <v>1001</v>
      </c>
      <c r="B1986" t="s">
        <v>21</v>
      </c>
      <c r="C1986" s="2" t="str">
        <f t="shared" si="105"/>
        <v>12</v>
      </c>
      <c r="D1986" t="s">
        <v>411</v>
      </c>
      <c r="E1986" s="2" t="str">
        <f t="shared" si="104"/>
        <v>120280000</v>
      </c>
      <c r="F1986" t="s">
        <v>476</v>
      </c>
      <c r="G1986" t="s">
        <v>479</v>
      </c>
      <c r="H1986" t="s">
        <v>480</v>
      </c>
      <c r="I1986">
        <v>22002</v>
      </c>
      <c r="J1986" t="s">
        <v>40</v>
      </c>
      <c r="K1986" s="1">
        <v>3000</v>
      </c>
      <c r="L1986" s="1">
        <v>3000</v>
      </c>
      <c r="M1986">
        <v>0</v>
      </c>
      <c r="N1986">
        <v>0</v>
      </c>
      <c r="O1986" s="1">
        <v>3000</v>
      </c>
      <c r="P1986">
        <v>0</v>
      </c>
      <c r="Q1986">
        <v>0</v>
      </c>
      <c r="R1986">
        <v>0</v>
      </c>
      <c r="S1986">
        <v>0</v>
      </c>
    </row>
    <row r="1987" spans="1:19" x14ac:dyDescent="0.25">
      <c r="A1987" s="2">
        <v>1001</v>
      </c>
      <c r="B1987" t="s">
        <v>21</v>
      </c>
      <c r="C1987" s="2" t="str">
        <f t="shared" si="105"/>
        <v>12</v>
      </c>
      <c r="D1987" t="s">
        <v>411</v>
      </c>
      <c r="E1987" s="2" t="str">
        <f t="shared" si="104"/>
        <v>120280000</v>
      </c>
      <c r="F1987" t="s">
        <v>476</v>
      </c>
      <c r="G1987" t="s">
        <v>479</v>
      </c>
      <c r="H1987" t="s">
        <v>480</v>
      </c>
      <c r="I1987">
        <v>22004</v>
      </c>
      <c r="J1987" t="s">
        <v>72</v>
      </c>
      <c r="K1987" s="1">
        <v>3000</v>
      </c>
      <c r="L1987" s="1">
        <v>3000</v>
      </c>
      <c r="M1987">
        <v>0</v>
      </c>
      <c r="N1987">
        <v>752.51</v>
      </c>
      <c r="O1987" s="1">
        <v>2247.4899999999998</v>
      </c>
      <c r="P1987">
        <v>752.51</v>
      </c>
      <c r="Q1987">
        <v>0</v>
      </c>
      <c r="R1987">
        <v>752.51</v>
      </c>
      <c r="S1987">
        <v>0</v>
      </c>
    </row>
    <row r="1988" spans="1:19" x14ac:dyDescent="0.25">
      <c r="A1988" s="2">
        <v>1001</v>
      </c>
      <c r="B1988" t="s">
        <v>21</v>
      </c>
      <c r="C1988" s="2" t="str">
        <f t="shared" si="105"/>
        <v>12</v>
      </c>
      <c r="D1988" t="s">
        <v>411</v>
      </c>
      <c r="E1988" s="2" t="str">
        <f t="shared" si="104"/>
        <v>120280000</v>
      </c>
      <c r="F1988" t="s">
        <v>476</v>
      </c>
      <c r="G1988" t="s">
        <v>479</v>
      </c>
      <c r="H1988" t="s">
        <v>480</v>
      </c>
      <c r="I1988">
        <v>22201</v>
      </c>
      <c r="J1988" t="s">
        <v>42</v>
      </c>
      <c r="K1988" s="1">
        <v>1000</v>
      </c>
      <c r="L1988" s="1">
        <v>1000</v>
      </c>
      <c r="M1988">
        <v>0</v>
      </c>
      <c r="N1988">
        <v>0</v>
      </c>
      <c r="O1988" s="1">
        <v>1000</v>
      </c>
      <c r="P1988">
        <v>0</v>
      </c>
      <c r="Q1988">
        <v>0</v>
      </c>
      <c r="R1988">
        <v>0</v>
      </c>
      <c r="S1988">
        <v>0</v>
      </c>
    </row>
    <row r="1989" spans="1:19" x14ac:dyDescent="0.25">
      <c r="A1989" s="2">
        <v>1001</v>
      </c>
      <c r="B1989" t="s">
        <v>21</v>
      </c>
      <c r="C1989" s="2" t="str">
        <f t="shared" si="105"/>
        <v>12</v>
      </c>
      <c r="D1989" t="s">
        <v>411</v>
      </c>
      <c r="E1989" s="2" t="str">
        <f t="shared" si="104"/>
        <v>120280000</v>
      </c>
      <c r="F1989" t="s">
        <v>476</v>
      </c>
      <c r="G1989" t="s">
        <v>479</v>
      </c>
      <c r="H1989" t="s">
        <v>480</v>
      </c>
      <c r="I1989">
        <v>22209</v>
      </c>
      <c r="J1989" t="s">
        <v>43</v>
      </c>
      <c r="K1989" s="1">
        <v>1000</v>
      </c>
      <c r="L1989" s="1">
        <v>1000</v>
      </c>
      <c r="M1989">
        <v>0</v>
      </c>
      <c r="N1989">
        <v>0</v>
      </c>
      <c r="O1989" s="1">
        <v>1000</v>
      </c>
      <c r="P1989">
        <v>0</v>
      </c>
      <c r="Q1989">
        <v>0</v>
      </c>
      <c r="R1989">
        <v>0</v>
      </c>
      <c r="S1989">
        <v>0</v>
      </c>
    </row>
    <row r="1990" spans="1:19" x14ac:dyDescent="0.25">
      <c r="A1990" s="2">
        <v>1001</v>
      </c>
      <c r="B1990" t="s">
        <v>21</v>
      </c>
      <c r="C1990" s="2" t="str">
        <f t="shared" si="105"/>
        <v>12</v>
      </c>
      <c r="D1990" t="s">
        <v>411</v>
      </c>
      <c r="E1990" s="2" t="str">
        <f t="shared" si="104"/>
        <v>120280000</v>
      </c>
      <c r="F1990" t="s">
        <v>476</v>
      </c>
      <c r="G1990" t="s">
        <v>479</v>
      </c>
      <c r="H1990" t="s">
        <v>480</v>
      </c>
      <c r="I1990">
        <v>22603</v>
      </c>
      <c r="J1990" t="s">
        <v>82</v>
      </c>
      <c r="K1990" s="1">
        <v>3000</v>
      </c>
      <c r="L1990" s="1">
        <v>1210</v>
      </c>
      <c r="M1990" s="1">
        <v>-1790</v>
      </c>
      <c r="N1990" s="1">
        <v>1210</v>
      </c>
      <c r="O1990">
        <v>0</v>
      </c>
      <c r="P1990" s="1">
        <v>1210</v>
      </c>
      <c r="Q1990">
        <v>0</v>
      </c>
      <c r="R1990" s="1">
        <v>1210</v>
      </c>
      <c r="S1990">
        <v>0</v>
      </c>
    </row>
    <row r="1991" spans="1:19" x14ac:dyDescent="0.25">
      <c r="A1991" s="2">
        <v>1001</v>
      </c>
      <c r="B1991" t="s">
        <v>21</v>
      </c>
      <c r="C1991" s="2" t="str">
        <f t="shared" si="105"/>
        <v>12</v>
      </c>
      <c r="D1991" t="s">
        <v>411</v>
      </c>
      <c r="E1991" s="2" t="str">
        <f t="shared" si="104"/>
        <v>120280000</v>
      </c>
      <c r="F1991" t="s">
        <v>476</v>
      </c>
      <c r="G1991" t="s">
        <v>479</v>
      </c>
      <c r="H1991" t="s">
        <v>480</v>
      </c>
      <c r="I1991">
        <v>22606</v>
      </c>
      <c r="J1991" t="s">
        <v>83</v>
      </c>
      <c r="K1991">
        <v>0</v>
      </c>
      <c r="L1991" s="1">
        <v>2999.99</v>
      </c>
      <c r="M1991" s="1">
        <v>2999.99</v>
      </c>
      <c r="N1991" s="1">
        <v>2474.69</v>
      </c>
      <c r="O1991">
        <v>525.29999999999995</v>
      </c>
      <c r="P1991" s="1">
        <v>2474.69</v>
      </c>
      <c r="Q1991">
        <v>0</v>
      </c>
      <c r="R1991" s="1">
        <v>2474.69</v>
      </c>
      <c r="S1991">
        <v>0</v>
      </c>
    </row>
    <row r="1992" spans="1:19" x14ac:dyDescent="0.25">
      <c r="A1992" s="2">
        <v>1001</v>
      </c>
      <c r="B1992" t="s">
        <v>21</v>
      </c>
      <c r="C1992" s="2" t="str">
        <f t="shared" si="105"/>
        <v>12</v>
      </c>
      <c r="D1992" t="s">
        <v>411</v>
      </c>
      <c r="E1992" s="2" t="str">
        <f t="shared" si="104"/>
        <v>120280000</v>
      </c>
      <c r="F1992" t="s">
        <v>476</v>
      </c>
      <c r="G1992" t="s">
        <v>479</v>
      </c>
      <c r="H1992" t="s">
        <v>480</v>
      </c>
      <c r="I1992">
        <v>22706</v>
      </c>
      <c r="J1992" t="s">
        <v>86</v>
      </c>
      <c r="K1992" s="1">
        <v>516000</v>
      </c>
      <c r="L1992" s="1">
        <v>43395.44</v>
      </c>
      <c r="M1992" s="1">
        <v>-472604.56</v>
      </c>
      <c r="N1992" s="1">
        <v>39402.44</v>
      </c>
      <c r="O1992" s="1">
        <v>3993</v>
      </c>
      <c r="P1992" s="1">
        <v>39402.44</v>
      </c>
      <c r="Q1992">
        <v>0</v>
      </c>
      <c r="R1992" s="1">
        <v>39402.44</v>
      </c>
      <c r="S1992">
        <v>0</v>
      </c>
    </row>
    <row r="1993" spans="1:19" x14ac:dyDescent="0.25">
      <c r="A1993" s="2">
        <v>1001</v>
      </c>
      <c r="B1993" t="s">
        <v>21</v>
      </c>
      <c r="C1993" s="2" t="str">
        <f t="shared" si="105"/>
        <v>12</v>
      </c>
      <c r="D1993" t="s">
        <v>411</v>
      </c>
      <c r="E1993" s="2" t="str">
        <f t="shared" si="104"/>
        <v>120280000</v>
      </c>
      <c r="F1993" t="s">
        <v>476</v>
      </c>
      <c r="G1993" t="s">
        <v>479</v>
      </c>
      <c r="H1993" t="s">
        <v>480</v>
      </c>
      <c r="I1993">
        <v>22709</v>
      </c>
      <c r="J1993" t="s">
        <v>87</v>
      </c>
      <c r="K1993" s="1">
        <v>596560</v>
      </c>
      <c r="L1993">
        <v>0</v>
      </c>
      <c r="M1993" s="1">
        <v>-596560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</row>
    <row r="1994" spans="1:19" x14ac:dyDescent="0.25">
      <c r="A1994" s="2">
        <v>1001</v>
      </c>
      <c r="B1994" t="s">
        <v>21</v>
      </c>
      <c r="C1994" s="2" t="str">
        <f t="shared" si="105"/>
        <v>12</v>
      </c>
      <c r="D1994" t="s">
        <v>411</v>
      </c>
      <c r="E1994" s="2" t="str">
        <f t="shared" si="104"/>
        <v>120280000</v>
      </c>
      <c r="F1994" t="s">
        <v>476</v>
      </c>
      <c r="G1994" t="s">
        <v>479</v>
      </c>
      <c r="H1994" t="s">
        <v>480</v>
      </c>
      <c r="I1994">
        <v>22809</v>
      </c>
      <c r="J1994" t="s">
        <v>308</v>
      </c>
      <c r="K1994" s="1">
        <v>300000</v>
      </c>
      <c r="L1994">
        <v>0</v>
      </c>
      <c r="M1994" s="1">
        <v>-300000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</row>
    <row r="1995" spans="1:19" x14ac:dyDescent="0.25">
      <c r="A1995" s="2">
        <v>1001</v>
      </c>
      <c r="B1995" t="s">
        <v>21</v>
      </c>
      <c r="C1995" s="2" t="str">
        <f t="shared" si="105"/>
        <v>12</v>
      </c>
      <c r="D1995" t="s">
        <v>411</v>
      </c>
      <c r="E1995" s="2" t="str">
        <f t="shared" si="104"/>
        <v>120280000</v>
      </c>
      <c r="F1995" t="s">
        <v>476</v>
      </c>
      <c r="G1995" t="s">
        <v>479</v>
      </c>
      <c r="H1995" t="s">
        <v>480</v>
      </c>
      <c r="I1995">
        <v>23001</v>
      </c>
      <c r="J1995" t="s">
        <v>88</v>
      </c>
      <c r="K1995" s="1">
        <v>1000</v>
      </c>
      <c r="L1995" s="1">
        <v>1000</v>
      </c>
      <c r="M1995">
        <v>0</v>
      </c>
      <c r="N1995">
        <v>0</v>
      </c>
      <c r="O1995" s="1">
        <v>1000</v>
      </c>
      <c r="P1995">
        <v>0</v>
      </c>
      <c r="Q1995">
        <v>0</v>
      </c>
      <c r="R1995">
        <v>0</v>
      </c>
      <c r="S1995">
        <v>0</v>
      </c>
    </row>
    <row r="1996" spans="1:19" x14ac:dyDescent="0.25">
      <c r="A1996" s="2">
        <v>1001</v>
      </c>
      <c r="B1996" t="s">
        <v>21</v>
      </c>
      <c r="C1996" s="2" t="str">
        <f t="shared" si="105"/>
        <v>12</v>
      </c>
      <c r="D1996" t="s">
        <v>411</v>
      </c>
      <c r="E1996" s="2" t="str">
        <f t="shared" si="104"/>
        <v>120280000</v>
      </c>
      <c r="F1996" t="s">
        <v>476</v>
      </c>
      <c r="G1996" t="s">
        <v>479</v>
      </c>
      <c r="H1996" t="s">
        <v>480</v>
      </c>
      <c r="I1996">
        <v>23100</v>
      </c>
      <c r="J1996" t="s">
        <v>89</v>
      </c>
      <c r="K1996" s="1">
        <v>7000</v>
      </c>
      <c r="L1996" s="1">
        <v>15000</v>
      </c>
      <c r="M1996" s="1">
        <v>8000</v>
      </c>
      <c r="N1996" s="1">
        <v>1791.87</v>
      </c>
      <c r="O1996" s="1">
        <v>13208.13</v>
      </c>
      <c r="P1996" s="1">
        <v>1791.87</v>
      </c>
      <c r="Q1996">
        <v>0</v>
      </c>
      <c r="R1996" s="1">
        <v>1791.87</v>
      </c>
      <c r="S1996">
        <v>0</v>
      </c>
    </row>
    <row r="1997" spans="1:19" x14ac:dyDescent="0.25">
      <c r="A1997" s="2">
        <v>1001</v>
      </c>
      <c r="B1997" t="s">
        <v>21</v>
      </c>
      <c r="C1997" s="2" t="str">
        <f t="shared" si="105"/>
        <v>12</v>
      </c>
      <c r="D1997" t="s">
        <v>411</v>
      </c>
      <c r="E1997" s="2" t="str">
        <f t="shared" si="104"/>
        <v>120280000</v>
      </c>
      <c r="F1997" t="s">
        <v>476</v>
      </c>
      <c r="G1997" t="s">
        <v>479</v>
      </c>
      <c r="H1997" t="s">
        <v>480</v>
      </c>
      <c r="I1997">
        <v>28001</v>
      </c>
      <c r="J1997" t="s">
        <v>45</v>
      </c>
      <c r="K1997" s="1">
        <v>225000</v>
      </c>
      <c r="L1997" s="1">
        <v>184445</v>
      </c>
      <c r="M1997" s="1">
        <v>-40555</v>
      </c>
      <c r="N1997" s="1">
        <v>179445</v>
      </c>
      <c r="O1997" s="1">
        <v>5000</v>
      </c>
      <c r="P1997" s="1">
        <v>179445</v>
      </c>
      <c r="Q1997">
        <v>0</v>
      </c>
      <c r="R1997" s="1">
        <v>179445</v>
      </c>
      <c r="S1997">
        <v>0</v>
      </c>
    </row>
    <row r="1998" spans="1:19" x14ac:dyDescent="0.25">
      <c r="A1998" s="2">
        <v>1001</v>
      </c>
      <c r="B1998" t="s">
        <v>21</v>
      </c>
      <c r="C1998" s="2" t="str">
        <f t="shared" si="105"/>
        <v>12</v>
      </c>
      <c r="D1998" t="s">
        <v>411</v>
      </c>
      <c r="E1998" s="2" t="str">
        <f t="shared" si="104"/>
        <v>120280000</v>
      </c>
      <c r="F1998" t="s">
        <v>476</v>
      </c>
      <c r="G1998" t="s">
        <v>479</v>
      </c>
      <c r="H1998" t="s">
        <v>480</v>
      </c>
      <c r="I1998">
        <v>47300</v>
      </c>
      <c r="J1998" t="s">
        <v>481</v>
      </c>
      <c r="K1998" s="1">
        <v>1000000</v>
      </c>
      <c r="L1998" s="1">
        <v>35625</v>
      </c>
      <c r="M1998" s="1">
        <v>-964375</v>
      </c>
      <c r="N1998" s="1">
        <v>35625</v>
      </c>
      <c r="O1998">
        <v>0</v>
      </c>
      <c r="P1998" s="1">
        <v>35625</v>
      </c>
      <c r="Q1998">
        <v>0</v>
      </c>
      <c r="R1998" s="1">
        <v>35625</v>
      </c>
      <c r="S1998">
        <v>0</v>
      </c>
    </row>
    <row r="1999" spans="1:19" x14ac:dyDescent="0.25">
      <c r="A1999" s="2">
        <v>1001</v>
      </c>
      <c r="B1999" t="s">
        <v>21</v>
      </c>
      <c r="C1999" s="2" t="str">
        <f t="shared" si="105"/>
        <v>12</v>
      </c>
      <c r="D1999" t="s">
        <v>411</v>
      </c>
      <c r="E1999" s="2" t="str">
        <f t="shared" si="104"/>
        <v>120280000</v>
      </c>
      <c r="F1999" t="s">
        <v>476</v>
      </c>
      <c r="G1999" t="s">
        <v>479</v>
      </c>
      <c r="H1999" t="s">
        <v>480</v>
      </c>
      <c r="I1999">
        <v>77310</v>
      </c>
      <c r="J1999" t="s">
        <v>474</v>
      </c>
      <c r="K1999" s="1">
        <v>1000000</v>
      </c>
      <c r="L1999" s="1">
        <v>1000000</v>
      </c>
      <c r="M1999">
        <v>0</v>
      </c>
      <c r="N1999" s="1">
        <v>1000000</v>
      </c>
      <c r="O1999">
        <v>0</v>
      </c>
      <c r="P1999">
        <v>0</v>
      </c>
      <c r="Q1999" s="1">
        <v>1000000</v>
      </c>
      <c r="R1999">
        <v>0</v>
      </c>
      <c r="S1999">
        <v>0</v>
      </c>
    </row>
    <row r="2000" spans="1:19" x14ac:dyDescent="0.25">
      <c r="A2000" s="2">
        <v>1001</v>
      </c>
      <c r="B2000" t="s">
        <v>21</v>
      </c>
      <c r="C2000" s="2" t="str">
        <f t="shared" si="105"/>
        <v>12</v>
      </c>
      <c r="D2000" t="s">
        <v>411</v>
      </c>
      <c r="E2000" s="2" t="str">
        <f t="shared" si="104"/>
        <v>120280000</v>
      </c>
      <c r="F2000" t="s">
        <v>476</v>
      </c>
      <c r="G2000" t="s">
        <v>479</v>
      </c>
      <c r="H2000" t="s">
        <v>480</v>
      </c>
      <c r="I2000">
        <v>79000</v>
      </c>
      <c r="J2000" t="s">
        <v>210</v>
      </c>
      <c r="K2000" s="1">
        <v>9156093</v>
      </c>
      <c r="L2000" s="1">
        <v>13643619.18</v>
      </c>
      <c r="M2000" s="1">
        <v>4487526.18</v>
      </c>
      <c r="N2000" s="1">
        <v>8426341.4900000002</v>
      </c>
      <c r="O2000" s="1">
        <v>5217277.6900000004</v>
      </c>
      <c r="P2000" s="1">
        <v>8426341.4900000002</v>
      </c>
      <c r="Q2000">
        <v>0</v>
      </c>
      <c r="R2000" s="1">
        <v>8426341.4900000002</v>
      </c>
      <c r="S2000">
        <v>0</v>
      </c>
    </row>
    <row r="2001" spans="1:19" x14ac:dyDescent="0.25">
      <c r="A2001" s="2">
        <v>1001</v>
      </c>
      <c r="B2001" t="s">
        <v>21</v>
      </c>
      <c r="C2001" s="2" t="str">
        <f t="shared" ref="C2001:C2032" si="106">"14"</f>
        <v>14</v>
      </c>
      <c r="D2001" t="s">
        <v>482</v>
      </c>
      <c r="E2001" s="2" t="str">
        <f t="shared" ref="E2001:E2032" si="107">"140010000"</f>
        <v>140010000</v>
      </c>
      <c r="F2001" t="s">
        <v>483</v>
      </c>
      <c r="G2001" t="s">
        <v>484</v>
      </c>
      <c r="H2001" t="s">
        <v>485</v>
      </c>
      <c r="I2001">
        <v>10000</v>
      </c>
      <c r="J2001" t="s">
        <v>25</v>
      </c>
      <c r="K2001" s="1">
        <v>254521</v>
      </c>
      <c r="L2001" s="1">
        <v>255963.16</v>
      </c>
      <c r="M2001" s="1">
        <v>1442.16</v>
      </c>
      <c r="N2001" s="1">
        <v>255963.16</v>
      </c>
      <c r="O2001">
        <v>0</v>
      </c>
      <c r="P2001" s="1">
        <v>255963.16</v>
      </c>
      <c r="Q2001">
        <v>0</v>
      </c>
      <c r="R2001" s="1">
        <v>255963.16</v>
      </c>
      <c r="S2001">
        <v>0</v>
      </c>
    </row>
    <row r="2002" spans="1:19" x14ac:dyDescent="0.25">
      <c r="A2002" s="2">
        <v>1001</v>
      </c>
      <c r="B2002" t="s">
        <v>21</v>
      </c>
      <c r="C2002" s="2" t="str">
        <f t="shared" si="106"/>
        <v>14</v>
      </c>
      <c r="D2002" t="s">
        <v>482</v>
      </c>
      <c r="E2002" s="2" t="str">
        <f t="shared" si="107"/>
        <v>140010000</v>
      </c>
      <c r="F2002" t="s">
        <v>483</v>
      </c>
      <c r="G2002" t="s">
        <v>484</v>
      </c>
      <c r="H2002" t="s">
        <v>485</v>
      </c>
      <c r="I2002">
        <v>11000</v>
      </c>
      <c r="J2002" t="s">
        <v>26</v>
      </c>
      <c r="K2002" s="1">
        <v>43833</v>
      </c>
      <c r="L2002" s="1">
        <v>38221</v>
      </c>
      <c r="M2002" s="1">
        <v>-5612</v>
      </c>
      <c r="N2002" s="1">
        <v>38220.79</v>
      </c>
      <c r="O2002">
        <v>0.21</v>
      </c>
      <c r="P2002" s="1">
        <v>38220.79</v>
      </c>
      <c r="Q2002">
        <v>0</v>
      </c>
      <c r="R2002" s="1">
        <v>38220.79</v>
      </c>
      <c r="S2002">
        <v>0</v>
      </c>
    </row>
    <row r="2003" spans="1:19" x14ac:dyDescent="0.25">
      <c r="A2003" s="2">
        <v>1001</v>
      </c>
      <c r="B2003" t="s">
        <v>21</v>
      </c>
      <c r="C2003" s="2" t="str">
        <f t="shared" si="106"/>
        <v>14</v>
      </c>
      <c r="D2003" t="s">
        <v>482</v>
      </c>
      <c r="E2003" s="2" t="str">
        <f t="shared" si="107"/>
        <v>140010000</v>
      </c>
      <c r="F2003" t="s">
        <v>483</v>
      </c>
      <c r="G2003" t="s">
        <v>484</v>
      </c>
      <c r="H2003" t="s">
        <v>485</v>
      </c>
      <c r="I2003">
        <v>11001</v>
      </c>
      <c r="J2003" t="s">
        <v>27</v>
      </c>
      <c r="K2003" s="1">
        <v>126884</v>
      </c>
      <c r="L2003" s="1">
        <v>109090.98</v>
      </c>
      <c r="M2003" s="1">
        <v>-17793.02</v>
      </c>
      <c r="N2003" s="1">
        <v>109090.74</v>
      </c>
      <c r="O2003">
        <v>0.24</v>
      </c>
      <c r="P2003" s="1">
        <v>109090.74</v>
      </c>
      <c r="Q2003">
        <v>0</v>
      </c>
      <c r="R2003" s="1">
        <v>109090.74</v>
      </c>
      <c r="S2003">
        <v>0</v>
      </c>
    </row>
    <row r="2004" spans="1:19" x14ac:dyDescent="0.25">
      <c r="A2004" s="2">
        <v>1001</v>
      </c>
      <c r="B2004" t="s">
        <v>21</v>
      </c>
      <c r="C2004" s="2" t="str">
        <f t="shared" si="106"/>
        <v>14</v>
      </c>
      <c r="D2004" t="s">
        <v>482</v>
      </c>
      <c r="E2004" s="2" t="str">
        <f t="shared" si="107"/>
        <v>140010000</v>
      </c>
      <c r="F2004" t="s">
        <v>483</v>
      </c>
      <c r="G2004" t="s">
        <v>484</v>
      </c>
      <c r="H2004" t="s">
        <v>485</v>
      </c>
      <c r="I2004">
        <v>12000</v>
      </c>
      <c r="J2004" t="s">
        <v>28</v>
      </c>
      <c r="K2004" s="1">
        <v>1176438</v>
      </c>
      <c r="L2004" s="1">
        <v>906468.14</v>
      </c>
      <c r="M2004" s="1">
        <v>-269969.86</v>
      </c>
      <c r="N2004" s="1">
        <v>906467.29</v>
      </c>
      <c r="O2004">
        <v>0.85</v>
      </c>
      <c r="P2004" s="1">
        <v>906467.29</v>
      </c>
      <c r="Q2004">
        <v>0</v>
      </c>
      <c r="R2004" s="1">
        <v>906467.29</v>
      </c>
      <c r="S2004">
        <v>0</v>
      </c>
    </row>
    <row r="2005" spans="1:19" x14ac:dyDescent="0.25">
      <c r="A2005" s="2">
        <v>1001</v>
      </c>
      <c r="B2005" t="s">
        <v>21</v>
      </c>
      <c r="C2005" s="2" t="str">
        <f t="shared" si="106"/>
        <v>14</v>
      </c>
      <c r="D2005" t="s">
        <v>482</v>
      </c>
      <c r="E2005" s="2" t="str">
        <f t="shared" si="107"/>
        <v>140010000</v>
      </c>
      <c r="F2005" t="s">
        <v>483</v>
      </c>
      <c r="G2005" t="s">
        <v>484</v>
      </c>
      <c r="H2005" t="s">
        <v>485</v>
      </c>
      <c r="I2005">
        <v>12001</v>
      </c>
      <c r="J2005" t="s">
        <v>51</v>
      </c>
      <c r="K2005" s="1">
        <v>689663</v>
      </c>
      <c r="L2005" s="1">
        <v>395732.91</v>
      </c>
      <c r="M2005" s="1">
        <v>-293930.09000000003</v>
      </c>
      <c r="N2005" s="1">
        <v>395732.47999999998</v>
      </c>
      <c r="O2005">
        <v>0.43</v>
      </c>
      <c r="P2005" s="1">
        <v>395732.47999999998</v>
      </c>
      <c r="Q2005">
        <v>0</v>
      </c>
      <c r="R2005" s="1">
        <v>395732.47999999998</v>
      </c>
      <c r="S2005">
        <v>0</v>
      </c>
    </row>
    <row r="2006" spans="1:19" x14ac:dyDescent="0.25">
      <c r="A2006" s="2">
        <v>1001</v>
      </c>
      <c r="B2006" t="s">
        <v>21</v>
      </c>
      <c r="C2006" s="2" t="str">
        <f t="shared" si="106"/>
        <v>14</v>
      </c>
      <c r="D2006" t="s">
        <v>482</v>
      </c>
      <c r="E2006" s="2" t="str">
        <f t="shared" si="107"/>
        <v>140010000</v>
      </c>
      <c r="F2006" t="s">
        <v>483</v>
      </c>
      <c r="G2006" t="s">
        <v>484</v>
      </c>
      <c r="H2006" t="s">
        <v>485</v>
      </c>
      <c r="I2006">
        <v>12002</v>
      </c>
      <c r="J2006" t="s">
        <v>29</v>
      </c>
      <c r="K2006" s="1">
        <v>287071</v>
      </c>
      <c r="L2006" s="1">
        <v>174016.83</v>
      </c>
      <c r="M2006" s="1">
        <v>-113054.17</v>
      </c>
      <c r="N2006" s="1">
        <v>174016.44</v>
      </c>
      <c r="O2006">
        <v>0.39</v>
      </c>
      <c r="P2006" s="1">
        <v>174016.44</v>
      </c>
      <c r="Q2006">
        <v>0</v>
      </c>
      <c r="R2006" s="1">
        <v>174016.44</v>
      </c>
      <c r="S2006">
        <v>0</v>
      </c>
    </row>
    <row r="2007" spans="1:19" x14ac:dyDescent="0.25">
      <c r="A2007" s="2">
        <v>1001</v>
      </c>
      <c r="B2007" t="s">
        <v>21</v>
      </c>
      <c r="C2007" s="2" t="str">
        <f t="shared" si="106"/>
        <v>14</v>
      </c>
      <c r="D2007" t="s">
        <v>482</v>
      </c>
      <c r="E2007" s="2" t="str">
        <f t="shared" si="107"/>
        <v>140010000</v>
      </c>
      <c r="F2007" t="s">
        <v>483</v>
      </c>
      <c r="G2007" t="s">
        <v>484</v>
      </c>
      <c r="H2007" t="s">
        <v>485</v>
      </c>
      <c r="I2007">
        <v>12003</v>
      </c>
      <c r="J2007" t="s">
        <v>30</v>
      </c>
      <c r="K2007" s="1">
        <v>136262</v>
      </c>
      <c r="L2007" s="1">
        <v>120179.6</v>
      </c>
      <c r="M2007" s="1">
        <v>-16082.4</v>
      </c>
      <c r="N2007" s="1">
        <v>120179.54</v>
      </c>
      <c r="O2007">
        <v>0.06</v>
      </c>
      <c r="P2007" s="1">
        <v>120179.54</v>
      </c>
      <c r="Q2007">
        <v>0</v>
      </c>
      <c r="R2007" s="1">
        <v>120179.54</v>
      </c>
      <c r="S2007">
        <v>0</v>
      </c>
    </row>
    <row r="2008" spans="1:19" x14ac:dyDescent="0.25">
      <c r="A2008" s="2">
        <v>1001</v>
      </c>
      <c r="B2008" t="s">
        <v>21</v>
      </c>
      <c r="C2008" s="2" t="str">
        <f t="shared" si="106"/>
        <v>14</v>
      </c>
      <c r="D2008" t="s">
        <v>482</v>
      </c>
      <c r="E2008" s="2" t="str">
        <f t="shared" si="107"/>
        <v>140010000</v>
      </c>
      <c r="F2008" t="s">
        <v>483</v>
      </c>
      <c r="G2008" t="s">
        <v>484</v>
      </c>
      <c r="H2008" t="s">
        <v>485</v>
      </c>
      <c r="I2008">
        <v>12005</v>
      </c>
      <c r="J2008" t="s">
        <v>31</v>
      </c>
      <c r="K2008" s="1">
        <v>325452</v>
      </c>
      <c r="L2008" s="1">
        <v>340096</v>
      </c>
      <c r="M2008" s="1">
        <v>14644</v>
      </c>
      <c r="N2008" s="1">
        <v>340095.35</v>
      </c>
      <c r="O2008">
        <v>0.65</v>
      </c>
      <c r="P2008" s="1">
        <v>340095.35</v>
      </c>
      <c r="Q2008">
        <v>0</v>
      </c>
      <c r="R2008" s="1">
        <v>340045.59</v>
      </c>
      <c r="S2008">
        <v>49.76</v>
      </c>
    </row>
    <row r="2009" spans="1:19" x14ac:dyDescent="0.25">
      <c r="A2009" s="2">
        <v>1001</v>
      </c>
      <c r="B2009" t="s">
        <v>21</v>
      </c>
      <c r="C2009" s="2" t="str">
        <f t="shared" si="106"/>
        <v>14</v>
      </c>
      <c r="D2009" t="s">
        <v>482</v>
      </c>
      <c r="E2009" s="2" t="str">
        <f t="shared" si="107"/>
        <v>140010000</v>
      </c>
      <c r="F2009" t="s">
        <v>483</v>
      </c>
      <c r="G2009" t="s">
        <v>484</v>
      </c>
      <c r="H2009" t="s">
        <v>485</v>
      </c>
      <c r="I2009">
        <v>12100</v>
      </c>
      <c r="J2009" t="s">
        <v>32</v>
      </c>
      <c r="K2009" s="1">
        <v>1526274</v>
      </c>
      <c r="L2009" s="1">
        <v>1186417.6499999999</v>
      </c>
      <c r="M2009" s="1">
        <v>-339856.35</v>
      </c>
      <c r="N2009" s="1">
        <v>1186417.5900000001</v>
      </c>
      <c r="O2009">
        <v>0.06</v>
      </c>
      <c r="P2009" s="1">
        <v>1186417.5900000001</v>
      </c>
      <c r="Q2009">
        <v>0</v>
      </c>
      <c r="R2009" s="1">
        <v>1186417.5900000001</v>
      </c>
      <c r="S2009">
        <v>0</v>
      </c>
    </row>
    <row r="2010" spans="1:19" x14ac:dyDescent="0.25">
      <c r="A2010" s="2">
        <v>1001</v>
      </c>
      <c r="B2010" t="s">
        <v>21</v>
      </c>
      <c r="C2010" s="2" t="str">
        <f t="shared" si="106"/>
        <v>14</v>
      </c>
      <c r="D2010" t="s">
        <v>482</v>
      </c>
      <c r="E2010" s="2" t="str">
        <f t="shared" si="107"/>
        <v>140010000</v>
      </c>
      <c r="F2010" t="s">
        <v>483</v>
      </c>
      <c r="G2010" t="s">
        <v>484</v>
      </c>
      <c r="H2010" t="s">
        <v>485</v>
      </c>
      <c r="I2010">
        <v>12101</v>
      </c>
      <c r="J2010" t="s">
        <v>33</v>
      </c>
      <c r="K2010" s="1">
        <v>3050723</v>
      </c>
      <c r="L2010" s="1">
        <v>2487708.2400000002</v>
      </c>
      <c r="M2010" s="1">
        <v>-563014.76</v>
      </c>
      <c r="N2010" s="1">
        <v>2487707.31</v>
      </c>
      <c r="O2010">
        <v>0.93</v>
      </c>
      <c r="P2010" s="1">
        <v>2487707.31</v>
      </c>
      <c r="Q2010">
        <v>0</v>
      </c>
      <c r="R2010" s="1">
        <v>2487707.31</v>
      </c>
      <c r="S2010">
        <v>0</v>
      </c>
    </row>
    <row r="2011" spans="1:19" x14ac:dyDescent="0.25">
      <c r="A2011" s="2">
        <v>1001</v>
      </c>
      <c r="B2011" t="s">
        <v>21</v>
      </c>
      <c r="C2011" s="2" t="str">
        <f t="shared" si="106"/>
        <v>14</v>
      </c>
      <c r="D2011" t="s">
        <v>482</v>
      </c>
      <c r="E2011" s="2" t="str">
        <f t="shared" si="107"/>
        <v>140010000</v>
      </c>
      <c r="F2011" t="s">
        <v>483</v>
      </c>
      <c r="G2011" t="s">
        <v>484</v>
      </c>
      <c r="H2011" t="s">
        <v>485</v>
      </c>
      <c r="I2011">
        <v>12103</v>
      </c>
      <c r="J2011" t="s">
        <v>52</v>
      </c>
      <c r="K2011" s="1">
        <v>9633</v>
      </c>
      <c r="L2011" s="1">
        <v>19262</v>
      </c>
      <c r="M2011" s="1">
        <v>9629</v>
      </c>
      <c r="N2011" s="1">
        <v>19261.14</v>
      </c>
      <c r="O2011">
        <v>0.86</v>
      </c>
      <c r="P2011" s="1">
        <v>19261.14</v>
      </c>
      <c r="Q2011">
        <v>0</v>
      </c>
      <c r="R2011" s="1">
        <v>19261.14</v>
      </c>
      <c r="S2011">
        <v>0</v>
      </c>
    </row>
    <row r="2012" spans="1:19" x14ac:dyDescent="0.25">
      <c r="A2012" s="2">
        <v>1001</v>
      </c>
      <c r="B2012" t="s">
        <v>21</v>
      </c>
      <c r="C2012" s="2" t="str">
        <f t="shared" si="106"/>
        <v>14</v>
      </c>
      <c r="D2012" t="s">
        <v>482</v>
      </c>
      <c r="E2012" s="2" t="str">
        <f t="shared" si="107"/>
        <v>140010000</v>
      </c>
      <c r="F2012" t="s">
        <v>483</v>
      </c>
      <c r="G2012" t="s">
        <v>484</v>
      </c>
      <c r="H2012" t="s">
        <v>485</v>
      </c>
      <c r="I2012">
        <v>12401</v>
      </c>
      <c r="J2012" t="s">
        <v>133</v>
      </c>
      <c r="K2012" s="1">
        <v>94150</v>
      </c>
      <c r="L2012" s="1">
        <v>243790</v>
      </c>
      <c r="M2012" s="1">
        <v>149640</v>
      </c>
      <c r="N2012" s="1">
        <v>243789.77</v>
      </c>
      <c r="O2012">
        <v>0.23</v>
      </c>
      <c r="P2012" s="1">
        <v>243789.77</v>
      </c>
      <c r="Q2012">
        <v>0</v>
      </c>
      <c r="R2012" s="1">
        <v>243789.77</v>
      </c>
      <c r="S2012">
        <v>0</v>
      </c>
    </row>
    <row r="2013" spans="1:19" x14ac:dyDescent="0.25">
      <c r="A2013" s="2">
        <v>1001</v>
      </c>
      <c r="B2013" t="s">
        <v>21</v>
      </c>
      <c r="C2013" s="2" t="str">
        <f t="shared" si="106"/>
        <v>14</v>
      </c>
      <c r="D2013" t="s">
        <v>482</v>
      </c>
      <c r="E2013" s="2" t="str">
        <f t="shared" si="107"/>
        <v>140010000</v>
      </c>
      <c r="F2013" t="s">
        <v>483</v>
      </c>
      <c r="G2013" t="s">
        <v>484</v>
      </c>
      <c r="H2013" t="s">
        <v>485</v>
      </c>
      <c r="I2013">
        <v>12502</v>
      </c>
      <c r="J2013" t="s">
        <v>134</v>
      </c>
      <c r="K2013">
        <v>0</v>
      </c>
      <c r="L2013" s="1">
        <v>7273.62</v>
      </c>
      <c r="M2013" s="1">
        <v>7273.62</v>
      </c>
      <c r="N2013" s="1">
        <v>7272.96</v>
      </c>
      <c r="O2013">
        <v>0.66</v>
      </c>
      <c r="P2013" s="1">
        <v>7272.96</v>
      </c>
      <c r="Q2013">
        <v>0</v>
      </c>
      <c r="R2013" s="1">
        <v>7272.96</v>
      </c>
      <c r="S2013">
        <v>0</v>
      </c>
    </row>
    <row r="2014" spans="1:19" x14ac:dyDescent="0.25">
      <c r="A2014" s="2">
        <v>1001</v>
      </c>
      <c r="B2014" t="s">
        <v>21</v>
      </c>
      <c r="C2014" s="2" t="str">
        <f t="shared" si="106"/>
        <v>14</v>
      </c>
      <c r="D2014" t="s">
        <v>482</v>
      </c>
      <c r="E2014" s="2" t="str">
        <f t="shared" si="107"/>
        <v>140010000</v>
      </c>
      <c r="F2014" t="s">
        <v>483</v>
      </c>
      <c r="G2014" t="s">
        <v>484</v>
      </c>
      <c r="H2014" t="s">
        <v>485</v>
      </c>
      <c r="I2014">
        <v>13000</v>
      </c>
      <c r="J2014" t="s">
        <v>53</v>
      </c>
      <c r="K2014" s="1">
        <v>975027</v>
      </c>
      <c r="L2014" s="1">
        <v>676938.87</v>
      </c>
      <c r="M2014" s="1">
        <v>-298088.13</v>
      </c>
      <c r="N2014" s="1">
        <v>676938.33</v>
      </c>
      <c r="O2014">
        <v>0.54</v>
      </c>
      <c r="P2014" s="1">
        <v>676938.33</v>
      </c>
      <c r="Q2014">
        <v>0</v>
      </c>
      <c r="R2014" s="1">
        <v>676938.33</v>
      </c>
      <c r="S2014">
        <v>0</v>
      </c>
    </row>
    <row r="2015" spans="1:19" x14ac:dyDescent="0.25">
      <c r="A2015" s="2">
        <v>1001</v>
      </c>
      <c r="B2015" t="s">
        <v>21</v>
      </c>
      <c r="C2015" s="2" t="str">
        <f t="shared" si="106"/>
        <v>14</v>
      </c>
      <c r="D2015" t="s">
        <v>482</v>
      </c>
      <c r="E2015" s="2" t="str">
        <f t="shared" si="107"/>
        <v>140010000</v>
      </c>
      <c r="F2015" t="s">
        <v>483</v>
      </c>
      <c r="G2015" t="s">
        <v>484</v>
      </c>
      <c r="H2015" t="s">
        <v>485</v>
      </c>
      <c r="I2015">
        <v>13001</v>
      </c>
      <c r="J2015" t="s">
        <v>54</v>
      </c>
      <c r="K2015" s="1">
        <v>4457</v>
      </c>
      <c r="L2015" s="1">
        <v>4095</v>
      </c>
      <c r="M2015">
        <v>-362</v>
      </c>
      <c r="N2015" s="1">
        <v>4094.47</v>
      </c>
      <c r="O2015">
        <v>0.53</v>
      </c>
      <c r="P2015" s="1">
        <v>4094.47</v>
      </c>
      <c r="Q2015">
        <v>0</v>
      </c>
      <c r="R2015" s="1">
        <v>4094.47</v>
      </c>
      <c r="S2015">
        <v>0</v>
      </c>
    </row>
    <row r="2016" spans="1:19" x14ac:dyDescent="0.25">
      <c r="A2016" s="2">
        <v>1001</v>
      </c>
      <c r="B2016" t="s">
        <v>21</v>
      </c>
      <c r="C2016" s="2" t="str">
        <f t="shared" si="106"/>
        <v>14</v>
      </c>
      <c r="D2016" t="s">
        <v>482</v>
      </c>
      <c r="E2016" s="2" t="str">
        <f t="shared" si="107"/>
        <v>140010000</v>
      </c>
      <c r="F2016" t="s">
        <v>483</v>
      </c>
      <c r="G2016" t="s">
        <v>484</v>
      </c>
      <c r="H2016" t="s">
        <v>485</v>
      </c>
      <c r="I2016">
        <v>13002</v>
      </c>
      <c r="J2016" t="s">
        <v>55</v>
      </c>
      <c r="K2016">
        <v>0</v>
      </c>
      <c r="L2016" s="1">
        <v>10226.44</v>
      </c>
      <c r="M2016" s="1">
        <v>10226.44</v>
      </c>
      <c r="N2016" s="1">
        <v>10226.44</v>
      </c>
      <c r="O2016">
        <v>0</v>
      </c>
      <c r="P2016" s="1">
        <v>10226.44</v>
      </c>
      <c r="Q2016">
        <v>0</v>
      </c>
      <c r="R2016" s="1">
        <v>10226.44</v>
      </c>
      <c r="S2016">
        <v>0</v>
      </c>
    </row>
    <row r="2017" spans="1:19" x14ac:dyDescent="0.25">
      <c r="A2017" s="2">
        <v>1001</v>
      </c>
      <c r="B2017" t="s">
        <v>21</v>
      </c>
      <c r="C2017" s="2" t="str">
        <f t="shared" si="106"/>
        <v>14</v>
      </c>
      <c r="D2017" t="s">
        <v>482</v>
      </c>
      <c r="E2017" s="2" t="str">
        <f t="shared" si="107"/>
        <v>140010000</v>
      </c>
      <c r="F2017" t="s">
        <v>483</v>
      </c>
      <c r="G2017" t="s">
        <v>484</v>
      </c>
      <c r="H2017" t="s">
        <v>485</v>
      </c>
      <c r="I2017">
        <v>13005</v>
      </c>
      <c r="J2017" t="s">
        <v>56</v>
      </c>
      <c r="K2017" s="1">
        <v>147595</v>
      </c>
      <c r="L2017" s="1">
        <v>117608</v>
      </c>
      <c r="M2017" s="1">
        <v>-29987</v>
      </c>
      <c r="N2017" s="1">
        <v>117607.26</v>
      </c>
      <c r="O2017">
        <v>0.74</v>
      </c>
      <c r="P2017" s="1">
        <v>117607.26</v>
      </c>
      <c r="Q2017">
        <v>0</v>
      </c>
      <c r="R2017" s="1">
        <v>117607.26</v>
      </c>
      <c r="S2017">
        <v>0</v>
      </c>
    </row>
    <row r="2018" spans="1:19" x14ac:dyDescent="0.25">
      <c r="A2018" s="2">
        <v>1001</v>
      </c>
      <c r="B2018" t="s">
        <v>21</v>
      </c>
      <c r="C2018" s="2" t="str">
        <f t="shared" si="106"/>
        <v>14</v>
      </c>
      <c r="D2018" t="s">
        <v>482</v>
      </c>
      <c r="E2018" s="2" t="str">
        <f t="shared" si="107"/>
        <v>140010000</v>
      </c>
      <c r="F2018" t="s">
        <v>483</v>
      </c>
      <c r="G2018" t="s">
        <v>484</v>
      </c>
      <c r="H2018" t="s">
        <v>485</v>
      </c>
      <c r="I2018">
        <v>13102</v>
      </c>
      <c r="J2018" t="s">
        <v>105</v>
      </c>
      <c r="K2018">
        <v>0</v>
      </c>
      <c r="L2018" s="1">
        <v>4155.58</v>
      </c>
      <c r="M2018" s="1">
        <v>4155.58</v>
      </c>
      <c r="N2018" s="1">
        <v>4155.58</v>
      </c>
      <c r="O2018">
        <v>0</v>
      </c>
      <c r="P2018" s="1">
        <v>4155.58</v>
      </c>
      <c r="Q2018">
        <v>0</v>
      </c>
      <c r="R2018" s="1">
        <v>4155.58</v>
      </c>
      <c r="S2018">
        <v>0</v>
      </c>
    </row>
    <row r="2019" spans="1:19" x14ac:dyDescent="0.25">
      <c r="A2019" s="2">
        <v>1001</v>
      </c>
      <c r="B2019" t="s">
        <v>21</v>
      </c>
      <c r="C2019" s="2" t="str">
        <f t="shared" si="106"/>
        <v>14</v>
      </c>
      <c r="D2019" t="s">
        <v>482</v>
      </c>
      <c r="E2019" s="2" t="str">
        <f t="shared" si="107"/>
        <v>140010000</v>
      </c>
      <c r="F2019" t="s">
        <v>483</v>
      </c>
      <c r="G2019" t="s">
        <v>484</v>
      </c>
      <c r="H2019" t="s">
        <v>485</v>
      </c>
      <c r="I2019">
        <v>13106</v>
      </c>
      <c r="J2019" t="s">
        <v>57</v>
      </c>
      <c r="K2019" s="1">
        <v>14309</v>
      </c>
      <c r="L2019" s="1">
        <v>14869</v>
      </c>
      <c r="M2019">
        <v>560</v>
      </c>
      <c r="N2019" s="1">
        <v>14868.68</v>
      </c>
      <c r="O2019">
        <v>0.32</v>
      </c>
      <c r="P2019" s="1">
        <v>14868.68</v>
      </c>
      <c r="Q2019">
        <v>0</v>
      </c>
      <c r="R2019" s="1">
        <v>14867.71</v>
      </c>
      <c r="S2019">
        <v>0.97</v>
      </c>
    </row>
    <row r="2020" spans="1:19" x14ac:dyDescent="0.25">
      <c r="A2020" s="2">
        <v>1001</v>
      </c>
      <c r="B2020" t="s">
        <v>21</v>
      </c>
      <c r="C2020" s="2" t="str">
        <f t="shared" si="106"/>
        <v>14</v>
      </c>
      <c r="D2020" t="s">
        <v>482</v>
      </c>
      <c r="E2020" s="2" t="str">
        <f t="shared" si="107"/>
        <v>140010000</v>
      </c>
      <c r="F2020" t="s">
        <v>483</v>
      </c>
      <c r="G2020" t="s">
        <v>484</v>
      </c>
      <c r="H2020" t="s">
        <v>485</v>
      </c>
      <c r="I2020">
        <v>15000</v>
      </c>
      <c r="J2020" t="s">
        <v>135</v>
      </c>
      <c r="K2020" s="1">
        <v>35050</v>
      </c>
      <c r="L2020" s="1">
        <v>32973</v>
      </c>
      <c r="M2020" s="1">
        <v>-2077</v>
      </c>
      <c r="N2020" s="1">
        <v>32972.46</v>
      </c>
      <c r="O2020">
        <v>0.54</v>
      </c>
      <c r="P2020" s="1">
        <v>32972.46</v>
      </c>
      <c r="Q2020">
        <v>0</v>
      </c>
      <c r="R2020" s="1">
        <v>32972.46</v>
      </c>
      <c r="S2020">
        <v>0</v>
      </c>
    </row>
    <row r="2021" spans="1:19" x14ac:dyDescent="0.25">
      <c r="A2021" s="2">
        <v>1001</v>
      </c>
      <c r="B2021" t="s">
        <v>21</v>
      </c>
      <c r="C2021" s="2" t="str">
        <f t="shared" si="106"/>
        <v>14</v>
      </c>
      <c r="D2021" t="s">
        <v>482</v>
      </c>
      <c r="E2021" s="2" t="str">
        <f t="shared" si="107"/>
        <v>140010000</v>
      </c>
      <c r="F2021" t="s">
        <v>483</v>
      </c>
      <c r="G2021" t="s">
        <v>484</v>
      </c>
      <c r="H2021" t="s">
        <v>485</v>
      </c>
      <c r="I2021">
        <v>15001</v>
      </c>
      <c r="J2021" t="s">
        <v>34</v>
      </c>
      <c r="K2021" s="1">
        <v>45457</v>
      </c>
      <c r="L2021" s="1">
        <v>45513.73</v>
      </c>
      <c r="M2021">
        <v>56.73</v>
      </c>
      <c r="N2021" s="1">
        <v>45513.73</v>
      </c>
      <c r="O2021">
        <v>0</v>
      </c>
      <c r="P2021" s="1">
        <v>45513.73</v>
      </c>
      <c r="Q2021">
        <v>0</v>
      </c>
      <c r="R2021" s="1">
        <v>45513.73</v>
      </c>
      <c r="S2021">
        <v>0</v>
      </c>
    </row>
    <row r="2022" spans="1:19" x14ac:dyDescent="0.25">
      <c r="A2022" s="2">
        <v>1001</v>
      </c>
      <c r="B2022" t="s">
        <v>21</v>
      </c>
      <c r="C2022" s="2" t="str">
        <f t="shared" si="106"/>
        <v>14</v>
      </c>
      <c r="D2022" t="s">
        <v>482</v>
      </c>
      <c r="E2022" s="2" t="str">
        <f t="shared" si="107"/>
        <v>140010000</v>
      </c>
      <c r="F2022" t="s">
        <v>483</v>
      </c>
      <c r="G2022" t="s">
        <v>484</v>
      </c>
      <c r="H2022" t="s">
        <v>485</v>
      </c>
      <c r="I2022">
        <v>15006</v>
      </c>
      <c r="J2022" t="s">
        <v>60</v>
      </c>
      <c r="K2022" s="1">
        <v>77363</v>
      </c>
      <c r="L2022" s="1">
        <v>97607</v>
      </c>
      <c r="M2022" s="1">
        <v>20244</v>
      </c>
      <c r="N2022" s="1">
        <v>97606.24</v>
      </c>
      <c r="O2022">
        <v>0.76</v>
      </c>
      <c r="P2022" s="1">
        <v>97606.24</v>
      </c>
      <c r="Q2022">
        <v>0</v>
      </c>
      <c r="R2022" s="1">
        <v>97518.67</v>
      </c>
      <c r="S2022">
        <v>87.57</v>
      </c>
    </row>
    <row r="2023" spans="1:19" x14ac:dyDescent="0.25">
      <c r="A2023" s="2">
        <v>1001</v>
      </c>
      <c r="B2023" t="s">
        <v>21</v>
      </c>
      <c r="C2023" s="2" t="str">
        <f t="shared" si="106"/>
        <v>14</v>
      </c>
      <c r="D2023" t="s">
        <v>482</v>
      </c>
      <c r="E2023" s="2" t="str">
        <f t="shared" si="107"/>
        <v>140010000</v>
      </c>
      <c r="F2023" t="s">
        <v>483</v>
      </c>
      <c r="G2023" t="s">
        <v>484</v>
      </c>
      <c r="H2023" t="s">
        <v>485</v>
      </c>
      <c r="I2023">
        <v>16000</v>
      </c>
      <c r="J2023" t="s">
        <v>35</v>
      </c>
      <c r="K2023" s="1">
        <v>2046550</v>
      </c>
      <c r="L2023" s="1">
        <v>1870646.47</v>
      </c>
      <c r="M2023" s="1">
        <v>-175903.53</v>
      </c>
      <c r="N2023" s="1">
        <v>1856634.8</v>
      </c>
      <c r="O2023" s="1">
        <v>14011.67</v>
      </c>
      <c r="P2023" s="1">
        <v>1856634.8</v>
      </c>
      <c r="Q2023">
        <v>0</v>
      </c>
      <c r="R2023" s="1">
        <v>1856599.16</v>
      </c>
      <c r="S2023">
        <v>35.64</v>
      </c>
    </row>
    <row r="2024" spans="1:19" x14ac:dyDescent="0.25">
      <c r="A2024" s="2">
        <v>1001</v>
      </c>
      <c r="B2024" t="s">
        <v>21</v>
      </c>
      <c r="C2024" s="2" t="str">
        <f t="shared" si="106"/>
        <v>14</v>
      </c>
      <c r="D2024" t="s">
        <v>482</v>
      </c>
      <c r="E2024" s="2" t="str">
        <f t="shared" si="107"/>
        <v>140010000</v>
      </c>
      <c r="F2024" t="s">
        <v>483</v>
      </c>
      <c r="G2024" t="s">
        <v>484</v>
      </c>
      <c r="H2024" t="s">
        <v>485</v>
      </c>
      <c r="I2024">
        <v>16001</v>
      </c>
      <c r="J2024" t="s">
        <v>61</v>
      </c>
      <c r="K2024" s="1">
        <v>4293</v>
      </c>
      <c r="L2024" s="1">
        <v>6377.03</v>
      </c>
      <c r="M2024" s="1">
        <v>2084.0300000000002</v>
      </c>
      <c r="N2024" s="1">
        <v>6376.58</v>
      </c>
      <c r="O2024">
        <v>0.45</v>
      </c>
      <c r="P2024" s="1">
        <v>6376.58</v>
      </c>
      <c r="Q2024">
        <v>0</v>
      </c>
      <c r="R2024" s="1">
        <v>6077.85</v>
      </c>
      <c r="S2024">
        <v>298.73</v>
      </c>
    </row>
    <row r="2025" spans="1:19" x14ac:dyDescent="0.25">
      <c r="A2025" s="2">
        <v>1001</v>
      </c>
      <c r="B2025" t="s">
        <v>21</v>
      </c>
      <c r="C2025" s="2" t="str">
        <f t="shared" si="106"/>
        <v>14</v>
      </c>
      <c r="D2025" t="s">
        <v>482</v>
      </c>
      <c r="E2025" s="2" t="str">
        <f t="shared" si="107"/>
        <v>140010000</v>
      </c>
      <c r="F2025" t="s">
        <v>483</v>
      </c>
      <c r="G2025" t="s">
        <v>484</v>
      </c>
      <c r="H2025" t="s">
        <v>485</v>
      </c>
      <c r="I2025">
        <v>16108</v>
      </c>
      <c r="J2025" t="s">
        <v>36</v>
      </c>
      <c r="K2025" s="1">
        <v>75631</v>
      </c>
      <c r="L2025" s="1">
        <v>188967</v>
      </c>
      <c r="M2025" s="1">
        <v>113336</v>
      </c>
      <c r="N2025" s="1">
        <v>182466.97</v>
      </c>
      <c r="O2025" s="1">
        <v>6500.03</v>
      </c>
      <c r="P2025" s="1">
        <v>182466.97</v>
      </c>
      <c r="Q2025">
        <v>0</v>
      </c>
      <c r="R2025" s="1">
        <v>182466.97</v>
      </c>
      <c r="S2025">
        <v>0</v>
      </c>
    </row>
    <row r="2026" spans="1:19" x14ac:dyDescent="0.25">
      <c r="A2026" s="2">
        <v>1001</v>
      </c>
      <c r="B2026" t="s">
        <v>21</v>
      </c>
      <c r="C2026" s="2" t="str">
        <f t="shared" si="106"/>
        <v>14</v>
      </c>
      <c r="D2026" t="s">
        <v>482</v>
      </c>
      <c r="E2026" s="2" t="str">
        <f t="shared" si="107"/>
        <v>140010000</v>
      </c>
      <c r="F2026" t="s">
        <v>483</v>
      </c>
      <c r="G2026" t="s">
        <v>484</v>
      </c>
      <c r="H2026" t="s">
        <v>485</v>
      </c>
      <c r="I2026">
        <v>16201</v>
      </c>
      <c r="J2026" t="s">
        <v>37</v>
      </c>
      <c r="K2026" s="1">
        <v>232888</v>
      </c>
      <c r="L2026" s="1">
        <v>226341</v>
      </c>
      <c r="M2026" s="1">
        <v>-6547</v>
      </c>
      <c r="N2026" s="1">
        <v>226340.77</v>
      </c>
      <c r="O2026">
        <v>0.23</v>
      </c>
      <c r="P2026" s="1">
        <v>226340.77</v>
      </c>
      <c r="Q2026">
        <v>0</v>
      </c>
      <c r="R2026" s="1">
        <v>225885.33</v>
      </c>
      <c r="S2026">
        <v>455.44</v>
      </c>
    </row>
    <row r="2027" spans="1:19" x14ac:dyDescent="0.25">
      <c r="A2027" s="2">
        <v>1001</v>
      </c>
      <c r="B2027" t="s">
        <v>21</v>
      </c>
      <c r="C2027" s="2" t="str">
        <f t="shared" si="106"/>
        <v>14</v>
      </c>
      <c r="D2027" t="s">
        <v>482</v>
      </c>
      <c r="E2027" s="2" t="str">
        <f t="shared" si="107"/>
        <v>140010000</v>
      </c>
      <c r="F2027" t="s">
        <v>483</v>
      </c>
      <c r="G2027" t="s">
        <v>484</v>
      </c>
      <c r="H2027" t="s">
        <v>485</v>
      </c>
      <c r="I2027">
        <v>16205</v>
      </c>
      <c r="J2027" t="s">
        <v>63</v>
      </c>
      <c r="K2027">
        <v>0</v>
      </c>
      <c r="L2027" s="1">
        <v>40097.599999999999</v>
      </c>
      <c r="M2027" s="1">
        <v>40097.599999999999</v>
      </c>
      <c r="N2027" s="1">
        <v>40097.58</v>
      </c>
      <c r="O2027">
        <v>0.02</v>
      </c>
      <c r="P2027" s="1">
        <v>40097.58</v>
      </c>
      <c r="Q2027">
        <v>0</v>
      </c>
      <c r="R2027" s="1">
        <v>40097.58</v>
      </c>
      <c r="S2027">
        <v>0</v>
      </c>
    </row>
    <row r="2028" spans="1:19" x14ac:dyDescent="0.25">
      <c r="A2028" s="2">
        <v>1001</v>
      </c>
      <c r="B2028" t="s">
        <v>21</v>
      </c>
      <c r="C2028" s="2" t="str">
        <f t="shared" si="106"/>
        <v>14</v>
      </c>
      <c r="D2028" t="s">
        <v>482</v>
      </c>
      <c r="E2028" s="2" t="str">
        <f t="shared" si="107"/>
        <v>140010000</v>
      </c>
      <c r="F2028" t="s">
        <v>483</v>
      </c>
      <c r="G2028" t="s">
        <v>484</v>
      </c>
      <c r="H2028" t="s">
        <v>485</v>
      </c>
      <c r="I2028">
        <v>18003</v>
      </c>
      <c r="J2028" t="s">
        <v>38</v>
      </c>
      <c r="K2028" s="1">
        <v>25807</v>
      </c>
      <c r="L2028" s="1">
        <v>26020.48</v>
      </c>
      <c r="M2028">
        <v>213.48</v>
      </c>
      <c r="N2028" s="1">
        <v>26020.48</v>
      </c>
      <c r="O2028">
        <v>0</v>
      </c>
      <c r="P2028" s="1">
        <v>26020.48</v>
      </c>
      <c r="Q2028">
        <v>0</v>
      </c>
      <c r="R2028" s="1">
        <v>26020.48</v>
      </c>
      <c r="S2028">
        <v>0</v>
      </c>
    </row>
    <row r="2029" spans="1:19" x14ac:dyDescent="0.25">
      <c r="A2029" s="2">
        <v>1001</v>
      </c>
      <c r="B2029" t="s">
        <v>21</v>
      </c>
      <c r="C2029" s="2" t="str">
        <f t="shared" si="106"/>
        <v>14</v>
      </c>
      <c r="D2029" t="s">
        <v>482</v>
      </c>
      <c r="E2029" s="2" t="str">
        <f t="shared" si="107"/>
        <v>140010000</v>
      </c>
      <c r="F2029" t="s">
        <v>483</v>
      </c>
      <c r="G2029" t="s">
        <v>484</v>
      </c>
      <c r="H2029" t="s">
        <v>485</v>
      </c>
      <c r="I2029">
        <v>20200</v>
      </c>
      <c r="J2029" t="s">
        <v>64</v>
      </c>
      <c r="K2029" s="1">
        <v>349846</v>
      </c>
      <c r="L2029" s="1">
        <v>364997.06</v>
      </c>
      <c r="M2029" s="1">
        <v>15151.06</v>
      </c>
      <c r="N2029" s="1">
        <v>356803.08</v>
      </c>
      <c r="O2029" s="1">
        <v>8193.98</v>
      </c>
      <c r="P2029" s="1">
        <v>356803.08</v>
      </c>
      <c r="Q2029">
        <v>0</v>
      </c>
      <c r="R2029" s="1">
        <v>349256.63</v>
      </c>
      <c r="S2029" s="1">
        <v>7546.45</v>
      </c>
    </row>
    <row r="2030" spans="1:19" x14ac:dyDescent="0.25">
      <c r="A2030" s="2">
        <v>1001</v>
      </c>
      <c r="B2030" t="s">
        <v>21</v>
      </c>
      <c r="C2030" s="2" t="str">
        <f t="shared" si="106"/>
        <v>14</v>
      </c>
      <c r="D2030" t="s">
        <v>482</v>
      </c>
      <c r="E2030" s="2" t="str">
        <f t="shared" si="107"/>
        <v>140010000</v>
      </c>
      <c r="F2030" t="s">
        <v>483</v>
      </c>
      <c r="G2030" t="s">
        <v>484</v>
      </c>
      <c r="H2030" t="s">
        <v>485</v>
      </c>
      <c r="I2030">
        <v>20300</v>
      </c>
      <c r="J2030" t="s">
        <v>65</v>
      </c>
      <c r="K2030">
        <v>0</v>
      </c>
      <c r="L2030">
        <v>740.52</v>
      </c>
      <c r="M2030">
        <v>740.52</v>
      </c>
      <c r="N2030">
        <v>766.66</v>
      </c>
      <c r="O2030">
        <v>-26.14</v>
      </c>
      <c r="P2030">
        <v>766.66</v>
      </c>
      <c r="Q2030">
        <v>0</v>
      </c>
      <c r="R2030">
        <v>766.66</v>
      </c>
      <c r="S2030">
        <v>0</v>
      </c>
    </row>
    <row r="2031" spans="1:19" x14ac:dyDescent="0.25">
      <c r="A2031" s="2">
        <v>1001</v>
      </c>
      <c r="B2031" t="s">
        <v>21</v>
      </c>
      <c r="C2031" s="2" t="str">
        <f t="shared" si="106"/>
        <v>14</v>
      </c>
      <c r="D2031" t="s">
        <v>482</v>
      </c>
      <c r="E2031" s="2" t="str">
        <f t="shared" si="107"/>
        <v>140010000</v>
      </c>
      <c r="F2031" t="s">
        <v>483</v>
      </c>
      <c r="G2031" t="s">
        <v>484</v>
      </c>
      <c r="H2031" t="s">
        <v>485</v>
      </c>
      <c r="I2031">
        <v>20400</v>
      </c>
      <c r="J2031" t="s">
        <v>66</v>
      </c>
      <c r="K2031" s="1">
        <v>78321</v>
      </c>
      <c r="L2031" s="1">
        <v>68626.45</v>
      </c>
      <c r="M2031" s="1">
        <v>-9694.5499999999993</v>
      </c>
      <c r="N2031" s="1">
        <v>48626.45</v>
      </c>
      <c r="O2031" s="1">
        <v>20000</v>
      </c>
      <c r="P2031" s="1">
        <v>47052.82</v>
      </c>
      <c r="Q2031" s="1">
        <v>1573.63</v>
      </c>
      <c r="R2031" s="1">
        <v>45388.15</v>
      </c>
      <c r="S2031" s="1">
        <v>1664.67</v>
      </c>
    </row>
    <row r="2032" spans="1:19" x14ac:dyDescent="0.25">
      <c r="A2032" s="2">
        <v>1001</v>
      </c>
      <c r="B2032" t="s">
        <v>21</v>
      </c>
      <c r="C2032" s="2" t="str">
        <f t="shared" si="106"/>
        <v>14</v>
      </c>
      <c r="D2032" t="s">
        <v>482</v>
      </c>
      <c r="E2032" s="2" t="str">
        <f t="shared" si="107"/>
        <v>140010000</v>
      </c>
      <c r="F2032" t="s">
        <v>483</v>
      </c>
      <c r="G2032" t="s">
        <v>484</v>
      </c>
      <c r="H2032" t="s">
        <v>485</v>
      </c>
      <c r="I2032">
        <v>20500</v>
      </c>
      <c r="J2032" t="s">
        <v>67</v>
      </c>
      <c r="K2032" s="1">
        <v>22116</v>
      </c>
      <c r="L2032" s="1">
        <v>2765.29</v>
      </c>
      <c r="M2032" s="1">
        <v>-19350.71</v>
      </c>
      <c r="N2032" s="1">
        <v>2739.15</v>
      </c>
      <c r="O2032">
        <v>26.14</v>
      </c>
      <c r="P2032" s="1">
        <v>2739.15</v>
      </c>
      <c r="Q2032">
        <v>0</v>
      </c>
      <c r="R2032" s="1">
        <v>2739.14</v>
      </c>
      <c r="S2032">
        <v>0.01</v>
      </c>
    </row>
    <row r="2033" spans="1:19" x14ac:dyDescent="0.25">
      <c r="A2033" s="2">
        <v>1001</v>
      </c>
      <c r="B2033" t="s">
        <v>21</v>
      </c>
      <c r="C2033" s="2" t="str">
        <f t="shared" ref="C2033:C2064" si="108">"14"</f>
        <v>14</v>
      </c>
      <c r="D2033" t="s">
        <v>482</v>
      </c>
      <c r="E2033" s="2" t="str">
        <f t="shared" ref="E2033:E2064" si="109">"140010000"</f>
        <v>140010000</v>
      </c>
      <c r="F2033" t="s">
        <v>483</v>
      </c>
      <c r="G2033" t="s">
        <v>484</v>
      </c>
      <c r="H2033" t="s">
        <v>485</v>
      </c>
      <c r="I2033">
        <v>21200</v>
      </c>
      <c r="J2033" t="s">
        <v>68</v>
      </c>
      <c r="K2033" s="1">
        <v>40540</v>
      </c>
      <c r="L2033" s="1">
        <v>122588.32</v>
      </c>
      <c r="M2033" s="1">
        <v>82048.320000000007</v>
      </c>
      <c r="N2033" s="1">
        <v>103090.11</v>
      </c>
      <c r="O2033" s="1">
        <v>19498.21</v>
      </c>
      <c r="P2033" s="1">
        <v>103090.11</v>
      </c>
      <c r="Q2033">
        <v>0</v>
      </c>
      <c r="R2033" s="1">
        <v>99779.55</v>
      </c>
      <c r="S2033" s="1">
        <v>3310.56</v>
      </c>
    </row>
    <row r="2034" spans="1:19" x14ac:dyDescent="0.25">
      <c r="A2034" s="2">
        <v>1001</v>
      </c>
      <c r="B2034" t="s">
        <v>21</v>
      </c>
      <c r="C2034" s="2" t="str">
        <f t="shared" si="108"/>
        <v>14</v>
      </c>
      <c r="D2034" t="s">
        <v>482</v>
      </c>
      <c r="E2034" s="2" t="str">
        <f t="shared" si="109"/>
        <v>140010000</v>
      </c>
      <c r="F2034" t="s">
        <v>483</v>
      </c>
      <c r="G2034" t="s">
        <v>484</v>
      </c>
      <c r="H2034" t="s">
        <v>485</v>
      </c>
      <c r="I2034">
        <v>21300</v>
      </c>
      <c r="J2034" t="s">
        <v>69</v>
      </c>
      <c r="K2034" s="1">
        <v>190770</v>
      </c>
      <c r="L2034" s="1">
        <v>157221.68</v>
      </c>
      <c r="M2034" s="1">
        <v>-33548.32</v>
      </c>
      <c r="N2034" s="1">
        <v>123416.13</v>
      </c>
      <c r="O2034" s="1">
        <v>33805.550000000003</v>
      </c>
      <c r="P2034" s="1">
        <v>123416.13</v>
      </c>
      <c r="Q2034">
        <v>0</v>
      </c>
      <c r="R2034" s="1">
        <v>117757.71</v>
      </c>
      <c r="S2034" s="1">
        <v>5658.42</v>
      </c>
    </row>
    <row r="2035" spans="1:19" x14ac:dyDescent="0.25">
      <c r="A2035" s="2">
        <v>1001</v>
      </c>
      <c r="B2035" t="s">
        <v>21</v>
      </c>
      <c r="C2035" s="2" t="str">
        <f t="shared" si="108"/>
        <v>14</v>
      </c>
      <c r="D2035" t="s">
        <v>482</v>
      </c>
      <c r="E2035" s="2" t="str">
        <f t="shared" si="109"/>
        <v>140010000</v>
      </c>
      <c r="F2035" t="s">
        <v>483</v>
      </c>
      <c r="G2035" t="s">
        <v>484</v>
      </c>
      <c r="H2035" t="s">
        <v>485</v>
      </c>
      <c r="I2035">
        <v>21400</v>
      </c>
      <c r="J2035" t="s">
        <v>70</v>
      </c>
      <c r="K2035" s="1">
        <v>18216</v>
      </c>
      <c r="L2035" s="1">
        <v>8216</v>
      </c>
      <c r="M2035" s="1">
        <v>-10000</v>
      </c>
      <c r="N2035" s="1">
        <v>2075.83</v>
      </c>
      <c r="O2035" s="1">
        <v>6140.17</v>
      </c>
      <c r="P2035" s="1">
        <v>2075.83</v>
      </c>
      <c r="Q2035">
        <v>0</v>
      </c>
      <c r="R2035" s="1">
        <v>2075.83</v>
      </c>
      <c r="S2035">
        <v>0</v>
      </c>
    </row>
    <row r="2036" spans="1:19" x14ac:dyDescent="0.25">
      <c r="A2036" s="2">
        <v>1001</v>
      </c>
      <c r="B2036" t="s">
        <v>21</v>
      </c>
      <c r="C2036" s="2" t="str">
        <f t="shared" si="108"/>
        <v>14</v>
      </c>
      <c r="D2036" t="s">
        <v>482</v>
      </c>
      <c r="E2036" s="2" t="str">
        <f t="shared" si="109"/>
        <v>140010000</v>
      </c>
      <c r="F2036" t="s">
        <v>483</v>
      </c>
      <c r="G2036" t="s">
        <v>484</v>
      </c>
      <c r="H2036" t="s">
        <v>485</v>
      </c>
      <c r="I2036">
        <v>21500</v>
      </c>
      <c r="J2036" t="s">
        <v>71</v>
      </c>
      <c r="K2036" s="1">
        <v>14900</v>
      </c>
      <c r="L2036" s="1">
        <v>44400</v>
      </c>
      <c r="M2036" s="1">
        <v>29500</v>
      </c>
      <c r="N2036" s="1">
        <v>29795.03</v>
      </c>
      <c r="O2036" s="1">
        <v>14604.97</v>
      </c>
      <c r="P2036" s="1">
        <v>29795.03</v>
      </c>
      <c r="Q2036">
        <v>0</v>
      </c>
      <c r="R2036" s="1">
        <v>28548.84</v>
      </c>
      <c r="S2036" s="1">
        <v>1246.19</v>
      </c>
    </row>
    <row r="2037" spans="1:19" x14ac:dyDescent="0.25">
      <c r="A2037" s="2">
        <v>1001</v>
      </c>
      <c r="B2037" t="s">
        <v>21</v>
      </c>
      <c r="C2037" s="2" t="str">
        <f t="shared" si="108"/>
        <v>14</v>
      </c>
      <c r="D2037" t="s">
        <v>482</v>
      </c>
      <c r="E2037" s="2" t="str">
        <f t="shared" si="109"/>
        <v>140010000</v>
      </c>
      <c r="F2037" t="s">
        <v>483</v>
      </c>
      <c r="G2037" t="s">
        <v>484</v>
      </c>
      <c r="H2037" t="s">
        <v>485</v>
      </c>
      <c r="I2037">
        <v>22000</v>
      </c>
      <c r="J2037" t="s">
        <v>39</v>
      </c>
      <c r="K2037" s="1">
        <v>71312</v>
      </c>
      <c r="L2037" s="1">
        <v>71312</v>
      </c>
      <c r="M2037">
        <v>0</v>
      </c>
      <c r="N2037" s="1">
        <v>30289.200000000001</v>
      </c>
      <c r="O2037" s="1">
        <v>41022.800000000003</v>
      </c>
      <c r="P2037" s="1">
        <v>30289.200000000001</v>
      </c>
      <c r="Q2037">
        <v>0</v>
      </c>
      <c r="R2037" s="1">
        <v>30289.200000000001</v>
      </c>
      <c r="S2037">
        <v>0</v>
      </c>
    </row>
    <row r="2038" spans="1:19" x14ac:dyDescent="0.25">
      <c r="A2038" s="2">
        <v>1001</v>
      </c>
      <c r="B2038" t="s">
        <v>21</v>
      </c>
      <c r="C2038" s="2" t="str">
        <f t="shared" si="108"/>
        <v>14</v>
      </c>
      <c r="D2038" t="s">
        <v>482</v>
      </c>
      <c r="E2038" s="2" t="str">
        <f t="shared" si="109"/>
        <v>140010000</v>
      </c>
      <c r="F2038" t="s">
        <v>483</v>
      </c>
      <c r="G2038" t="s">
        <v>484</v>
      </c>
      <c r="H2038" t="s">
        <v>485</v>
      </c>
      <c r="I2038">
        <v>22002</v>
      </c>
      <c r="J2038" t="s">
        <v>40</v>
      </c>
      <c r="K2038" s="1">
        <v>12555</v>
      </c>
      <c r="L2038" s="1">
        <v>12555</v>
      </c>
      <c r="M2038">
        <v>0</v>
      </c>
      <c r="N2038" s="1">
        <v>8989.1</v>
      </c>
      <c r="O2038" s="1">
        <v>3565.9</v>
      </c>
      <c r="P2038" s="1">
        <v>8989.1</v>
      </c>
      <c r="Q2038">
        <v>0</v>
      </c>
      <c r="R2038" s="1">
        <v>8989.1</v>
      </c>
      <c r="S2038">
        <v>0</v>
      </c>
    </row>
    <row r="2039" spans="1:19" x14ac:dyDescent="0.25">
      <c r="A2039" s="2">
        <v>1001</v>
      </c>
      <c r="B2039" t="s">
        <v>21</v>
      </c>
      <c r="C2039" s="2" t="str">
        <f t="shared" si="108"/>
        <v>14</v>
      </c>
      <c r="D2039" t="s">
        <v>482</v>
      </c>
      <c r="E2039" s="2" t="str">
        <f t="shared" si="109"/>
        <v>140010000</v>
      </c>
      <c r="F2039" t="s">
        <v>483</v>
      </c>
      <c r="G2039" t="s">
        <v>484</v>
      </c>
      <c r="H2039" t="s">
        <v>485</v>
      </c>
      <c r="I2039">
        <v>22003</v>
      </c>
      <c r="J2039" t="s">
        <v>41</v>
      </c>
      <c r="K2039" s="1">
        <v>1158</v>
      </c>
      <c r="L2039" s="1">
        <v>1158</v>
      </c>
      <c r="M2039">
        <v>0</v>
      </c>
      <c r="N2039">
        <v>0</v>
      </c>
      <c r="O2039" s="1">
        <v>1158</v>
      </c>
      <c r="P2039">
        <v>0</v>
      </c>
      <c r="Q2039">
        <v>0</v>
      </c>
      <c r="R2039">
        <v>0</v>
      </c>
      <c r="S2039">
        <v>0</v>
      </c>
    </row>
    <row r="2040" spans="1:19" x14ac:dyDescent="0.25">
      <c r="A2040" s="2">
        <v>1001</v>
      </c>
      <c r="B2040" t="s">
        <v>21</v>
      </c>
      <c r="C2040" s="2" t="str">
        <f t="shared" si="108"/>
        <v>14</v>
      </c>
      <c r="D2040" t="s">
        <v>482</v>
      </c>
      <c r="E2040" s="2" t="str">
        <f t="shared" si="109"/>
        <v>140010000</v>
      </c>
      <c r="F2040" t="s">
        <v>483</v>
      </c>
      <c r="G2040" t="s">
        <v>484</v>
      </c>
      <c r="H2040" t="s">
        <v>485</v>
      </c>
      <c r="I2040">
        <v>22004</v>
      </c>
      <c r="J2040" t="s">
        <v>72</v>
      </c>
      <c r="K2040" s="1">
        <v>37726</v>
      </c>
      <c r="L2040" s="1">
        <v>110763.15</v>
      </c>
      <c r="M2040" s="1">
        <v>73037.149999999994</v>
      </c>
      <c r="N2040" s="1">
        <v>98896.95</v>
      </c>
      <c r="O2040" s="1">
        <v>11866.2</v>
      </c>
      <c r="P2040" s="1">
        <v>98896.95</v>
      </c>
      <c r="Q2040">
        <v>0</v>
      </c>
      <c r="R2040" s="1">
        <v>44074.83</v>
      </c>
      <c r="S2040" s="1">
        <v>54822.12</v>
      </c>
    </row>
    <row r="2041" spans="1:19" x14ac:dyDescent="0.25">
      <c r="A2041" s="2">
        <v>1001</v>
      </c>
      <c r="B2041" t="s">
        <v>21</v>
      </c>
      <c r="C2041" s="2" t="str">
        <f t="shared" si="108"/>
        <v>14</v>
      </c>
      <c r="D2041" t="s">
        <v>482</v>
      </c>
      <c r="E2041" s="2" t="str">
        <f t="shared" si="109"/>
        <v>140010000</v>
      </c>
      <c r="F2041" t="s">
        <v>483</v>
      </c>
      <c r="G2041" t="s">
        <v>484</v>
      </c>
      <c r="H2041" t="s">
        <v>485</v>
      </c>
      <c r="I2041">
        <v>22100</v>
      </c>
      <c r="J2041" t="s">
        <v>73</v>
      </c>
      <c r="K2041" s="1">
        <v>410567</v>
      </c>
      <c r="L2041" s="1">
        <v>698167</v>
      </c>
      <c r="M2041" s="1">
        <v>287600</v>
      </c>
      <c r="N2041" s="1">
        <v>419886.73</v>
      </c>
      <c r="O2041" s="1">
        <v>278280.27</v>
      </c>
      <c r="P2041" s="1">
        <v>419886.73</v>
      </c>
      <c r="Q2041">
        <v>0</v>
      </c>
      <c r="R2041" s="1">
        <v>419886.73</v>
      </c>
      <c r="S2041">
        <v>0</v>
      </c>
    </row>
    <row r="2042" spans="1:19" x14ac:dyDescent="0.25">
      <c r="A2042" s="2">
        <v>1001</v>
      </c>
      <c r="B2042" t="s">
        <v>21</v>
      </c>
      <c r="C2042" s="2" t="str">
        <f t="shared" si="108"/>
        <v>14</v>
      </c>
      <c r="D2042" t="s">
        <v>482</v>
      </c>
      <c r="E2042" s="2" t="str">
        <f t="shared" si="109"/>
        <v>140010000</v>
      </c>
      <c r="F2042" t="s">
        <v>483</v>
      </c>
      <c r="G2042" t="s">
        <v>484</v>
      </c>
      <c r="H2042" t="s">
        <v>485</v>
      </c>
      <c r="I2042">
        <v>22101</v>
      </c>
      <c r="J2042" t="s">
        <v>74</v>
      </c>
      <c r="K2042" s="1">
        <v>31877</v>
      </c>
      <c r="L2042" s="1">
        <v>31877</v>
      </c>
      <c r="M2042">
        <v>0</v>
      </c>
      <c r="N2042" s="1">
        <v>21003.86</v>
      </c>
      <c r="O2042" s="1">
        <v>10873.14</v>
      </c>
      <c r="P2042" s="1">
        <v>21003.86</v>
      </c>
      <c r="Q2042">
        <v>0</v>
      </c>
      <c r="R2042" s="1">
        <v>21003.86</v>
      </c>
      <c r="S2042">
        <v>0</v>
      </c>
    </row>
    <row r="2043" spans="1:19" x14ac:dyDescent="0.25">
      <c r="A2043" s="2">
        <v>1001</v>
      </c>
      <c r="B2043" t="s">
        <v>21</v>
      </c>
      <c r="C2043" s="2" t="str">
        <f t="shared" si="108"/>
        <v>14</v>
      </c>
      <c r="D2043" t="s">
        <v>482</v>
      </c>
      <c r="E2043" s="2" t="str">
        <f t="shared" si="109"/>
        <v>140010000</v>
      </c>
      <c r="F2043" t="s">
        <v>483</v>
      </c>
      <c r="G2043" t="s">
        <v>484</v>
      </c>
      <c r="H2043" t="s">
        <v>485</v>
      </c>
      <c r="I2043">
        <v>22103</v>
      </c>
      <c r="J2043" t="s">
        <v>76</v>
      </c>
      <c r="K2043" s="1">
        <v>59147</v>
      </c>
      <c r="L2043" s="1">
        <v>46015</v>
      </c>
      <c r="M2043" s="1">
        <v>-13132</v>
      </c>
      <c r="N2043" s="1">
        <v>26370.46</v>
      </c>
      <c r="O2043" s="1">
        <v>19644.54</v>
      </c>
      <c r="P2043" s="1">
        <v>26370.46</v>
      </c>
      <c r="Q2043">
        <v>0</v>
      </c>
      <c r="R2043" s="1">
        <v>11721.48</v>
      </c>
      <c r="S2043" s="1">
        <v>14648.98</v>
      </c>
    </row>
    <row r="2044" spans="1:19" x14ac:dyDescent="0.25">
      <c r="A2044" s="2">
        <v>1001</v>
      </c>
      <c r="B2044" t="s">
        <v>21</v>
      </c>
      <c r="C2044" s="2" t="str">
        <f t="shared" si="108"/>
        <v>14</v>
      </c>
      <c r="D2044" t="s">
        <v>482</v>
      </c>
      <c r="E2044" s="2" t="str">
        <f t="shared" si="109"/>
        <v>140010000</v>
      </c>
      <c r="F2044" t="s">
        <v>483</v>
      </c>
      <c r="G2044" t="s">
        <v>484</v>
      </c>
      <c r="H2044" t="s">
        <v>485</v>
      </c>
      <c r="I2044">
        <v>22104</v>
      </c>
      <c r="J2044" t="s">
        <v>77</v>
      </c>
      <c r="K2044" s="1">
        <v>60192</v>
      </c>
      <c r="L2044" s="1">
        <v>60192</v>
      </c>
      <c r="M2044">
        <v>0</v>
      </c>
      <c r="N2044" s="1">
        <v>45650.55</v>
      </c>
      <c r="O2044" s="1">
        <v>14541.45</v>
      </c>
      <c r="P2044" s="1">
        <v>45650.55</v>
      </c>
      <c r="Q2044">
        <v>0</v>
      </c>
      <c r="R2044" s="1">
        <v>45650.52</v>
      </c>
      <c r="S2044">
        <v>0.03</v>
      </c>
    </row>
    <row r="2045" spans="1:19" x14ac:dyDescent="0.25">
      <c r="A2045" s="2">
        <v>1001</v>
      </c>
      <c r="B2045" t="s">
        <v>21</v>
      </c>
      <c r="C2045" s="2" t="str">
        <f t="shared" si="108"/>
        <v>14</v>
      </c>
      <c r="D2045" t="s">
        <v>482</v>
      </c>
      <c r="E2045" s="2" t="str">
        <f t="shared" si="109"/>
        <v>140010000</v>
      </c>
      <c r="F2045" t="s">
        <v>483</v>
      </c>
      <c r="G2045" t="s">
        <v>484</v>
      </c>
      <c r="H2045" t="s">
        <v>485</v>
      </c>
      <c r="I2045">
        <v>22109</v>
      </c>
      <c r="J2045" t="s">
        <v>78</v>
      </c>
      <c r="K2045" s="1">
        <v>30012</v>
      </c>
      <c r="L2045" s="1">
        <v>42012</v>
      </c>
      <c r="M2045" s="1">
        <v>12000</v>
      </c>
      <c r="N2045" s="1">
        <v>28809.84</v>
      </c>
      <c r="O2045" s="1">
        <v>13202.16</v>
      </c>
      <c r="P2045" s="1">
        <v>28809.84</v>
      </c>
      <c r="Q2045">
        <v>0</v>
      </c>
      <c r="R2045" s="1">
        <v>28809.84</v>
      </c>
      <c r="S2045">
        <v>0</v>
      </c>
    </row>
    <row r="2046" spans="1:19" x14ac:dyDescent="0.25">
      <c r="A2046" s="2">
        <v>1001</v>
      </c>
      <c r="B2046" t="s">
        <v>21</v>
      </c>
      <c r="C2046" s="2" t="str">
        <f t="shared" si="108"/>
        <v>14</v>
      </c>
      <c r="D2046" t="s">
        <v>482</v>
      </c>
      <c r="E2046" s="2" t="str">
        <f t="shared" si="109"/>
        <v>140010000</v>
      </c>
      <c r="F2046" t="s">
        <v>483</v>
      </c>
      <c r="G2046" t="s">
        <v>484</v>
      </c>
      <c r="H2046" t="s">
        <v>485</v>
      </c>
      <c r="I2046">
        <v>22201</v>
      </c>
      <c r="J2046" t="s">
        <v>42</v>
      </c>
      <c r="K2046" s="1">
        <v>171000</v>
      </c>
      <c r="L2046" s="1">
        <v>148351.56</v>
      </c>
      <c r="M2046" s="1">
        <v>-22648.44</v>
      </c>
      <c r="N2046" s="1">
        <v>73288.36</v>
      </c>
      <c r="O2046" s="1">
        <v>75063.199999999997</v>
      </c>
      <c r="P2046" s="1">
        <v>73288.36</v>
      </c>
      <c r="Q2046">
        <v>0</v>
      </c>
      <c r="R2046" s="1">
        <v>73288.36</v>
      </c>
      <c r="S2046">
        <v>0</v>
      </c>
    </row>
    <row r="2047" spans="1:19" x14ac:dyDescent="0.25">
      <c r="A2047" s="2">
        <v>1001</v>
      </c>
      <c r="B2047" t="s">
        <v>21</v>
      </c>
      <c r="C2047" s="2" t="str">
        <f t="shared" si="108"/>
        <v>14</v>
      </c>
      <c r="D2047" t="s">
        <v>482</v>
      </c>
      <c r="E2047" s="2" t="str">
        <f t="shared" si="109"/>
        <v>140010000</v>
      </c>
      <c r="F2047" t="s">
        <v>483</v>
      </c>
      <c r="G2047" t="s">
        <v>484</v>
      </c>
      <c r="H2047" t="s">
        <v>485</v>
      </c>
      <c r="I2047">
        <v>22209</v>
      </c>
      <c r="J2047" t="s">
        <v>43</v>
      </c>
      <c r="K2047" s="1">
        <v>3480</v>
      </c>
      <c r="L2047" s="1">
        <v>3480</v>
      </c>
      <c r="M2047">
        <v>0</v>
      </c>
      <c r="N2047">
        <v>0</v>
      </c>
      <c r="O2047" s="1">
        <v>3480</v>
      </c>
      <c r="P2047">
        <v>0</v>
      </c>
      <c r="Q2047">
        <v>0</v>
      </c>
      <c r="R2047">
        <v>0</v>
      </c>
      <c r="S2047">
        <v>0</v>
      </c>
    </row>
    <row r="2048" spans="1:19" x14ac:dyDescent="0.25">
      <c r="A2048" s="2">
        <v>1001</v>
      </c>
      <c r="B2048" t="s">
        <v>21</v>
      </c>
      <c r="C2048" s="2" t="str">
        <f t="shared" si="108"/>
        <v>14</v>
      </c>
      <c r="D2048" t="s">
        <v>482</v>
      </c>
      <c r="E2048" s="2" t="str">
        <f t="shared" si="109"/>
        <v>140010000</v>
      </c>
      <c r="F2048" t="s">
        <v>483</v>
      </c>
      <c r="G2048" t="s">
        <v>484</v>
      </c>
      <c r="H2048" t="s">
        <v>485</v>
      </c>
      <c r="I2048">
        <v>22300</v>
      </c>
      <c r="J2048" t="s">
        <v>79</v>
      </c>
      <c r="K2048">
        <v>0</v>
      </c>
      <c r="L2048" s="1">
        <v>3184.61</v>
      </c>
      <c r="M2048" s="1">
        <v>3184.61</v>
      </c>
      <c r="N2048" s="1">
        <v>1759.82</v>
      </c>
      <c r="O2048" s="1">
        <v>1424.79</v>
      </c>
      <c r="P2048" s="1">
        <v>1759.82</v>
      </c>
      <c r="Q2048">
        <v>0</v>
      </c>
      <c r="R2048" s="1">
        <v>1759.82</v>
      </c>
      <c r="S2048">
        <v>0</v>
      </c>
    </row>
    <row r="2049" spans="1:19" x14ac:dyDescent="0.25">
      <c r="A2049" s="2">
        <v>1001</v>
      </c>
      <c r="B2049" t="s">
        <v>21</v>
      </c>
      <c r="C2049" s="2" t="str">
        <f t="shared" si="108"/>
        <v>14</v>
      </c>
      <c r="D2049" t="s">
        <v>482</v>
      </c>
      <c r="E2049" s="2" t="str">
        <f t="shared" si="109"/>
        <v>140010000</v>
      </c>
      <c r="F2049" t="s">
        <v>483</v>
      </c>
      <c r="G2049" t="s">
        <v>484</v>
      </c>
      <c r="H2049" t="s">
        <v>485</v>
      </c>
      <c r="I2049">
        <v>22401</v>
      </c>
      <c r="J2049" t="s">
        <v>175</v>
      </c>
      <c r="K2049" s="1">
        <v>52855</v>
      </c>
      <c r="L2049" s="1">
        <v>2363.2600000000002</v>
      </c>
      <c r="M2049" s="1">
        <v>-50491.74</v>
      </c>
      <c r="N2049" s="1">
        <v>2363.2600000000002</v>
      </c>
      <c r="O2049">
        <v>0</v>
      </c>
      <c r="P2049" s="1">
        <v>2363.2600000000002</v>
      </c>
      <c r="Q2049">
        <v>0</v>
      </c>
      <c r="R2049" s="1">
        <v>2363.2600000000002</v>
      </c>
      <c r="S2049">
        <v>0</v>
      </c>
    </row>
    <row r="2050" spans="1:19" x14ac:dyDescent="0.25">
      <c r="A2050" s="2">
        <v>1001</v>
      </c>
      <c r="B2050" t="s">
        <v>21</v>
      </c>
      <c r="C2050" s="2" t="str">
        <f t="shared" si="108"/>
        <v>14</v>
      </c>
      <c r="D2050" t="s">
        <v>482</v>
      </c>
      <c r="E2050" s="2" t="str">
        <f t="shared" si="109"/>
        <v>140010000</v>
      </c>
      <c r="F2050" t="s">
        <v>483</v>
      </c>
      <c r="G2050" t="s">
        <v>484</v>
      </c>
      <c r="H2050" t="s">
        <v>485</v>
      </c>
      <c r="I2050">
        <v>22409</v>
      </c>
      <c r="J2050" t="s">
        <v>80</v>
      </c>
      <c r="K2050" s="1">
        <v>164578</v>
      </c>
      <c r="L2050">
        <v>0</v>
      </c>
      <c r="M2050" s="1">
        <v>-164578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</row>
    <row r="2051" spans="1:19" x14ac:dyDescent="0.25">
      <c r="A2051" s="2">
        <v>1001</v>
      </c>
      <c r="B2051" t="s">
        <v>21</v>
      </c>
      <c r="C2051" s="2" t="str">
        <f t="shared" si="108"/>
        <v>14</v>
      </c>
      <c r="D2051" t="s">
        <v>482</v>
      </c>
      <c r="E2051" s="2" t="str">
        <f t="shared" si="109"/>
        <v>140010000</v>
      </c>
      <c r="F2051" t="s">
        <v>483</v>
      </c>
      <c r="G2051" t="s">
        <v>484</v>
      </c>
      <c r="H2051" t="s">
        <v>485</v>
      </c>
      <c r="I2051">
        <v>22500</v>
      </c>
      <c r="J2051" t="s">
        <v>81</v>
      </c>
      <c r="K2051" s="1">
        <v>52703</v>
      </c>
      <c r="L2051" s="1">
        <v>52703</v>
      </c>
      <c r="M2051">
        <v>0</v>
      </c>
      <c r="N2051" s="1">
        <v>20421.349999999999</v>
      </c>
      <c r="O2051" s="1">
        <v>32281.65</v>
      </c>
      <c r="P2051" s="1">
        <v>20421.349999999999</v>
      </c>
      <c r="Q2051">
        <v>0</v>
      </c>
      <c r="R2051" s="1">
        <v>20421.349999999999</v>
      </c>
      <c r="S2051">
        <v>0</v>
      </c>
    </row>
    <row r="2052" spans="1:19" x14ac:dyDescent="0.25">
      <c r="A2052" s="2">
        <v>1001</v>
      </c>
      <c r="B2052" t="s">
        <v>21</v>
      </c>
      <c r="C2052" s="2" t="str">
        <f t="shared" si="108"/>
        <v>14</v>
      </c>
      <c r="D2052" t="s">
        <v>482</v>
      </c>
      <c r="E2052" s="2" t="str">
        <f t="shared" si="109"/>
        <v>140010000</v>
      </c>
      <c r="F2052" t="s">
        <v>483</v>
      </c>
      <c r="G2052" t="s">
        <v>484</v>
      </c>
      <c r="H2052" t="s">
        <v>485</v>
      </c>
      <c r="I2052">
        <v>22602</v>
      </c>
      <c r="J2052" t="s">
        <v>108</v>
      </c>
      <c r="K2052" s="1">
        <v>12200</v>
      </c>
      <c r="L2052" s="1">
        <v>12200</v>
      </c>
      <c r="M2052">
        <v>0</v>
      </c>
      <c r="N2052">
        <v>0</v>
      </c>
      <c r="O2052" s="1">
        <v>12200</v>
      </c>
      <c r="P2052">
        <v>0</v>
      </c>
      <c r="Q2052">
        <v>0</v>
      </c>
      <c r="R2052">
        <v>0</v>
      </c>
      <c r="S2052">
        <v>0</v>
      </c>
    </row>
    <row r="2053" spans="1:19" x14ac:dyDescent="0.25">
      <c r="A2053" s="2">
        <v>1001</v>
      </c>
      <c r="B2053" t="s">
        <v>21</v>
      </c>
      <c r="C2053" s="2" t="str">
        <f t="shared" si="108"/>
        <v>14</v>
      </c>
      <c r="D2053" t="s">
        <v>482</v>
      </c>
      <c r="E2053" s="2" t="str">
        <f t="shared" si="109"/>
        <v>140010000</v>
      </c>
      <c r="F2053" t="s">
        <v>483</v>
      </c>
      <c r="G2053" t="s">
        <v>484</v>
      </c>
      <c r="H2053" t="s">
        <v>485</v>
      </c>
      <c r="I2053">
        <v>22603</v>
      </c>
      <c r="J2053" t="s">
        <v>82</v>
      </c>
      <c r="K2053" s="1">
        <v>42500</v>
      </c>
      <c r="L2053" s="1">
        <v>42500</v>
      </c>
      <c r="M2053">
        <v>0</v>
      </c>
      <c r="N2053" s="1">
        <v>54898.3</v>
      </c>
      <c r="O2053" s="1">
        <v>-12398.3</v>
      </c>
      <c r="P2053" s="1">
        <v>54898.3</v>
      </c>
      <c r="Q2053">
        <v>0</v>
      </c>
      <c r="R2053" s="1">
        <v>54898.3</v>
      </c>
      <c r="S2053">
        <v>0</v>
      </c>
    </row>
    <row r="2054" spans="1:19" x14ac:dyDescent="0.25">
      <c r="A2054" s="2">
        <v>1001</v>
      </c>
      <c r="B2054" t="s">
        <v>21</v>
      </c>
      <c r="C2054" s="2" t="str">
        <f t="shared" si="108"/>
        <v>14</v>
      </c>
      <c r="D2054" t="s">
        <v>482</v>
      </c>
      <c r="E2054" s="2" t="str">
        <f t="shared" si="109"/>
        <v>140010000</v>
      </c>
      <c r="F2054" t="s">
        <v>483</v>
      </c>
      <c r="G2054" t="s">
        <v>484</v>
      </c>
      <c r="H2054" t="s">
        <v>485</v>
      </c>
      <c r="I2054">
        <v>22606</v>
      </c>
      <c r="J2054" t="s">
        <v>83</v>
      </c>
      <c r="K2054" s="1">
        <v>88000</v>
      </c>
      <c r="L2054" s="1">
        <v>88000</v>
      </c>
      <c r="M2054">
        <v>0</v>
      </c>
      <c r="N2054" s="1">
        <v>5678.41</v>
      </c>
      <c r="O2054" s="1">
        <v>82321.59</v>
      </c>
      <c r="P2054" s="1">
        <v>5678.41</v>
      </c>
      <c r="Q2054">
        <v>0</v>
      </c>
      <c r="R2054" s="1">
        <v>5678.41</v>
      </c>
      <c r="S2054">
        <v>0</v>
      </c>
    </row>
    <row r="2055" spans="1:19" x14ac:dyDescent="0.25">
      <c r="A2055" s="2">
        <v>1001</v>
      </c>
      <c r="B2055" t="s">
        <v>21</v>
      </c>
      <c r="C2055" s="2" t="str">
        <f t="shared" si="108"/>
        <v>14</v>
      </c>
      <c r="D2055" t="s">
        <v>482</v>
      </c>
      <c r="E2055" s="2" t="str">
        <f t="shared" si="109"/>
        <v>140010000</v>
      </c>
      <c r="F2055" t="s">
        <v>483</v>
      </c>
      <c r="G2055" t="s">
        <v>484</v>
      </c>
      <c r="H2055" t="s">
        <v>485</v>
      </c>
      <c r="I2055">
        <v>22609</v>
      </c>
      <c r="J2055" t="s">
        <v>44</v>
      </c>
      <c r="K2055" s="1">
        <v>25729</v>
      </c>
      <c r="L2055" s="1">
        <v>10000</v>
      </c>
      <c r="M2055" s="1">
        <v>-15729</v>
      </c>
      <c r="N2055">
        <v>0</v>
      </c>
      <c r="O2055" s="1">
        <v>10000</v>
      </c>
      <c r="P2055">
        <v>0</v>
      </c>
      <c r="Q2055">
        <v>0</v>
      </c>
      <c r="R2055">
        <v>0</v>
      </c>
      <c r="S2055">
        <v>0</v>
      </c>
    </row>
    <row r="2056" spans="1:19" x14ac:dyDescent="0.25">
      <c r="A2056" s="2">
        <v>1001</v>
      </c>
      <c r="B2056" t="s">
        <v>21</v>
      </c>
      <c r="C2056" s="2" t="str">
        <f t="shared" si="108"/>
        <v>14</v>
      </c>
      <c r="D2056" t="s">
        <v>482</v>
      </c>
      <c r="E2056" s="2" t="str">
        <f t="shared" si="109"/>
        <v>140010000</v>
      </c>
      <c r="F2056" t="s">
        <v>483</v>
      </c>
      <c r="G2056" t="s">
        <v>484</v>
      </c>
      <c r="H2056" t="s">
        <v>485</v>
      </c>
      <c r="I2056">
        <v>22700</v>
      </c>
      <c r="J2056" t="s">
        <v>84</v>
      </c>
      <c r="K2056" s="1">
        <v>733474</v>
      </c>
      <c r="L2056" s="1">
        <v>599624.18999999994</v>
      </c>
      <c r="M2056" s="1">
        <v>-133849.81</v>
      </c>
      <c r="N2056" s="1">
        <v>692979.62</v>
      </c>
      <c r="O2056" s="1">
        <v>-93355.43</v>
      </c>
      <c r="P2056" s="1">
        <v>692979.62</v>
      </c>
      <c r="Q2056">
        <v>0</v>
      </c>
      <c r="R2056" s="1">
        <v>568279.18000000005</v>
      </c>
      <c r="S2056" s="1">
        <v>124700.44</v>
      </c>
    </row>
    <row r="2057" spans="1:19" x14ac:dyDescent="0.25">
      <c r="A2057" s="2">
        <v>1001</v>
      </c>
      <c r="B2057" t="s">
        <v>21</v>
      </c>
      <c r="C2057" s="2" t="str">
        <f t="shared" si="108"/>
        <v>14</v>
      </c>
      <c r="D2057" t="s">
        <v>482</v>
      </c>
      <c r="E2057" s="2" t="str">
        <f t="shared" si="109"/>
        <v>140010000</v>
      </c>
      <c r="F2057" t="s">
        <v>483</v>
      </c>
      <c r="G2057" t="s">
        <v>484</v>
      </c>
      <c r="H2057" t="s">
        <v>485</v>
      </c>
      <c r="I2057">
        <v>22701</v>
      </c>
      <c r="J2057" t="s">
        <v>85</v>
      </c>
      <c r="K2057" s="1">
        <v>598330</v>
      </c>
      <c r="L2057" s="1">
        <v>478032.08</v>
      </c>
      <c r="M2057" s="1">
        <v>-120297.92</v>
      </c>
      <c r="N2057" s="1">
        <v>453032.08</v>
      </c>
      <c r="O2057" s="1">
        <v>25000</v>
      </c>
      <c r="P2057" s="1">
        <v>453032.08</v>
      </c>
      <c r="Q2057">
        <v>0</v>
      </c>
      <c r="R2057" s="1">
        <v>453032.08</v>
      </c>
      <c r="S2057">
        <v>0</v>
      </c>
    </row>
    <row r="2058" spans="1:19" x14ac:dyDescent="0.25">
      <c r="A2058" s="2">
        <v>1001</v>
      </c>
      <c r="B2058" t="s">
        <v>21</v>
      </c>
      <c r="C2058" s="2" t="str">
        <f t="shared" si="108"/>
        <v>14</v>
      </c>
      <c r="D2058" t="s">
        <v>482</v>
      </c>
      <c r="E2058" s="2" t="str">
        <f t="shared" si="109"/>
        <v>140010000</v>
      </c>
      <c r="F2058" t="s">
        <v>483</v>
      </c>
      <c r="G2058" t="s">
        <v>484</v>
      </c>
      <c r="H2058" t="s">
        <v>485</v>
      </c>
      <c r="I2058">
        <v>22706</v>
      </c>
      <c r="J2058" t="s">
        <v>86</v>
      </c>
      <c r="K2058" s="1">
        <v>314058</v>
      </c>
      <c r="L2058" s="1">
        <v>250393.05</v>
      </c>
      <c r="M2058" s="1">
        <v>-63664.95</v>
      </c>
      <c r="N2058" s="1">
        <v>212443.22</v>
      </c>
      <c r="O2058" s="1">
        <v>37949.83</v>
      </c>
      <c r="P2058" s="1">
        <v>212443.22</v>
      </c>
      <c r="Q2058">
        <v>0</v>
      </c>
      <c r="R2058" s="1">
        <v>132505.68</v>
      </c>
      <c r="S2058" s="1">
        <v>79937.539999999994</v>
      </c>
    </row>
    <row r="2059" spans="1:19" x14ac:dyDescent="0.25">
      <c r="A2059" s="2">
        <v>1001</v>
      </c>
      <c r="B2059" t="s">
        <v>21</v>
      </c>
      <c r="C2059" s="2" t="str">
        <f t="shared" si="108"/>
        <v>14</v>
      </c>
      <c r="D2059" t="s">
        <v>482</v>
      </c>
      <c r="E2059" s="2" t="str">
        <f t="shared" si="109"/>
        <v>140010000</v>
      </c>
      <c r="F2059" t="s">
        <v>483</v>
      </c>
      <c r="G2059" t="s">
        <v>484</v>
      </c>
      <c r="H2059" t="s">
        <v>485</v>
      </c>
      <c r="I2059">
        <v>22709</v>
      </c>
      <c r="J2059" t="s">
        <v>87</v>
      </c>
      <c r="K2059" s="1">
        <v>37778</v>
      </c>
      <c r="L2059" s="1">
        <v>37778</v>
      </c>
      <c r="M2059">
        <v>0</v>
      </c>
      <c r="N2059" s="1">
        <v>4512.0600000000004</v>
      </c>
      <c r="O2059" s="1">
        <v>33265.94</v>
      </c>
      <c r="P2059" s="1">
        <v>4512.0600000000004</v>
      </c>
      <c r="Q2059">
        <v>0</v>
      </c>
      <c r="R2059" s="1">
        <v>4512.0600000000004</v>
      </c>
      <c r="S2059">
        <v>0</v>
      </c>
    </row>
    <row r="2060" spans="1:19" x14ac:dyDescent="0.25">
      <c r="A2060" s="2">
        <v>1001</v>
      </c>
      <c r="B2060" t="s">
        <v>21</v>
      </c>
      <c r="C2060" s="2" t="str">
        <f t="shared" si="108"/>
        <v>14</v>
      </c>
      <c r="D2060" t="s">
        <v>482</v>
      </c>
      <c r="E2060" s="2" t="str">
        <f t="shared" si="109"/>
        <v>140010000</v>
      </c>
      <c r="F2060" t="s">
        <v>483</v>
      </c>
      <c r="G2060" t="s">
        <v>484</v>
      </c>
      <c r="H2060" t="s">
        <v>485</v>
      </c>
      <c r="I2060">
        <v>23001</v>
      </c>
      <c r="J2060" t="s">
        <v>88</v>
      </c>
      <c r="K2060" s="1">
        <v>32260</v>
      </c>
      <c r="L2060" s="1">
        <v>32260</v>
      </c>
      <c r="M2060">
        <v>0</v>
      </c>
      <c r="N2060" s="1">
        <v>2595.8200000000002</v>
      </c>
      <c r="O2060" s="1">
        <v>29664.18</v>
      </c>
      <c r="P2060" s="1">
        <v>2595.8200000000002</v>
      </c>
      <c r="Q2060">
        <v>0</v>
      </c>
      <c r="R2060" s="1">
        <v>2595.8200000000002</v>
      </c>
      <c r="S2060">
        <v>0</v>
      </c>
    </row>
    <row r="2061" spans="1:19" x14ac:dyDescent="0.25">
      <c r="A2061" s="2">
        <v>1001</v>
      </c>
      <c r="B2061" t="s">
        <v>21</v>
      </c>
      <c r="C2061" s="2" t="str">
        <f t="shared" si="108"/>
        <v>14</v>
      </c>
      <c r="D2061" t="s">
        <v>482</v>
      </c>
      <c r="E2061" s="2" t="str">
        <f t="shared" si="109"/>
        <v>140010000</v>
      </c>
      <c r="F2061" t="s">
        <v>483</v>
      </c>
      <c r="G2061" t="s">
        <v>484</v>
      </c>
      <c r="H2061" t="s">
        <v>485</v>
      </c>
      <c r="I2061">
        <v>23100</v>
      </c>
      <c r="J2061" t="s">
        <v>89</v>
      </c>
      <c r="K2061" s="1">
        <v>22364</v>
      </c>
      <c r="L2061" s="1">
        <v>22364</v>
      </c>
      <c r="M2061">
        <v>0</v>
      </c>
      <c r="N2061">
        <v>396.08</v>
      </c>
      <c r="O2061" s="1">
        <v>21967.919999999998</v>
      </c>
      <c r="P2061">
        <v>396.08</v>
      </c>
      <c r="Q2061">
        <v>0</v>
      </c>
      <c r="R2061">
        <v>396.08</v>
      </c>
      <c r="S2061">
        <v>0</v>
      </c>
    </row>
    <row r="2062" spans="1:19" x14ac:dyDescent="0.25">
      <c r="A2062" s="2">
        <v>1001</v>
      </c>
      <c r="B2062" t="s">
        <v>21</v>
      </c>
      <c r="C2062" s="2" t="str">
        <f t="shared" si="108"/>
        <v>14</v>
      </c>
      <c r="D2062" t="s">
        <v>482</v>
      </c>
      <c r="E2062" s="2" t="str">
        <f t="shared" si="109"/>
        <v>140010000</v>
      </c>
      <c r="F2062" t="s">
        <v>483</v>
      </c>
      <c r="G2062" t="s">
        <v>484</v>
      </c>
      <c r="H2062" t="s">
        <v>485</v>
      </c>
      <c r="I2062">
        <v>27100</v>
      </c>
      <c r="J2062" t="s">
        <v>230</v>
      </c>
      <c r="K2062">
        <v>186</v>
      </c>
      <c r="L2062">
        <v>186</v>
      </c>
      <c r="M2062">
        <v>0</v>
      </c>
      <c r="N2062">
        <v>0</v>
      </c>
      <c r="O2062">
        <v>186</v>
      </c>
      <c r="P2062">
        <v>0</v>
      </c>
      <c r="Q2062">
        <v>0</v>
      </c>
      <c r="R2062">
        <v>0</v>
      </c>
      <c r="S2062">
        <v>0</v>
      </c>
    </row>
    <row r="2063" spans="1:19" x14ac:dyDescent="0.25">
      <c r="A2063" s="2">
        <v>1001</v>
      </c>
      <c r="B2063" t="s">
        <v>21</v>
      </c>
      <c r="C2063" s="2" t="str">
        <f t="shared" si="108"/>
        <v>14</v>
      </c>
      <c r="D2063" t="s">
        <v>482</v>
      </c>
      <c r="E2063" s="2" t="str">
        <f t="shared" si="109"/>
        <v>140010000</v>
      </c>
      <c r="F2063" t="s">
        <v>483</v>
      </c>
      <c r="G2063" t="s">
        <v>484</v>
      </c>
      <c r="H2063" t="s">
        <v>485</v>
      </c>
      <c r="I2063">
        <v>28001</v>
      </c>
      <c r="J2063" t="s">
        <v>45</v>
      </c>
      <c r="K2063" s="1">
        <v>278650</v>
      </c>
      <c r="L2063" s="1">
        <v>30000</v>
      </c>
      <c r="M2063" s="1">
        <v>-248650</v>
      </c>
      <c r="N2063" s="1">
        <v>1684.16</v>
      </c>
      <c r="O2063" s="1">
        <v>28315.84</v>
      </c>
      <c r="P2063" s="1">
        <v>1684.16</v>
      </c>
      <c r="Q2063">
        <v>0</v>
      </c>
      <c r="R2063" s="1">
        <v>1684.16</v>
      </c>
      <c r="S2063">
        <v>0</v>
      </c>
    </row>
    <row r="2064" spans="1:19" x14ac:dyDescent="0.25">
      <c r="A2064" s="2">
        <v>1001</v>
      </c>
      <c r="B2064" t="s">
        <v>21</v>
      </c>
      <c r="C2064" s="2" t="str">
        <f t="shared" si="108"/>
        <v>14</v>
      </c>
      <c r="D2064" t="s">
        <v>482</v>
      </c>
      <c r="E2064" s="2" t="str">
        <f t="shared" si="109"/>
        <v>140010000</v>
      </c>
      <c r="F2064" t="s">
        <v>483</v>
      </c>
      <c r="G2064" t="s">
        <v>484</v>
      </c>
      <c r="H2064" t="s">
        <v>485</v>
      </c>
      <c r="I2064">
        <v>60000</v>
      </c>
      <c r="J2064" t="s">
        <v>213</v>
      </c>
      <c r="K2064" s="1">
        <v>1930500</v>
      </c>
      <c r="L2064" s="1">
        <v>373240.97</v>
      </c>
      <c r="M2064" s="1">
        <v>-1557259.03</v>
      </c>
      <c r="N2064" s="1">
        <v>362208.97</v>
      </c>
      <c r="O2064" s="1">
        <v>11032</v>
      </c>
      <c r="P2064" s="1">
        <v>362208.97</v>
      </c>
      <c r="Q2064">
        <v>0</v>
      </c>
      <c r="R2064" s="1">
        <v>362208.97</v>
      </c>
      <c r="S2064">
        <v>0</v>
      </c>
    </row>
    <row r="2065" spans="1:19" x14ac:dyDescent="0.25">
      <c r="A2065" s="2">
        <v>1001</v>
      </c>
      <c r="B2065" t="s">
        <v>21</v>
      </c>
      <c r="C2065" s="2" t="str">
        <f t="shared" ref="C2065:C2096" si="110">"14"</f>
        <v>14</v>
      </c>
      <c r="D2065" t="s">
        <v>482</v>
      </c>
      <c r="E2065" s="2" t="str">
        <f t="shared" ref="E2065:E2082" si="111">"140010000"</f>
        <v>140010000</v>
      </c>
      <c r="F2065" t="s">
        <v>483</v>
      </c>
      <c r="G2065" t="s">
        <v>484</v>
      </c>
      <c r="H2065" t="s">
        <v>485</v>
      </c>
      <c r="I2065">
        <v>61201</v>
      </c>
      <c r="J2065" t="s">
        <v>124</v>
      </c>
      <c r="K2065" s="1">
        <v>360000</v>
      </c>
      <c r="L2065" s="1">
        <v>515318.67</v>
      </c>
      <c r="M2065" s="1">
        <v>155318.67000000001</v>
      </c>
      <c r="N2065" s="1">
        <v>421496.24</v>
      </c>
      <c r="O2065" s="1">
        <v>93822.43</v>
      </c>
      <c r="P2065" s="1">
        <v>421496.24</v>
      </c>
      <c r="Q2065">
        <v>0</v>
      </c>
      <c r="R2065" s="1">
        <v>284511.09999999998</v>
      </c>
      <c r="S2065" s="1">
        <v>136985.14000000001</v>
      </c>
    </row>
    <row r="2066" spans="1:19" x14ac:dyDescent="0.25">
      <c r="A2066" s="2">
        <v>1001</v>
      </c>
      <c r="B2066" t="s">
        <v>21</v>
      </c>
      <c r="C2066" s="2" t="str">
        <f t="shared" si="110"/>
        <v>14</v>
      </c>
      <c r="D2066" t="s">
        <v>482</v>
      </c>
      <c r="E2066" s="2" t="str">
        <f t="shared" si="111"/>
        <v>140010000</v>
      </c>
      <c r="F2066" t="s">
        <v>483</v>
      </c>
      <c r="G2066" t="s">
        <v>484</v>
      </c>
      <c r="H2066" t="s">
        <v>485</v>
      </c>
      <c r="I2066">
        <v>62300</v>
      </c>
      <c r="J2066" t="s">
        <v>90</v>
      </c>
      <c r="K2066">
        <v>0</v>
      </c>
      <c r="L2066" s="1">
        <v>4970.5</v>
      </c>
      <c r="M2066" s="1">
        <v>4970.5</v>
      </c>
      <c r="N2066" s="1">
        <v>4970.5</v>
      </c>
      <c r="O2066">
        <v>0</v>
      </c>
      <c r="P2066" s="1">
        <v>4970.5</v>
      </c>
      <c r="Q2066">
        <v>0</v>
      </c>
      <c r="R2066" s="1">
        <v>4970.5</v>
      </c>
      <c r="S2066">
        <v>0</v>
      </c>
    </row>
    <row r="2067" spans="1:19" x14ac:dyDescent="0.25">
      <c r="A2067" s="2">
        <v>1001</v>
      </c>
      <c r="B2067" t="s">
        <v>21</v>
      </c>
      <c r="C2067" s="2" t="str">
        <f t="shared" si="110"/>
        <v>14</v>
      </c>
      <c r="D2067" t="s">
        <v>482</v>
      </c>
      <c r="E2067" s="2" t="str">
        <f t="shared" si="111"/>
        <v>140010000</v>
      </c>
      <c r="F2067" t="s">
        <v>483</v>
      </c>
      <c r="G2067" t="s">
        <v>484</v>
      </c>
      <c r="H2067" t="s">
        <v>485</v>
      </c>
      <c r="I2067">
        <v>62301</v>
      </c>
      <c r="J2067" t="s">
        <v>157</v>
      </c>
      <c r="K2067">
        <v>0</v>
      </c>
      <c r="L2067" s="1">
        <v>21399.51</v>
      </c>
      <c r="M2067" s="1">
        <v>21399.51</v>
      </c>
      <c r="N2067" s="1">
        <v>21399.51</v>
      </c>
      <c r="O2067">
        <v>0</v>
      </c>
      <c r="P2067" s="1">
        <v>21399.51</v>
      </c>
      <c r="Q2067">
        <v>0</v>
      </c>
      <c r="R2067" s="1">
        <v>21399.51</v>
      </c>
      <c r="S2067">
        <v>0</v>
      </c>
    </row>
    <row r="2068" spans="1:19" x14ac:dyDescent="0.25">
      <c r="A2068" s="2">
        <v>1001</v>
      </c>
      <c r="B2068" t="s">
        <v>21</v>
      </c>
      <c r="C2068" s="2" t="str">
        <f t="shared" si="110"/>
        <v>14</v>
      </c>
      <c r="D2068" t="s">
        <v>482</v>
      </c>
      <c r="E2068" s="2" t="str">
        <f t="shared" si="111"/>
        <v>140010000</v>
      </c>
      <c r="F2068" t="s">
        <v>483</v>
      </c>
      <c r="G2068" t="s">
        <v>484</v>
      </c>
      <c r="H2068" t="s">
        <v>485</v>
      </c>
      <c r="I2068">
        <v>62302</v>
      </c>
      <c r="J2068" t="s">
        <v>382</v>
      </c>
      <c r="K2068">
        <v>0</v>
      </c>
      <c r="L2068" s="1">
        <v>12000</v>
      </c>
      <c r="M2068" s="1">
        <v>12000</v>
      </c>
      <c r="N2068" s="1">
        <v>5739.07</v>
      </c>
      <c r="O2068" s="1">
        <v>6260.93</v>
      </c>
      <c r="P2068" s="1">
        <v>5739.07</v>
      </c>
      <c r="Q2068">
        <v>0</v>
      </c>
      <c r="R2068" s="1">
        <v>5739.07</v>
      </c>
      <c r="S2068">
        <v>0</v>
      </c>
    </row>
    <row r="2069" spans="1:19" x14ac:dyDescent="0.25">
      <c r="A2069" s="2">
        <v>1001</v>
      </c>
      <c r="B2069" t="s">
        <v>21</v>
      </c>
      <c r="C2069" s="2" t="str">
        <f t="shared" si="110"/>
        <v>14</v>
      </c>
      <c r="D2069" t="s">
        <v>482</v>
      </c>
      <c r="E2069" s="2" t="str">
        <f t="shared" si="111"/>
        <v>140010000</v>
      </c>
      <c r="F2069" t="s">
        <v>483</v>
      </c>
      <c r="G2069" t="s">
        <v>484</v>
      </c>
      <c r="H2069" t="s">
        <v>485</v>
      </c>
      <c r="I2069">
        <v>62303</v>
      </c>
      <c r="J2069" t="s">
        <v>91</v>
      </c>
      <c r="K2069">
        <v>0</v>
      </c>
      <c r="L2069">
        <v>413.58</v>
      </c>
      <c r="M2069">
        <v>413.58</v>
      </c>
      <c r="N2069">
        <v>413.58</v>
      </c>
      <c r="O2069">
        <v>0</v>
      </c>
      <c r="P2069">
        <v>413.58</v>
      </c>
      <c r="Q2069">
        <v>0</v>
      </c>
      <c r="R2069">
        <v>413.58</v>
      </c>
      <c r="S2069">
        <v>0</v>
      </c>
    </row>
    <row r="2070" spans="1:19" x14ac:dyDescent="0.25">
      <c r="A2070" s="2">
        <v>1001</v>
      </c>
      <c r="B2070" t="s">
        <v>21</v>
      </c>
      <c r="C2070" s="2" t="str">
        <f t="shared" si="110"/>
        <v>14</v>
      </c>
      <c r="D2070" t="s">
        <v>482</v>
      </c>
      <c r="E2070" s="2" t="str">
        <f t="shared" si="111"/>
        <v>140010000</v>
      </c>
      <c r="F2070" t="s">
        <v>483</v>
      </c>
      <c r="G2070" t="s">
        <v>484</v>
      </c>
      <c r="H2070" t="s">
        <v>485</v>
      </c>
      <c r="I2070">
        <v>62399</v>
      </c>
      <c r="J2070" t="s">
        <v>92</v>
      </c>
      <c r="K2070">
        <v>0</v>
      </c>
      <c r="L2070">
        <v>278.91000000000003</v>
      </c>
      <c r="M2070">
        <v>278.91000000000003</v>
      </c>
      <c r="N2070">
        <v>278.91000000000003</v>
      </c>
      <c r="O2070">
        <v>0</v>
      </c>
      <c r="P2070">
        <v>278.91000000000003</v>
      </c>
      <c r="Q2070">
        <v>0</v>
      </c>
      <c r="R2070">
        <v>278.91000000000003</v>
      </c>
      <c r="S2070">
        <v>0</v>
      </c>
    </row>
    <row r="2071" spans="1:19" x14ac:dyDescent="0.25">
      <c r="A2071" s="2">
        <v>1001</v>
      </c>
      <c r="B2071" t="s">
        <v>21</v>
      </c>
      <c r="C2071" s="2" t="str">
        <f t="shared" si="110"/>
        <v>14</v>
      </c>
      <c r="D2071" t="s">
        <v>482</v>
      </c>
      <c r="E2071" s="2" t="str">
        <f t="shared" si="111"/>
        <v>140010000</v>
      </c>
      <c r="F2071" t="s">
        <v>483</v>
      </c>
      <c r="G2071" t="s">
        <v>484</v>
      </c>
      <c r="H2071" t="s">
        <v>485</v>
      </c>
      <c r="I2071">
        <v>62500</v>
      </c>
      <c r="J2071" t="s">
        <v>93</v>
      </c>
      <c r="K2071">
        <v>0</v>
      </c>
      <c r="L2071" s="1">
        <v>25320.06</v>
      </c>
      <c r="M2071" s="1">
        <v>25320.06</v>
      </c>
      <c r="N2071" s="1">
        <v>10080.790000000001</v>
      </c>
      <c r="O2071" s="1">
        <v>15239.27</v>
      </c>
      <c r="P2071" s="1">
        <v>10080.790000000001</v>
      </c>
      <c r="Q2071">
        <v>0</v>
      </c>
      <c r="R2071" s="1">
        <v>10080.790000000001</v>
      </c>
      <c r="S2071">
        <v>0</v>
      </c>
    </row>
    <row r="2072" spans="1:19" x14ac:dyDescent="0.25">
      <c r="A2072" s="2">
        <v>1001</v>
      </c>
      <c r="B2072" t="s">
        <v>21</v>
      </c>
      <c r="C2072" s="2" t="str">
        <f t="shared" si="110"/>
        <v>14</v>
      </c>
      <c r="D2072" t="s">
        <v>482</v>
      </c>
      <c r="E2072" s="2" t="str">
        <f t="shared" si="111"/>
        <v>140010000</v>
      </c>
      <c r="F2072" t="s">
        <v>483</v>
      </c>
      <c r="G2072" t="s">
        <v>484</v>
      </c>
      <c r="H2072" t="s">
        <v>485</v>
      </c>
      <c r="I2072">
        <v>62502</v>
      </c>
      <c r="J2072" t="s">
        <v>94</v>
      </c>
      <c r="K2072" s="1">
        <v>11880</v>
      </c>
      <c r="L2072" s="1">
        <v>7865.22</v>
      </c>
      <c r="M2072" s="1">
        <v>-4014.78</v>
      </c>
      <c r="N2072">
        <v>158.99</v>
      </c>
      <c r="O2072" s="1">
        <v>7706.23</v>
      </c>
      <c r="P2072">
        <v>158.99</v>
      </c>
      <c r="Q2072">
        <v>0</v>
      </c>
      <c r="R2072">
        <v>158.99</v>
      </c>
      <c r="S2072">
        <v>0</v>
      </c>
    </row>
    <row r="2073" spans="1:19" x14ac:dyDescent="0.25">
      <c r="A2073" s="2">
        <v>1001</v>
      </c>
      <c r="B2073" t="s">
        <v>21</v>
      </c>
      <c r="C2073" s="2" t="str">
        <f t="shared" si="110"/>
        <v>14</v>
      </c>
      <c r="D2073" t="s">
        <v>482</v>
      </c>
      <c r="E2073" s="2" t="str">
        <f t="shared" si="111"/>
        <v>140010000</v>
      </c>
      <c r="F2073" t="s">
        <v>483</v>
      </c>
      <c r="G2073" t="s">
        <v>484</v>
      </c>
      <c r="H2073" t="s">
        <v>485</v>
      </c>
      <c r="I2073">
        <v>62802</v>
      </c>
      <c r="J2073" t="s">
        <v>95</v>
      </c>
      <c r="K2073" s="1">
        <v>2970</v>
      </c>
      <c r="L2073" s="1">
        <v>2305.2199999999998</v>
      </c>
      <c r="M2073">
        <v>-664.78</v>
      </c>
      <c r="N2073">
        <v>0</v>
      </c>
      <c r="O2073" s="1">
        <v>2305.2199999999998</v>
      </c>
      <c r="P2073">
        <v>0</v>
      </c>
      <c r="Q2073">
        <v>0</v>
      </c>
      <c r="R2073">
        <v>0</v>
      </c>
      <c r="S2073">
        <v>0</v>
      </c>
    </row>
    <row r="2074" spans="1:19" x14ac:dyDescent="0.25">
      <c r="A2074" s="2">
        <v>1001</v>
      </c>
      <c r="B2074" t="s">
        <v>21</v>
      </c>
      <c r="C2074" s="2" t="str">
        <f t="shared" si="110"/>
        <v>14</v>
      </c>
      <c r="D2074" t="s">
        <v>482</v>
      </c>
      <c r="E2074" s="2" t="str">
        <f t="shared" si="111"/>
        <v>140010000</v>
      </c>
      <c r="F2074" t="s">
        <v>483</v>
      </c>
      <c r="G2074" t="s">
        <v>484</v>
      </c>
      <c r="H2074" t="s">
        <v>485</v>
      </c>
      <c r="I2074">
        <v>63100</v>
      </c>
      <c r="J2074" t="s">
        <v>97</v>
      </c>
      <c r="K2074" s="1">
        <v>100000</v>
      </c>
      <c r="L2074" s="1">
        <v>47265.7</v>
      </c>
      <c r="M2074" s="1">
        <v>-52734.3</v>
      </c>
      <c r="N2074" s="1">
        <v>35265.699999999997</v>
      </c>
      <c r="O2074" s="1">
        <v>12000</v>
      </c>
      <c r="P2074" s="1">
        <v>35265.699999999997</v>
      </c>
      <c r="Q2074">
        <v>0</v>
      </c>
      <c r="R2074" s="1">
        <v>35265.699999999997</v>
      </c>
      <c r="S2074">
        <v>0</v>
      </c>
    </row>
    <row r="2075" spans="1:19" x14ac:dyDescent="0.25">
      <c r="A2075" s="2">
        <v>1001</v>
      </c>
      <c r="B2075" t="s">
        <v>21</v>
      </c>
      <c r="C2075" s="2" t="str">
        <f t="shared" si="110"/>
        <v>14</v>
      </c>
      <c r="D2075" t="s">
        <v>482</v>
      </c>
      <c r="E2075" s="2" t="str">
        <f t="shared" si="111"/>
        <v>140010000</v>
      </c>
      <c r="F2075" t="s">
        <v>483</v>
      </c>
      <c r="G2075" t="s">
        <v>484</v>
      </c>
      <c r="H2075" t="s">
        <v>485</v>
      </c>
      <c r="I2075">
        <v>63300</v>
      </c>
      <c r="J2075" t="s">
        <v>158</v>
      </c>
      <c r="K2075">
        <v>0</v>
      </c>
      <c r="L2075" s="1">
        <v>2122.08</v>
      </c>
      <c r="M2075" s="1">
        <v>2122.08</v>
      </c>
      <c r="N2075" s="1">
        <v>2122.08</v>
      </c>
      <c r="O2075">
        <v>0</v>
      </c>
      <c r="P2075" s="1">
        <v>2122.08</v>
      </c>
      <c r="Q2075">
        <v>0</v>
      </c>
      <c r="R2075" s="1">
        <v>2122.08</v>
      </c>
      <c r="S2075">
        <v>0</v>
      </c>
    </row>
    <row r="2076" spans="1:19" x14ac:dyDescent="0.25">
      <c r="A2076" s="2">
        <v>1001</v>
      </c>
      <c r="B2076" t="s">
        <v>21</v>
      </c>
      <c r="C2076" s="2" t="str">
        <f t="shared" si="110"/>
        <v>14</v>
      </c>
      <c r="D2076" t="s">
        <v>482</v>
      </c>
      <c r="E2076" s="2" t="str">
        <f t="shared" si="111"/>
        <v>140010000</v>
      </c>
      <c r="F2076" t="s">
        <v>483</v>
      </c>
      <c r="G2076" t="s">
        <v>484</v>
      </c>
      <c r="H2076" t="s">
        <v>485</v>
      </c>
      <c r="I2076">
        <v>63301</v>
      </c>
      <c r="J2076" t="s">
        <v>129</v>
      </c>
      <c r="K2076" s="1">
        <v>326380</v>
      </c>
      <c r="L2076" s="1">
        <v>1076922.06</v>
      </c>
      <c r="M2076" s="1">
        <v>750542.06</v>
      </c>
      <c r="N2076" s="1">
        <v>1079913.17</v>
      </c>
      <c r="O2076" s="1">
        <v>-2991.11</v>
      </c>
      <c r="P2076" s="1">
        <v>1079913.17</v>
      </c>
      <c r="Q2076">
        <v>0</v>
      </c>
      <c r="R2076" s="1">
        <v>887620.72</v>
      </c>
      <c r="S2076" s="1">
        <v>192292.45</v>
      </c>
    </row>
    <row r="2077" spans="1:19" x14ac:dyDescent="0.25">
      <c r="A2077" s="2">
        <v>1001</v>
      </c>
      <c r="B2077" t="s">
        <v>21</v>
      </c>
      <c r="C2077" s="2" t="str">
        <f t="shared" si="110"/>
        <v>14</v>
      </c>
      <c r="D2077" t="s">
        <v>482</v>
      </c>
      <c r="E2077" s="2" t="str">
        <f t="shared" si="111"/>
        <v>140010000</v>
      </c>
      <c r="F2077" t="s">
        <v>483</v>
      </c>
      <c r="G2077" t="s">
        <v>484</v>
      </c>
      <c r="H2077" t="s">
        <v>485</v>
      </c>
      <c r="I2077">
        <v>63302</v>
      </c>
      <c r="J2077" t="s">
        <v>130</v>
      </c>
      <c r="K2077" s="1">
        <v>7970</v>
      </c>
      <c r="L2077" s="1">
        <v>23175</v>
      </c>
      <c r="M2077" s="1">
        <v>15205</v>
      </c>
      <c r="N2077" s="1">
        <v>51693.08</v>
      </c>
      <c r="O2077" s="1">
        <v>-28518.080000000002</v>
      </c>
      <c r="P2077" s="1">
        <v>51693.08</v>
      </c>
      <c r="Q2077">
        <v>0</v>
      </c>
      <c r="R2077" s="1">
        <v>51693.08</v>
      </c>
      <c r="S2077">
        <v>0</v>
      </c>
    </row>
    <row r="2078" spans="1:19" x14ac:dyDescent="0.25">
      <c r="A2078" s="2">
        <v>1001</v>
      </c>
      <c r="B2078" t="s">
        <v>21</v>
      </c>
      <c r="C2078" s="2" t="str">
        <f t="shared" si="110"/>
        <v>14</v>
      </c>
      <c r="D2078" t="s">
        <v>482</v>
      </c>
      <c r="E2078" s="2" t="str">
        <f t="shared" si="111"/>
        <v>140010000</v>
      </c>
      <c r="F2078" t="s">
        <v>483</v>
      </c>
      <c r="G2078" t="s">
        <v>484</v>
      </c>
      <c r="H2078" t="s">
        <v>485</v>
      </c>
      <c r="I2078">
        <v>63308</v>
      </c>
      <c r="J2078" t="s">
        <v>171</v>
      </c>
      <c r="K2078" s="1">
        <v>14850</v>
      </c>
      <c r="L2078" s="1">
        <v>68443.37</v>
      </c>
      <c r="M2078" s="1">
        <v>53593.37</v>
      </c>
      <c r="N2078" s="1">
        <v>67027.649999999994</v>
      </c>
      <c r="O2078" s="1">
        <v>1415.72</v>
      </c>
      <c r="P2078" s="1">
        <v>67027.649999999994</v>
      </c>
      <c r="Q2078">
        <v>0</v>
      </c>
      <c r="R2078" s="1">
        <v>67027.649999999994</v>
      </c>
      <c r="S2078">
        <v>0</v>
      </c>
    </row>
    <row r="2079" spans="1:19" x14ac:dyDescent="0.25">
      <c r="A2079" s="2">
        <v>1001</v>
      </c>
      <c r="B2079" t="s">
        <v>21</v>
      </c>
      <c r="C2079" s="2" t="str">
        <f t="shared" si="110"/>
        <v>14</v>
      </c>
      <c r="D2079" t="s">
        <v>482</v>
      </c>
      <c r="E2079" s="2" t="str">
        <f t="shared" si="111"/>
        <v>140010000</v>
      </c>
      <c r="F2079" t="s">
        <v>483</v>
      </c>
      <c r="G2079" t="s">
        <v>484</v>
      </c>
      <c r="H2079" t="s">
        <v>485</v>
      </c>
      <c r="I2079">
        <v>63500</v>
      </c>
      <c r="J2079" t="s">
        <v>185</v>
      </c>
      <c r="K2079" s="1">
        <v>37450</v>
      </c>
      <c r="L2079" s="1">
        <v>25287.25</v>
      </c>
      <c r="M2079" s="1">
        <v>-12162.75</v>
      </c>
      <c r="N2079" s="1">
        <v>2853.15</v>
      </c>
      <c r="O2079" s="1">
        <v>22434.1</v>
      </c>
      <c r="P2079" s="1">
        <v>2853.15</v>
      </c>
      <c r="Q2079">
        <v>0</v>
      </c>
      <c r="R2079" s="1">
        <v>2853.15</v>
      </c>
      <c r="S2079">
        <v>0</v>
      </c>
    </row>
    <row r="2080" spans="1:19" x14ac:dyDescent="0.25">
      <c r="A2080" s="2">
        <v>1001</v>
      </c>
      <c r="B2080" t="s">
        <v>21</v>
      </c>
      <c r="C2080" s="2" t="str">
        <f t="shared" si="110"/>
        <v>14</v>
      </c>
      <c r="D2080" t="s">
        <v>482</v>
      </c>
      <c r="E2080" s="2" t="str">
        <f t="shared" si="111"/>
        <v>140010000</v>
      </c>
      <c r="F2080" t="s">
        <v>483</v>
      </c>
      <c r="G2080" t="s">
        <v>484</v>
      </c>
      <c r="H2080" t="s">
        <v>485</v>
      </c>
      <c r="I2080">
        <v>63802</v>
      </c>
      <c r="J2080" t="s">
        <v>323</v>
      </c>
      <c r="K2080">
        <v>0</v>
      </c>
      <c r="L2080" s="1">
        <v>2881.32</v>
      </c>
      <c r="M2080" s="1">
        <v>2881.32</v>
      </c>
      <c r="N2080" s="1">
        <v>2881.32</v>
      </c>
      <c r="O2080">
        <v>0</v>
      </c>
      <c r="P2080" s="1">
        <v>2881.32</v>
      </c>
      <c r="Q2080">
        <v>0</v>
      </c>
      <c r="R2080" s="1">
        <v>2881.32</v>
      </c>
      <c r="S2080">
        <v>0</v>
      </c>
    </row>
    <row r="2081" spans="1:19" x14ac:dyDescent="0.25">
      <c r="A2081" s="2">
        <v>1001</v>
      </c>
      <c r="B2081" t="s">
        <v>21</v>
      </c>
      <c r="C2081" s="2" t="str">
        <f t="shared" si="110"/>
        <v>14</v>
      </c>
      <c r="D2081" t="s">
        <v>482</v>
      </c>
      <c r="E2081" s="2" t="str">
        <f t="shared" si="111"/>
        <v>140010000</v>
      </c>
      <c r="F2081" t="s">
        <v>483</v>
      </c>
      <c r="G2081" t="s">
        <v>484</v>
      </c>
      <c r="H2081" t="s">
        <v>485</v>
      </c>
      <c r="I2081">
        <v>64010</v>
      </c>
      <c r="J2081" t="s">
        <v>99</v>
      </c>
      <c r="K2081" s="1">
        <v>1668006</v>
      </c>
      <c r="L2081" s="1">
        <v>56850.25</v>
      </c>
      <c r="M2081" s="1">
        <v>-1611155.75</v>
      </c>
      <c r="N2081" s="1">
        <v>6551.61</v>
      </c>
      <c r="O2081" s="1">
        <v>50298.64</v>
      </c>
      <c r="P2081" s="1">
        <v>6551.61</v>
      </c>
      <c r="Q2081">
        <v>0</v>
      </c>
      <c r="R2081" s="1">
        <v>6551.61</v>
      </c>
      <c r="S2081">
        <v>0</v>
      </c>
    </row>
    <row r="2082" spans="1:19" x14ac:dyDescent="0.25">
      <c r="A2082" s="2">
        <v>1001</v>
      </c>
      <c r="B2082" t="s">
        <v>21</v>
      </c>
      <c r="C2082" s="2" t="str">
        <f t="shared" si="110"/>
        <v>14</v>
      </c>
      <c r="D2082" t="s">
        <v>482</v>
      </c>
      <c r="E2082" s="2" t="str">
        <f t="shared" si="111"/>
        <v>140010000</v>
      </c>
      <c r="F2082" t="s">
        <v>483</v>
      </c>
      <c r="G2082" t="s">
        <v>484</v>
      </c>
      <c r="H2082" t="s">
        <v>485</v>
      </c>
      <c r="I2082">
        <v>83009</v>
      </c>
      <c r="J2082" t="s">
        <v>46</v>
      </c>
      <c r="K2082" s="1">
        <v>33670</v>
      </c>
      <c r="L2082" s="1">
        <v>10400</v>
      </c>
      <c r="M2082" s="1">
        <v>-23270</v>
      </c>
      <c r="N2082" s="1">
        <v>10400</v>
      </c>
      <c r="O2082">
        <v>0</v>
      </c>
      <c r="P2082" s="1">
        <v>10400</v>
      </c>
      <c r="Q2082">
        <v>0</v>
      </c>
      <c r="R2082" s="1">
        <v>10400</v>
      </c>
      <c r="S2082">
        <v>0</v>
      </c>
    </row>
    <row r="2083" spans="1:19" x14ac:dyDescent="0.25">
      <c r="A2083" s="2">
        <v>1001</v>
      </c>
      <c r="B2083" t="s">
        <v>21</v>
      </c>
      <c r="C2083" s="2" t="str">
        <f t="shared" si="110"/>
        <v>14</v>
      </c>
      <c r="D2083" t="s">
        <v>482</v>
      </c>
      <c r="E2083" s="2" t="str">
        <f t="shared" ref="E2083:E2122" si="112">"140100000"</f>
        <v>140100000</v>
      </c>
      <c r="F2083" t="s">
        <v>486</v>
      </c>
      <c r="G2083" t="s">
        <v>487</v>
      </c>
      <c r="H2083" t="s">
        <v>488</v>
      </c>
      <c r="I2083">
        <v>10000</v>
      </c>
      <c r="J2083" t="s">
        <v>25</v>
      </c>
      <c r="K2083" s="1">
        <v>82492</v>
      </c>
      <c r="L2083" s="1">
        <v>82713.59</v>
      </c>
      <c r="M2083">
        <v>221.59</v>
      </c>
      <c r="N2083" s="1">
        <v>82713.59</v>
      </c>
      <c r="O2083">
        <v>0</v>
      </c>
      <c r="P2083" s="1">
        <v>82713.59</v>
      </c>
      <c r="Q2083">
        <v>0</v>
      </c>
      <c r="R2083" s="1">
        <v>82713.59</v>
      </c>
      <c r="S2083">
        <v>0</v>
      </c>
    </row>
    <row r="2084" spans="1:19" x14ac:dyDescent="0.25">
      <c r="A2084" s="2">
        <v>1001</v>
      </c>
      <c r="B2084" t="s">
        <v>21</v>
      </c>
      <c r="C2084" s="2" t="str">
        <f t="shared" si="110"/>
        <v>14</v>
      </c>
      <c r="D2084" t="s">
        <v>482</v>
      </c>
      <c r="E2084" s="2" t="str">
        <f t="shared" si="112"/>
        <v>140100000</v>
      </c>
      <c r="F2084" t="s">
        <v>486</v>
      </c>
      <c r="G2084" t="s">
        <v>487</v>
      </c>
      <c r="H2084" t="s">
        <v>488</v>
      </c>
      <c r="I2084">
        <v>12000</v>
      </c>
      <c r="J2084" t="s">
        <v>28</v>
      </c>
      <c r="K2084" s="1">
        <v>392146</v>
      </c>
      <c r="L2084" s="1">
        <v>289468</v>
      </c>
      <c r="M2084" s="1">
        <v>-102678</v>
      </c>
      <c r="N2084" s="1">
        <v>289467.57</v>
      </c>
      <c r="O2084">
        <v>0.43</v>
      </c>
      <c r="P2084" s="1">
        <v>289467.57</v>
      </c>
      <c r="Q2084">
        <v>0</v>
      </c>
      <c r="R2084" s="1">
        <v>289467.57</v>
      </c>
      <c r="S2084">
        <v>0</v>
      </c>
    </row>
    <row r="2085" spans="1:19" x14ac:dyDescent="0.25">
      <c r="A2085" s="2">
        <v>1001</v>
      </c>
      <c r="B2085" t="s">
        <v>21</v>
      </c>
      <c r="C2085" s="2" t="str">
        <f t="shared" si="110"/>
        <v>14</v>
      </c>
      <c r="D2085" t="s">
        <v>482</v>
      </c>
      <c r="E2085" s="2" t="str">
        <f t="shared" si="112"/>
        <v>140100000</v>
      </c>
      <c r="F2085" t="s">
        <v>486</v>
      </c>
      <c r="G2085" t="s">
        <v>487</v>
      </c>
      <c r="H2085" t="s">
        <v>488</v>
      </c>
      <c r="I2085">
        <v>12001</v>
      </c>
      <c r="J2085" t="s">
        <v>51</v>
      </c>
      <c r="K2085" s="1">
        <v>179912</v>
      </c>
      <c r="L2085" s="1">
        <v>137939</v>
      </c>
      <c r="M2085" s="1">
        <v>-41973</v>
      </c>
      <c r="N2085" s="1">
        <v>137938.73000000001</v>
      </c>
      <c r="O2085">
        <v>0.27</v>
      </c>
      <c r="P2085" s="1">
        <v>137938.73000000001</v>
      </c>
      <c r="Q2085">
        <v>0</v>
      </c>
      <c r="R2085" s="1">
        <v>137938.73000000001</v>
      </c>
      <c r="S2085">
        <v>0</v>
      </c>
    </row>
    <row r="2086" spans="1:19" x14ac:dyDescent="0.25">
      <c r="A2086" s="2">
        <v>1001</v>
      </c>
      <c r="B2086" t="s">
        <v>21</v>
      </c>
      <c r="C2086" s="2" t="str">
        <f t="shared" si="110"/>
        <v>14</v>
      </c>
      <c r="D2086" t="s">
        <v>482</v>
      </c>
      <c r="E2086" s="2" t="str">
        <f t="shared" si="112"/>
        <v>140100000</v>
      </c>
      <c r="F2086" t="s">
        <v>486</v>
      </c>
      <c r="G2086" t="s">
        <v>487</v>
      </c>
      <c r="H2086" t="s">
        <v>488</v>
      </c>
      <c r="I2086">
        <v>12002</v>
      </c>
      <c r="J2086" t="s">
        <v>29</v>
      </c>
      <c r="K2086" s="1">
        <v>344485</v>
      </c>
      <c r="L2086" s="1">
        <v>194464.9</v>
      </c>
      <c r="M2086" s="1">
        <v>-150020.1</v>
      </c>
      <c r="N2086" s="1">
        <v>194464.25</v>
      </c>
      <c r="O2086">
        <v>0.65</v>
      </c>
      <c r="P2086" s="1">
        <v>194464.25</v>
      </c>
      <c r="Q2086">
        <v>0</v>
      </c>
      <c r="R2086" s="1">
        <v>194464.25</v>
      </c>
      <c r="S2086">
        <v>0</v>
      </c>
    </row>
    <row r="2087" spans="1:19" x14ac:dyDescent="0.25">
      <c r="A2087" s="2">
        <v>1001</v>
      </c>
      <c r="B2087" t="s">
        <v>21</v>
      </c>
      <c r="C2087" s="2" t="str">
        <f t="shared" si="110"/>
        <v>14</v>
      </c>
      <c r="D2087" t="s">
        <v>482</v>
      </c>
      <c r="E2087" s="2" t="str">
        <f t="shared" si="112"/>
        <v>140100000</v>
      </c>
      <c r="F2087" t="s">
        <v>486</v>
      </c>
      <c r="G2087" t="s">
        <v>487</v>
      </c>
      <c r="H2087" t="s">
        <v>488</v>
      </c>
      <c r="I2087">
        <v>12003</v>
      </c>
      <c r="J2087" t="s">
        <v>30</v>
      </c>
      <c r="K2087" s="1">
        <v>214126</v>
      </c>
      <c r="L2087" s="1">
        <v>174953.2</v>
      </c>
      <c r="M2087" s="1">
        <v>-39172.800000000003</v>
      </c>
      <c r="N2087" s="1">
        <v>174952.92</v>
      </c>
      <c r="O2087">
        <v>0.28000000000000003</v>
      </c>
      <c r="P2087" s="1">
        <v>174952.92</v>
      </c>
      <c r="Q2087">
        <v>0</v>
      </c>
      <c r="R2087" s="1">
        <v>174952.92</v>
      </c>
      <c r="S2087">
        <v>0</v>
      </c>
    </row>
    <row r="2088" spans="1:19" x14ac:dyDescent="0.25">
      <c r="A2088" s="2">
        <v>1001</v>
      </c>
      <c r="B2088" t="s">
        <v>21</v>
      </c>
      <c r="C2088" s="2" t="str">
        <f t="shared" si="110"/>
        <v>14</v>
      </c>
      <c r="D2088" t="s">
        <v>482</v>
      </c>
      <c r="E2088" s="2" t="str">
        <f t="shared" si="112"/>
        <v>140100000</v>
      </c>
      <c r="F2088" t="s">
        <v>486</v>
      </c>
      <c r="G2088" t="s">
        <v>487</v>
      </c>
      <c r="H2088" t="s">
        <v>488</v>
      </c>
      <c r="I2088">
        <v>12005</v>
      </c>
      <c r="J2088" t="s">
        <v>31</v>
      </c>
      <c r="K2088" s="1">
        <v>158607</v>
      </c>
      <c r="L2088" s="1">
        <v>167663</v>
      </c>
      <c r="M2088" s="1">
        <v>9056</v>
      </c>
      <c r="N2088" s="1">
        <v>167662.01</v>
      </c>
      <c r="O2088">
        <v>0.99</v>
      </c>
      <c r="P2088" s="1">
        <v>167662.01</v>
      </c>
      <c r="Q2088">
        <v>0</v>
      </c>
      <c r="R2088" s="1">
        <v>167662.01</v>
      </c>
      <c r="S2088">
        <v>0</v>
      </c>
    </row>
    <row r="2089" spans="1:19" x14ac:dyDescent="0.25">
      <c r="A2089" s="2">
        <v>1001</v>
      </c>
      <c r="B2089" t="s">
        <v>21</v>
      </c>
      <c r="C2089" s="2" t="str">
        <f t="shared" si="110"/>
        <v>14</v>
      </c>
      <c r="D2089" t="s">
        <v>482</v>
      </c>
      <c r="E2089" s="2" t="str">
        <f t="shared" si="112"/>
        <v>140100000</v>
      </c>
      <c r="F2089" t="s">
        <v>486</v>
      </c>
      <c r="G2089" t="s">
        <v>487</v>
      </c>
      <c r="H2089" t="s">
        <v>488</v>
      </c>
      <c r="I2089">
        <v>12100</v>
      </c>
      <c r="J2089" t="s">
        <v>32</v>
      </c>
      <c r="K2089" s="1">
        <v>688016</v>
      </c>
      <c r="L2089" s="1">
        <v>520840.8</v>
      </c>
      <c r="M2089" s="1">
        <v>-167175.20000000001</v>
      </c>
      <c r="N2089" s="1">
        <v>520839.94</v>
      </c>
      <c r="O2089">
        <v>0.86</v>
      </c>
      <c r="P2089" s="1">
        <v>520839.94</v>
      </c>
      <c r="Q2089">
        <v>0</v>
      </c>
      <c r="R2089" s="1">
        <v>520839.94</v>
      </c>
      <c r="S2089">
        <v>0</v>
      </c>
    </row>
    <row r="2090" spans="1:19" x14ac:dyDescent="0.25">
      <c r="A2090" s="2">
        <v>1001</v>
      </c>
      <c r="B2090" t="s">
        <v>21</v>
      </c>
      <c r="C2090" s="2" t="str">
        <f t="shared" si="110"/>
        <v>14</v>
      </c>
      <c r="D2090" t="s">
        <v>482</v>
      </c>
      <c r="E2090" s="2" t="str">
        <f t="shared" si="112"/>
        <v>140100000</v>
      </c>
      <c r="F2090" t="s">
        <v>486</v>
      </c>
      <c r="G2090" t="s">
        <v>487</v>
      </c>
      <c r="H2090" t="s">
        <v>488</v>
      </c>
      <c r="I2090">
        <v>12101</v>
      </c>
      <c r="J2090" t="s">
        <v>33</v>
      </c>
      <c r="K2090" s="1">
        <v>1274893</v>
      </c>
      <c r="L2090" s="1">
        <v>998087.9</v>
      </c>
      <c r="M2090" s="1">
        <v>-276805.09999999998</v>
      </c>
      <c r="N2090" s="1">
        <v>998086.98</v>
      </c>
      <c r="O2090">
        <v>0.92</v>
      </c>
      <c r="P2090" s="1">
        <v>998086.98</v>
      </c>
      <c r="Q2090">
        <v>0</v>
      </c>
      <c r="R2090" s="1">
        <v>998086.98</v>
      </c>
      <c r="S2090">
        <v>0</v>
      </c>
    </row>
    <row r="2091" spans="1:19" x14ac:dyDescent="0.25">
      <c r="A2091" s="2">
        <v>1001</v>
      </c>
      <c r="B2091" t="s">
        <v>21</v>
      </c>
      <c r="C2091" s="2" t="str">
        <f t="shared" si="110"/>
        <v>14</v>
      </c>
      <c r="D2091" t="s">
        <v>482</v>
      </c>
      <c r="E2091" s="2" t="str">
        <f t="shared" si="112"/>
        <v>140100000</v>
      </c>
      <c r="F2091" t="s">
        <v>486</v>
      </c>
      <c r="G2091" t="s">
        <v>487</v>
      </c>
      <c r="H2091" t="s">
        <v>488</v>
      </c>
      <c r="I2091">
        <v>12401</v>
      </c>
      <c r="J2091" t="s">
        <v>133</v>
      </c>
      <c r="K2091">
        <v>0</v>
      </c>
      <c r="L2091" s="1">
        <v>57367</v>
      </c>
      <c r="M2091" s="1">
        <v>57367</v>
      </c>
      <c r="N2091" s="1">
        <v>57366.26</v>
      </c>
      <c r="O2091">
        <v>0.74</v>
      </c>
      <c r="P2091" s="1">
        <v>57366.26</v>
      </c>
      <c r="Q2091">
        <v>0</v>
      </c>
      <c r="R2091" s="1">
        <v>57366.26</v>
      </c>
      <c r="S2091">
        <v>0</v>
      </c>
    </row>
    <row r="2092" spans="1:19" x14ac:dyDescent="0.25">
      <c r="A2092" s="2">
        <v>1001</v>
      </c>
      <c r="B2092" t="s">
        <v>21</v>
      </c>
      <c r="C2092" s="2" t="str">
        <f t="shared" si="110"/>
        <v>14</v>
      </c>
      <c r="D2092" t="s">
        <v>482</v>
      </c>
      <c r="E2092" s="2" t="str">
        <f t="shared" si="112"/>
        <v>140100000</v>
      </c>
      <c r="F2092" t="s">
        <v>486</v>
      </c>
      <c r="G2092" t="s">
        <v>487</v>
      </c>
      <c r="H2092" t="s">
        <v>488</v>
      </c>
      <c r="I2092">
        <v>13000</v>
      </c>
      <c r="J2092" t="s">
        <v>53</v>
      </c>
      <c r="K2092" s="1">
        <v>644543</v>
      </c>
      <c r="L2092" s="1">
        <v>545830.1</v>
      </c>
      <c r="M2092" s="1">
        <v>-98712.9</v>
      </c>
      <c r="N2092" s="1">
        <v>545830.03</v>
      </c>
      <c r="O2092">
        <v>7.0000000000000007E-2</v>
      </c>
      <c r="P2092" s="1">
        <v>545830.03</v>
      </c>
      <c r="Q2092">
        <v>0</v>
      </c>
      <c r="R2092" s="1">
        <v>545830.03</v>
      </c>
      <c r="S2092">
        <v>0</v>
      </c>
    </row>
    <row r="2093" spans="1:19" x14ac:dyDescent="0.25">
      <c r="A2093" s="2">
        <v>1001</v>
      </c>
      <c r="B2093" t="s">
        <v>21</v>
      </c>
      <c r="C2093" s="2" t="str">
        <f t="shared" si="110"/>
        <v>14</v>
      </c>
      <c r="D2093" t="s">
        <v>482</v>
      </c>
      <c r="E2093" s="2" t="str">
        <f t="shared" si="112"/>
        <v>140100000</v>
      </c>
      <c r="F2093" t="s">
        <v>486</v>
      </c>
      <c r="G2093" t="s">
        <v>487</v>
      </c>
      <c r="H2093" t="s">
        <v>488</v>
      </c>
      <c r="I2093">
        <v>13001</v>
      </c>
      <c r="J2093" t="s">
        <v>54</v>
      </c>
      <c r="K2093" s="1">
        <v>19088</v>
      </c>
      <c r="L2093" s="1">
        <v>20772</v>
      </c>
      <c r="M2093" s="1">
        <v>1684</v>
      </c>
      <c r="N2093" s="1">
        <v>20771.150000000001</v>
      </c>
      <c r="O2093">
        <v>0.85</v>
      </c>
      <c r="P2093" s="1">
        <v>20771.150000000001</v>
      </c>
      <c r="Q2093">
        <v>0</v>
      </c>
      <c r="R2093" s="1">
        <v>20771.150000000001</v>
      </c>
      <c r="S2093">
        <v>0</v>
      </c>
    </row>
    <row r="2094" spans="1:19" x14ac:dyDescent="0.25">
      <c r="A2094" s="2">
        <v>1001</v>
      </c>
      <c r="B2094" t="s">
        <v>21</v>
      </c>
      <c r="C2094" s="2" t="str">
        <f t="shared" si="110"/>
        <v>14</v>
      </c>
      <c r="D2094" t="s">
        <v>482</v>
      </c>
      <c r="E2094" s="2" t="str">
        <f t="shared" si="112"/>
        <v>140100000</v>
      </c>
      <c r="F2094" t="s">
        <v>486</v>
      </c>
      <c r="G2094" t="s">
        <v>487</v>
      </c>
      <c r="H2094" t="s">
        <v>488</v>
      </c>
      <c r="I2094">
        <v>13005</v>
      </c>
      <c r="J2094" t="s">
        <v>56</v>
      </c>
      <c r="K2094" s="1">
        <v>102773</v>
      </c>
      <c r="L2094" s="1">
        <v>87253</v>
      </c>
      <c r="M2094" s="1">
        <v>-15520</v>
      </c>
      <c r="N2094" s="1">
        <v>87252.5</v>
      </c>
      <c r="O2094">
        <v>0.5</v>
      </c>
      <c r="P2094" s="1">
        <v>87252.5</v>
      </c>
      <c r="Q2094">
        <v>0</v>
      </c>
      <c r="R2094" s="1">
        <v>87252.5</v>
      </c>
      <c r="S2094">
        <v>0</v>
      </c>
    </row>
    <row r="2095" spans="1:19" x14ac:dyDescent="0.25">
      <c r="A2095" s="2">
        <v>1001</v>
      </c>
      <c r="B2095" t="s">
        <v>21</v>
      </c>
      <c r="C2095" s="2" t="str">
        <f t="shared" si="110"/>
        <v>14</v>
      </c>
      <c r="D2095" t="s">
        <v>482</v>
      </c>
      <c r="E2095" s="2" t="str">
        <f t="shared" si="112"/>
        <v>140100000</v>
      </c>
      <c r="F2095" t="s">
        <v>486</v>
      </c>
      <c r="G2095" t="s">
        <v>487</v>
      </c>
      <c r="H2095" t="s">
        <v>488</v>
      </c>
      <c r="I2095">
        <v>13100</v>
      </c>
      <c r="J2095" t="s">
        <v>103</v>
      </c>
      <c r="K2095" s="1">
        <v>208745</v>
      </c>
      <c r="L2095" s="1">
        <v>191385</v>
      </c>
      <c r="M2095" s="1">
        <v>-17360</v>
      </c>
      <c r="N2095" s="1">
        <v>191384.53</v>
      </c>
      <c r="O2095">
        <v>0.47</v>
      </c>
      <c r="P2095" s="1">
        <v>191384.53</v>
      </c>
      <c r="Q2095">
        <v>0</v>
      </c>
      <c r="R2095" s="1">
        <v>191384.53</v>
      </c>
      <c r="S2095">
        <v>0</v>
      </c>
    </row>
    <row r="2096" spans="1:19" x14ac:dyDescent="0.25">
      <c r="A2096" s="2">
        <v>1001</v>
      </c>
      <c r="B2096" t="s">
        <v>21</v>
      </c>
      <c r="C2096" s="2" t="str">
        <f t="shared" si="110"/>
        <v>14</v>
      </c>
      <c r="D2096" t="s">
        <v>482</v>
      </c>
      <c r="E2096" s="2" t="str">
        <f t="shared" si="112"/>
        <v>140100000</v>
      </c>
      <c r="F2096" t="s">
        <v>486</v>
      </c>
      <c r="G2096" t="s">
        <v>487</v>
      </c>
      <c r="H2096" t="s">
        <v>488</v>
      </c>
      <c r="I2096">
        <v>16000</v>
      </c>
      <c r="J2096" t="s">
        <v>35</v>
      </c>
      <c r="K2096" s="1">
        <v>985344</v>
      </c>
      <c r="L2096" s="1">
        <v>868931.33</v>
      </c>
      <c r="M2096" s="1">
        <v>-116412.67</v>
      </c>
      <c r="N2096" s="1">
        <v>858917.72</v>
      </c>
      <c r="O2096" s="1">
        <v>10013.61</v>
      </c>
      <c r="P2096" s="1">
        <v>858917.72</v>
      </c>
      <c r="Q2096">
        <v>0</v>
      </c>
      <c r="R2096" s="1">
        <v>858917.72</v>
      </c>
      <c r="S2096">
        <v>0</v>
      </c>
    </row>
    <row r="2097" spans="1:19" x14ac:dyDescent="0.25">
      <c r="A2097" s="2">
        <v>1001</v>
      </c>
      <c r="B2097" t="s">
        <v>21</v>
      </c>
      <c r="C2097" s="2" t="str">
        <f t="shared" ref="C2097:C2128" si="113">"14"</f>
        <v>14</v>
      </c>
      <c r="D2097" t="s">
        <v>482</v>
      </c>
      <c r="E2097" s="2" t="str">
        <f t="shared" si="112"/>
        <v>140100000</v>
      </c>
      <c r="F2097" t="s">
        <v>486</v>
      </c>
      <c r="G2097" t="s">
        <v>487</v>
      </c>
      <c r="H2097" t="s">
        <v>488</v>
      </c>
      <c r="I2097">
        <v>16001</v>
      </c>
      <c r="J2097" t="s">
        <v>61</v>
      </c>
      <c r="K2097" s="1">
        <v>68468</v>
      </c>
      <c r="L2097" s="1">
        <v>69321</v>
      </c>
      <c r="M2097">
        <v>853</v>
      </c>
      <c r="N2097" s="1">
        <v>69319.5</v>
      </c>
      <c r="O2097">
        <v>1.5</v>
      </c>
      <c r="P2097" s="1">
        <v>69319.5</v>
      </c>
      <c r="Q2097">
        <v>0</v>
      </c>
      <c r="R2097" s="1">
        <v>69319.5</v>
      </c>
      <c r="S2097">
        <v>0</v>
      </c>
    </row>
    <row r="2098" spans="1:19" x14ac:dyDescent="0.25">
      <c r="A2098" s="2">
        <v>1001</v>
      </c>
      <c r="B2098" t="s">
        <v>21</v>
      </c>
      <c r="C2098" s="2" t="str">
        <f t="shared" si="113"/>
        <v>14</v>
      </c>
      <c r="D2098" t="s">
        <v>482</v>
      </c>
      <c r="E2098" s="2" t="str">
        <f t="shared" si="112"/>
        <v>140100000</v>
      </c>
      <c r="F2098" t="s">
        <v>486</v>
      </c>
      <c r="G2098" t="s">
        <v>487</v>
      </c>
      <c r="H2098" t="s">
        <v>488</v>
      </c>
      <c r="I2098">
        <v>20200</v>
      </c>
      <c r="J2098" t="s">
        <v>64</v>
      </c>
      <c r="K2098" s="1">
        <v>35982</v>
      </c>
      <c r="L2098">
        <v>0</v>
      </c>
      <c r="M2098" s="1">
        <v>-35982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</row>
    <row r="2099" spans="1:19" x14ac:dyDescent="0.25">
      <c r="A2099" s="2">
        <v>1001</v>
      </c>
      <c r="B2099" t="s">
        <v>21</v>
      </c>
      <c r="C2099" s="2" t="str">
        <f t="shared" si="113"/>
        <v>14</v>
      </c>
      <c r="D2099" t="s">
        <v>482</v>
      </c>
      <c r="E2099" s="2" t="str">
        <f t="shared" si="112"/>
        <v>140100000</v>
      </c>
      <c r="F2099" t="s">
        <v>486</v>
      </c>
      <c r="G2099" t="s">
        <v>487</v>
      </c>
      <c r="H2099" t="s">
        <v>488</v>
      </c>
      <c r="I2099">
        <v>21300</v>
      </c>
      <c r="J2099" t="s">
        <v>69</v>
      </c>
      <c r="K2099" s="1">
        <v>50000</v>
      </c>
      <c r="L2099" s="1">
        <v>20030</v>
      </c>
      <c r="M2099" s="1">
        <v>-29970</v>
      </c>
      <c r="N2099" s="1">
        <v>13517.97</v>
      </c>
      <c r="O2099" s="1">
        <v>6512.03</v>
      </c>
      <c r="P2099" s="1">
        <v>13517.97</v>
      </c>
      <c r="Q2099">
        <v>0</v>
      </c>
      <c r="R2099" s="1">
        <v>13517.97</v>
      </c>
      <c r="S2099">
        <v>0</v>
      </c>
    </row>
    <row r="2100" spans="1:19" x14ac:dyDescent="0.25">
      <c r="A2100" s="2">
        <v>1001</v>
      </c>
      <c r="B2100" t="s">
        <v>21</v>
      </c>
      <c r="C2100" s="2" t="str">
        <f t="shared" si="113"/>
        <v>14</v>
      </c>
      <c r="D2100" t="s">
        <v>482</v>
      </c>
      <c r="E2100" s="2" t="str">
        <f t="shared" si="112"/>
        <v>140100000</v>
      </c>
      <c r="F2100" t="s">
        <v>486</v>
      </c>
      <c r="G2100" t="s">
        <v>487</v>
      </c>
      <c r="H2100" t="s">
        <v>488</v>
      </c>
      <c r="I2100">
        <v>21400</v>
      </c>
      <c r="J2100" t="s">
        <v>70</v>
      </c>
      <c r="K2100" s="1">
        <v>6650</v>
      </c>
      <c r="L2100" s="1">
        <v>5421.75</v>
      </c>
      <c r="M2100" s="1">
        <v>-1228.25</v>
      </c>
      <c r="N2100" s="1">
        <v>4325.07</v>
      </c>
      <c r="O2100" s="1">
        <v>1096.68</v>
      </c>
      <c r="P2100" s="1">
        <v>4325.07</v>
      </c>
      <c r="Q2100">
        <v>0</v>
      </c>
      <c r="R2100" s="1">
        <v>4325.07</v>
      </c>
      <c r="S2100">
        <v>0</v>
      </c>
    </row>
    <row r="2101" spans="1:19" x14ac:dyDescent="0.25">
      <c r="A2101" s="2">
        <v>1001</v>
      </c>
      <c r="B2101" t="s">
        <v>21</v>
      </c>
      <c r="C2101" s="2" t="str">
        <f t="shared" si="113"/>
        <v>14</v>
      </c>
      <c r="D2101" t="s">
        <v>482</v>
      </c>
      <c r="E2101" s="2" t="str">
        <f t="shared" si="112"/>
        <v>140100000</v>
      </c>
      <c r="F2101" t="s">
        <v>486</v>
      </c>
      <c r="G2101" t="s">
        <v>487</v>
      </c>
      <c r="H2101" t="s">
        <v>488</v>
      </c>
      <c r="I2101">
        <v>22000</v>
      </c>
      <c r="J2101" t="s">
        <v>39</v>
      </c>
      <c r="K2101">
        <v>0</v>
      </c>
      <c r="L2101" s="1">
        <v>3500</v>
      </c>
      <c r="M2101" s="1">
        <v>3500</v>
      </c>
      <c r="N2101" s="1">
        <v>1692.21</v>
      </c>
      <c r="O2101" s="1">
        <v>1807.79</v>
      </c>
      <c r="P2101" s="1">
        <v>1692.21</v>
      </c>
      <c r="Q2101">
        <v>0</v>
      </c>
      <c r="R2101" s="1">
        <v>1692.21</v>
      </c>
      <c r="S2101">
        <v>0</v>
      </c>
    </row>
    <row r="2102" spans="1:19" x14ac:dyDescent="0.25">
      <c r="A2102" s="2">
        <v>1001</v>
      </c>
      <c r="B2102" t="s">
        <v>21</v>
      </c>
      <c r="C2102" s="2" t="str">
        <f t="shared" si="113"/>
        <v>14</v>
      </c>
      <c r="D2102" t="s">
        <v>482</v>
      </c>
      <c r="E2102" s="2" t="str">
        <f t="shared" si="112"/>
        <v>140100000</v>
      </c>
      <c r="F2102" t="s">
        <v>486</v>
      </c>
      <c r="G2102" t="s">
        <v>487</v>
      </c>
      <c r="H2102" t="s">
        <v>488</v>
      </c>
      <c r="I2102">
        <v>22103</v>
      </c>
      <c r="J2102" t="s">
        <v>76</v>
      </c>
      <c r="K2102" s="1">
        <v>11000</v>
      </c>
      <c r="L2102" s="1">
        <v>15000.39</v>
      </c>
      <c r="M2102" s="1">
        <v>4000.39</v>
      </c>
      <c r="N2102" s="1">
        <v>16016.19</v>
      </c>
      <c r="O2102" s="1">
        <v>-1015.8</v>
      </c>
      <c r="P2102" s="1">
        <v>16016.19</v>
      </c>
      <c r="Q2102">
        <v>0</v>
      </c>
      <c r="R2102" s="1">
        <v>10611.44</v>
      </c>
      <c r="S2102" s="1">
        <v>5404.75</v>
      </c>
    </row>
    <row r="2103" spans="1:19" x14ac:dyDescent="0.25">
      <c r="A2103" s="2">
        <v>1001</v>
      </c>
      <c r="B2103" t="s">
        <v>21</v>
      </c>
      <c r="C2103" s="2" t="str">
        <f t="shared" si="113"/>
        <v>14</v>
      </c>
      <c r="D2103" t="s">
        <v>482</v>
      </c>
      <c r="E2103" s="2" t="str">
        <f t="shared" si="112"/>
        <v>140100000</v>
      </c>
      <c r="F2103" t="s">
        <v>486</v>
      </c>
      <c r="G2103" t="s">
        <v>487</v>
      </c>
      <c r="H2103" t="s">
        <v>488</v>
      </c>
      <c r="I2103">
        <v>22107</v>
      </c>
      <c r="J2103" t="s">
        <v>106</v>
      </c>
      <c r="K2103" s="1">
        <v>380000</v>
      </c>
      <c r="L2103" s="1">
        <v>380000</v>
      </c>
      <c r="M2103">
        <v>0</v>
      </c>
      <c r="N2103" s="1">
        <v>350976.51</v>
      </c>
      <c r="O2103" s="1">
        <v>29023.49</v>
      </c>
      <c r="P2103" s="1">
        <v>350976.51</v>
      </c>
      <c r="Q2103">
        <v>0</v>
      </c>
      <c r="R2103" s="1">
        <v>332639.77</v>
      </c>
      <c r="S2103" s="1">
        <v>18336.740000000002</v>
      </c>
    </row>
    <row r="2104" spans="1:19" x14ac:dyDescent="0.25">
      <c r="A2104" s="2">
        <v>1001</v>
      </c>
      <c r="B2104" t="s">
        <v>21</v>
      </c>
      <c r="C2104" s="2" t="str">
        <f t="shared" si="113"/>
        <v>14</v>
      </c>
      <c r="D2104" t="s">
        <v>482</v>
      </c>
      <c r="E2104" s="2" t="str">
        <f t="shared" si="112"/>
        <v>140100000</v>
      </c>
      <c r="F2104" t="s">
        <v>486</v>
      </c>
      <c r="G2104" t="s">
        <v>487</v>
      </c>
      <c r="H2104" t="s">
        <v>488</v>
      </c>
      <c r="I2104">
        <v>22602</v>
      </c>
      <c r="J2104" t="s">
        <v>108</v>
      </c>
      <c r="K2104" s="1">
        <v>5000</v>
      </c>
      <c r="L2104" s="1">
        <v>3092.24</v>
      </c>
      <c r="M2104" s="1">
        <v>-1907.76</v>
      </c>
      <c r="N2104" s="1">
        <v>2453.63</v>
      </c>
      <c r="O2104">
        <v>638.61</v>
      </c>
      <c r="P2104" s="1">
        <v>2453.63</v>
      </c>
      <c r="Q2104">
        <v>0</v>
      </c>
      <c r="R2104" s="1">
        <v>2453.63</v>
      </c>
      <c r="S2104">
        <v>0</v>
      </c>
    </row>
    <row r="2105" spans="1:19" x14ac:dyDescent="0.25">
      <c r="A2105" s="2">
        <v>1001</v>
      </c>
      <c r="B2105" t="s">
        <v>21</v>
      </c>
      <c r="C2105" s="2" t="str">
        <f t="shared" si="113"/>
        <v>14</v>
      </c>
      <c r="D2105" t="s">
        <v>482</v>
      </c>
      <c r="E2105" s="2" t="str">
        <f t="shared" si="112"/>
        <v>140100000</v>
      </c>
      <c r="F2105" t="s">
        <v>486</v>
      </c>
      <c r="G2105" t="s">
        <v>487</v>
      </c>
      <c r="H2105" t="s">
        <v>488</v>
      </c>
      <c r="I2105">
        <v>22606</v>
      </c>
      <c r="J2105" t="s">
        <v>83</v>
      </c>
      <c r="K2105" s="1">
        <v>70000</v>
      </c>
      <c r="L2105" s="1">
        <v>27355.23</v>
      </c>
      <c r="M2105" s="1">
        <v>-42644.77</v>
      </c>
      <c r="N2105" s="1">
        <v>15357.64</v>
      </c>
      <c r="O2105" s="1">
        <v>11997.59</v>
      </c>
      <c r="P2105" s="1">
        <v>15357.64</v>
      </c>
      <c r="Q2105">
        <v>0</v>
      </c>
      <c r="R2105" s="1">
        <v>15357.64</v>
      </c>
      <c r="S2105">
        <v>0</v>
      </c>
    </row>
    <row r="2106" spans="1:19" x14ac:dyDescent="0.25">
      <c r="A2106" s="2">
        <v>1001</v>
      </c>
      <c r="B2106" t="s">
        <v>21</v>
      </c>
      <c r="C2106" s="2" t="str">
        <f t="shared" si="113"/>
        <v>14</v>
      </c>
      <c r="D2106" t="s">
        <v>482</v>
      </c>
      <c r="E2106" s="2" t="str">
        <f t="shared" si="112"/>
        <v>140100000</v>
      </c>
      <c r="F2106" t="s">
        <v>486</v>
      </c>
      <c r="G2106" t="s">
        <v>487</v>
      </c>
      <c r="H2106" t="s">
        <v>488</v>
      </c>
      <c r="I2106">
        <v>22609</v>
      </c>
      <c r="J2106" t="s">
        <v>44</v>
      </c>
      <c r="K2106" s="1">
        <v>3000</v>
      </c>
      <c r="L2106">
        <v>300</v>
      </c>
      <c r="M2106" s="1">
        <v>-2700</v>
      </c>
      <c r="N2106">
        <v>0</v>
      </c>
      <c r="O2106">
        <v>300</v>
      </c>
      <c r="P2106">
        <v>0</v>
      </c>
      <c r="Q2106">
        <v>0</v>
      </c>
      <c r="R2106">
        <v>0</v>
      </c>
      <c r="S2106">
        <v>0</v>
      </c>
    </row>
    <row r="2107" spans="1:19" x14ac:dyDescent="0.25">
      <c r="A2107" s="2">
        <v>1001</v>
      </c>
      <c r="B2107" t="s">
        <v>21</v>
      </c>
      <c r="C2107" s="2" t="str">
        <f t="shared" si="113"/>
        <v>14</v>
      </c>
      <c r="D2107" t="s">
        <v>482</v>
      </c>
      <c r="E2107" s="2" t="str">
        <f t="shared" si="112"/>
        <v>140100000</v>
      </c>
      <c r="F2107" t="s">
        <v>486</v>
      </c>
      <c r="G2107" t="s">
        <v>487</v>
      </c>
      <c r="H2107" t="s">
        <v>488</v>
      </c>
      <c r="I2107">
        <v>22700</v>
      </c>
      <c r="J2107" t="s">
        <v>84</v>
      </c>
      <c r="K2107">
        <v>0</v>
      </c>
      <c r="L2107" s="1">
        <v>2500</v>
      </c>
      <c r="M2107" s="1">
        <v>2500</v>
      </c>
      <c r="N2107" s="1">
        <v>1525.57</v>
      </c>
      <c r="O2107">
        <v>974.43</v>
      </c>
      <c r="P2107" s="1">
        <v>1525.57</v>
      </c>
      <c r="Q2107">
        <v>0</v>
      </c>
      <c r="R2107" s="1">
        <v>1525.57</v>
      </c>
      <c r="S2107">
        <v>0</v>
      </c>
    </row>
    <row r="2108" spans="1:19" x14ac:dyDescent="0.25">
      <c r="A2108" s="2">
        <v>1001</v>
      </c>
      <c r="B2108" t="s">
        <v>21</v>
      </c>
      <c r="C2108" s="2" t="str">
        <f t="shared" si="113"/>
        <v>14</v>
      </c>
      <c r="D2108" t="s">
        <v>482</v>
      </c>
      <c r="E2108" s="2" t="str">
        <f t="shared" si="112"/>
        <v>140100000</v>
      </c>
      <c r="F2108" t="s">
        <v>486</v>
      </c>
      <c r="G2108" t="s">
        <v>487</v>
      </c>
      <c r="H2108" t="s">
        <v>488</v>
      </c>
      <c r="I2108">
        <v>22706</v>
      </c>
      <c r="J2108" t="s">
        <v>86</v>
      </c>
      <c r="K2108" s="1">
        <v>352140</v>
      </c>
      <c r="L2108" s="1">
        <v>158042.23000000001</v>
      </c>
      <c r="M2108" s="1">
        <v>-194097.77</v>
      </c>
      <c r="N2108" s="1">
        <v>147388.73000000001</v>
      </c>
      <c r="O2108" s="1">
        <v>10653.5</v>
      </c>
      <c r="P2108" s="1">
        <v>147388.73000000001</v>
      </c>
      <c r="Q2108">
        <v>0</v>
      </c>
      <c r="R2108" s="1">
        <v>75385.91</v>
      </c>
      <c r="S2108" s="1">
        <v>72002.820000000007</v>
      </c>
    </row>
    <row r="2109" spans="1:19" x14ac:dyDescent="0.25">
      <c r="A2109" s="2">
        <v>1001</v>
      </c>
      <c r="B2109" t="s">
        <v>21</v>
      </c>
      <c r="C2109" s="2" t="str">
        <f t="shared" si="113"/>
        <v>14</v>
      </c>
      <c r="D2109" t="s">
        <v>482</v>
      </c>
      <c r="E2109" s="2" t="str">
        <f t="shared" si="112"/>
        <v>140100000</v>
      </c>
      <c r="F2109" t="s">
        <v>486</v>
      </c>
      <c r="G2109" t="s">
        <v>487</v>
      </c>
      <c r="H2109" t="s">
        <v>488</v>
      </c>
      <c r="I2109">
        <v>22709</v>
      </c>
      <c r="J2109" t="s">
        <v>87</v>
      </c>
      <c r="K2109" s="1">
        <v>12500</v>
      </c>
      <c r="L2109" s="1">
        <v>12360.27</v>
      </c>
      <c r="M2109">
        <v>-139.72999999999999</v>
      </c>
      <c r="N2109" s="1">
        <v>7844.68</v>
      </c>
      <c r="O2109" s="1">
        <v>4515.59</v>
      </c>
      <c r="P2109" s="1">
        <v>7844.68</v>
      </c>
      <c r="Q2109">
        <v>0</v>
      </c>
      <c r="R2109" s="1">
        <v>7844.68</v>
      </c>
      <c r="S2109">
        <v>0</v>
      </c>
    </row>
    <row r="2110" spans="1:19" x14ac:dyDescent="0.25">
      <c r="A2110" s="2">
        <v>1001</v>
      </c>
      <c r="B2110" t="s">
        <v>21</v>
      </c>
      <c r="C2110" s="2" t="str">
        <f t="shared" si="113"/>
        <v>14</v>
      </c>
      <c r="D2110" t="s">
        <v>482</v>
      </c>
      <c r="E2110" s="2" t="str">
        <f t="shared" si="112"/>
        <v>140100000</v>
      </c>
      <c r="F2110" t="s">
        <v>486</v>
      </c>
      <c r="G2110" t="s">
        <v>487</v>
      </c>
      <c r="H2110" t="s">
        <v>488</v>
      </c>
      <c r="I2110">
        <v>23001</v>
      </c>
      <c r="J2110" t="s">
        <v>88</v>
      </c>
      <c r="K2110" s="1">
        <v>3000</v>
      </c>
      <c r="L2110" s="1">
        <v>3000</v>
      </c>
      <c r="M2110">
        <v>0</v>
      </c>
      <c r="N2110">
        <v>865.17</v>
      </c>
      <c r="O2110" s="1">
        <v>2134.83</v>
      </c>
      <c r="P2110">
        <v>865.17</v>
      </c>
      <c r="Q2110">
        <v>0</v>
      </c>
      <c r="R2110">
        <v>865.17</v>
      </c>
      <c r="S2110">
        <v>0</v>
      </c>
    </row>
    <row r="2111" spans="1:19" x14ac:dyDescent="0.25">
      <c r="A2111" s="2">
        <v>1001</v>
      </c>
      <c r="B2111" t="s">
        <v>21</v>
      </c>
      <c r="C2111" s="2" t="str">
        <f t="shared" si="113"/>
        <v>14</v>
      </c>
      <c r="D2111" t="s">
        <v>482</v>
      </c>
      <c r="E2111" s="2" t="str">
        <f t="shared" si="112"/>
        <v>140100000</v>
      </c>
      <c r="F2111" t="s">
        <v>486</v>
      </c>
      <c r="G2111" t="s">
        <v>487</v>
      </c>
      <c r="H2111" t="s">
        <v>488</v>
      </c>
      <c r="I2111">
        <v>23100</v>
      </c>
      <c r="J2111" t="s">
        <v>89</v>
      </c>
      <c r="K2111" s="1">
        <v>7000</v>
      </c>
      <c r="L2111" s="1">
        <v>7000</v>
      </c>
      <c r="M2111">
        <v>0</v>
      </c>
      <c r="N2111" s="1">
        <v>3673.86</v>
      </c>
      <c r="O2111" s="1">
        <v>3326.14</v>
      </c>
      <c r="P2111" s="1">
        <v>3673.86</v>
      </c>
      <c r="Q2111">
        <v>0</v>
      </c>
      <c r="R2111" s="1">
        <v>3673.86</v>
      </c>
      <c r="S2111">
        <v>0</v>
      </c>
    </row>
    <row r="2112" spans="1:19" x14ac:dyDescent="0.25">
      <c r="A2112" s="2">
        <v>1001</v>
      </c>
      <c r="B2112" t="s">
        <v>21</v>
      </c>
      <c r="C2112" s="2" t="str">
        <f t="shared" si="113"/>
        <v>14</v>
      </c>
      <c r="D2112" t="s">
        <v>482</v>
      </c>
      <c r="E2112" s="2" t="str">
        <f t="shared" si="112"/>
        <v>140100000</v>
      </c>
      <c r="F2112" t="s">
        <v>486</v>
      </c>
      <c r="G2112" t="s">
        <v>487</v>
      </c>
      <c r="H2112" t="s">
        <v>488</v>
      </c>
      <c r="I2112">
        <v>23301</v>
      </c>
      <c r="J2112" t="s">
        <v>345</v>
      </c>
      <c r="K2112" s="1">
        <v>55000</v>
      </c>
      <c r="L2112" s="1">
        <v>55000</v>
      </c>
      <c r="M2112">
        <v>0</v>
      </c>
      <c r="N2112" s="1">
        <v>53033.64</v>
      </c>
      <c r="O2112" s="1">
        <v>1966.36</v>
      </c>
      <c r="P2112" s="1">
        <v>53033.64</v>
      </c>
      <c r="Q2112">
        <v>0</v>
      </c>
      <c r="R2112" s="1">
        <v>53033.64</v>
      </c>
      <c r="S2112">
        <v>0</v>
      </c>
    </row>
    <row r="2113" spans="1:19" x14ac:dyDescent="0.25">
      <c r="A2113" s="2">
        <v>1001</v>
      </c>
      <c r="B2113" t="s">
        <v>21</v>
      </c>
      <c r="C2113" s="2" t="str">
        <f t="shared" si="113"/>
        <v>14</v>
      </c>
      <c r="D2113" t="s">
        <v>482</v>
      </c>
      <c r="E2113" s="2" t="str">
        <f t="shared" si="112"/>
        <v>140100000</v>
      </c>
      <c r="F2113" t="s">
        <v>486</v>
      </c>
      <c r="G2113" t="s">
        <v>487</v>
      </c>
      <c r="H2113" t="s">
        <v>488</v>
      </c>
      <c r="I2113">
        <v>23309</v>
      </c>
      <c r="J2113" t="s">
        <v>224</v>
      </c>
      <c r="K2113" s="1">
        <v>20000</v>
      </c>
      <c r="L2113" s="1">
        <v>20000</v>
      </c>
      <c r="M2113">
        <v>0</v>
      </c>
      <c r="N2113" s="1">
        <v>13099.89</v>
      </c>
      <c r="O2113" s="1">
        <v>6900.11</v>
      </c>
      <c r="P2113" s="1">
        <v>13099.89</v>
      </c>
      <c r="Q2113">
        <v>0</v>
      </c>
      <c r="R2113" s="1">
        <v>13099.89</v>
      </c>
      <c r="S2113">
        <v>0</v>
      </c>
    </row>
    <row r="2114" spans="1:19" x14ac:dyDescent="0.25">
      <c r="A2114" s="2">
        <v>1001</v>
      </c>
      <c r="B2114" t="s">
        <v>21</v>
      </c>
      <c r="C2114" s="2" t="str">
        <f t="shared" si="113"/>
        <v>14</v>
      </c>
      <c r="D2114" t="s">
        <v>482</v>
      </c>
      <c r="E2114" s="2" t="str">
        <f t="shared" si="112"/>
        <v>140100000</v>
      </c>
      <c r="F2114" t="s">
        <v>486</v>
      </c>
      <c r="G2114" t="s">
        <v>487</v>
      </c>
      <c r="H2114" t="s">
        <v>488</v>
      </c>
      <c r="I2114">
        <v>28001</v>
      </c>
      <c r="J2114" t="s">
        <v>45</v>
      </c>
      <c r="K2114" s="1">
        <v>6000</v>
      </c>
      <c r="L2114" s="1">
        <v>6000</v>
      </c>
      <c r="M2114">
        <v>0</v>
      </c>
      <c r="N2114" s="1">
        <v>4511.21</v>
      </c>
      <c r="O2114" s="1">
        <v>1488.79</v>
      </c>
      <c r="P2114" s="1">
        <v>4511.21</v>
      </c>
      <c r="Q2114">
        <v>0</v>
      </c>
      <c r="R2114" s="1">
        <v>4132</v>
      </c>
      <c r="S2114">
        <v>379.21</v>
      </c>
    </row>
    <row r="2115" spans="1:19" x14ac:dyDescent="0.25">
      <c r="A2115" s="2">
        <v>1001</v>
      </c>
      <c r="B2115" t="s">
        <v>21</v>
      </c>
      <c r="C2115" s="2" t="str">
        <f t="shared" si="113"/>
        <v>14</v>
      </c>
      <c r="D2115" t="s">
        <v>482</v>
      </c>
      <c r="E2115" s="2" t="str">
        <f t="shared" si="112"/>
        <v>140100000</v>
      </c>
      <c r="F2115" t="s">
        <v>486</v>
      </c>
      <c r="G2115" t="s">
        <v>487</v>
      </c>
      <c r="H2115" t="s">
        <v>488</v>
      </c>
      <c r="I2115">
        <v>48041</v>
      </c>
      <c r="J2115" t="s">
        <v>489</v>
      </c>
      <c r="K2115" s="1">
        <v>64000</v>
      </c>
      <c r="L2115" s="1">
        <v>64000</v>
      </c>
      <c r="M2115">
        <v>0</v>
      </c>
      <c r="N2115" s="1">
        <v>64000</v>
      </c>
      <c r="O2115">
        <v>0</v>
      </c>
      <c r="P2115" s="1">
        <v>64000</v>
      </c>
      <c r="Q2115">
        <v>0</v>
      </c>
      <c r="R2115" s="1">
        <v>64000</v>
      </c>
      <c r="S2115">
        <v>0</v>
      </c>
    </row>
    <row r="2116" spans="1:19" x14ac:dyDescent="0.25">
      <c r="A2116" s="2">
        <v>1001</v>
      </c>
      <c r="B2116" t="s">
        <v>21</v>
      </c>
      <c r="C2116" s="2" t="str">
        <f t="shared" si="113"/>
        <v>14</v>
      </c>
      <c r="D2116" t="s">
        <v>482</v>
      </c>
      <c r="E2116" s="2" t="str">
        <f t="shared" si="112"/>
        <v>140100000</v>
      </c>
      <c r="F2116" t="s">
        <v>486</v>
      </c>
      <c r="G2116" t="s">
        <v>487</v>
      </c>
      <c r="H2116" t="s">
        <v>488</v>
      </c>
      <c r="I2116">
        <v>48099</v>
      </c>
      <c r="J2116" t="s">
        <v>118</v>
      </c>
      <c r="K2116" s="1">
        <v>140000</v>
      </c>
      <c r="L2116" s="1">
        <v>170530.43</v>
      </c>
      <c r="M2116" s="1">
        <v>30530.43</v>
      </c>
      <c r="N2116" s="1">
        <v>170530.43</v>
      </c>
      <c r="O2116">
        <v>0</v>
      </c>
      <c r="P2116" s="1">
        <v>141889.38</v>
      </c>
      <c r="Q2116" s="1">
        <v>28641.05</v>
      </c>
      <c r="R2116" s="1">
        <v>111358.95</v>
      </c>
      <c r="S2116" s="1">
        <v>30530.43</v>
      </c>
    </row>
    <row r="2117" spans="1:19" x14ac:dyDescent="0.25">
      <c r="A2117" s="2">
        <v>1001</v>
      </c>
      <c r="B2117" t="s">
        <v>21</v>
      </c>
      <c r="C2117" s="2" t="str">
        <f t="shared" si="113"/>
        <v>14</v>
      </c>
      <c r="D2117" t="s">
        <v>482</v>
      </c>
      <c r="E2117" s="2" t="str">
        <f t="shared" si="112"/>
        <v>140100000</v>
      </c>
      <c r="F2117" t="s">
        <v>486</v>
      </c>
      <c r="G2117" t="s">
        <v>487</v>
      </c>
      <c r="H2117" t="s">
        <v>488</v>
      </c>
      <c r="I2117">
        <v>48312</v>
      </c>
      <c r="J2117" t="s">
        <v>490</v>
      </c>
      <c r="K2117" s="1">
        <v>600000</v>
      </c>
      <c r="L2117" s="1">
        <v>600000</v>
      </c>
      <c r="M2117">
        <v>0</v>
      </c>
      <c r="N2117" s="1">
        <v>600000</v>
      </c>
      <c r="O2117">
        <v>0</v>
      </c>
      <c r="P2117" s="1">
        <v>600000</v>
      </c>
      <c r="Q2117">
        <v>0</v>
      </c>
      <c r="R2117" s="1">
        <v>600000</v>
      </c>
      <c r="S2117">
        <v>0</v>
      </c>
    </row>
    <row r="2118" spans="1:19" x14ac:dyDescent="0.25">
      <c r="A2118" s="2">
        <v>1001</v>
      </c>
      <c r="B2118" t="s">
        <v>21</v>
      </c>
      <c r="C2118" s="2" t="str">
        <f t="shared" si="113"/>
        <v>14</v>
      </c>
      <c r="D2118" t="s">
        <v>482</v>
      </c>
      <c r="E2118" s="2" t="str">
        <f t="shared" si="112"/>
        <v>140100000</v>
      </c>
      <c r="F2118" t="s">
        <v>486</v>
      </c>
      <c r="G2118" t="s">
        <v>487</v>
      </c>
      <c r="H2118" t="s">
        <v>488</v>
      </c>
      <c r="I2118">
        <v>61108</v>
      </c>
      <c r="J2118" t="s">
        <v>311</v>
      </c>
      <c r="K2118" s="1">
        <v>80000</v>
      </c>
      <c r="L2118">
        <v>0</v>
      </c>
      <c r="M2118" s="1">
        <v>-80000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</row>
    <row r="2119" spans="1:19" x14ac:dyDescent="0.25">
      <c r="A2119" s="2">
        <v>1001</v>
      </c>
      <c r="B2119" t="s">
        <v>21</v>
      </c>
      <c r="C2119" s="2" t="str">
        <f t="shared" si="113"/>
        <v>14</v>
      </c>
      <c r="D2119" t="s">
        <v>482</v>
      </c>
      <c r="E2119" s="2" t="str">
        <f t="shared" si="112"/>
        <v>140100000</v>
      </c>
      <c r="F2119" t="s">
        <v>486</v>
      </c>
      <c r="G2119" t="s">
        <v>487</v>
      </c>
      <c r="H2119" t="s">
        <v>488</v>
      </c>
      <c r="I2119">
        <v>62399</v>
      </c>
      <c r="J2119" t="s">
        <v>92</v>
      </c>
      <c r="K2119" s="1">
        <v>30000</v>
      </c>
      <c r="L2119">
        <v>0</v>
      </c>
      <c r="M2119" s="1">
        <v>-30000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</row>
    <row r="2120" spans="1:19" x14ac:dyDescent="0.25">
      <c r="A2120" s="2">
        <v>1001</v>
      </c>
      <c r="B2120" t="s">
        <v>21</v>
      </c>
      <c r="C2120" s="2" t="str">
        <f t="shared" si="113"/>
        <v>14</v>
      </c>
      <c r="D2120" t="s">
        <v>482</v>
      </c>
      <c r="E2120" s="2" t="str">
        <f t="shared" si="112"/>
        <v>140100000</v>
      </c>
      <c r="F2120" t="s">
        <v>486</v>
      </c>
      <c r="G2120" t="s">
        <v>487</v>
      </c>
      <c r="H2120" t="s">
        <v>488</v>
      </c>
      <c r="I2120">
        <v>62400</v>
      </c>
      <c r="J2120" t="s">
        <v>348</v>
      </c>
      <c r="K2120">
        <v>0</v>
      </c>
      <c r="L2120" s="1">
        <v>1498.73</v>
      </c>
      <c r="M2120" s="1">
        <v>1498.73</v>
      </c>
      <c r="N2120" s="1">
        <v>1498.73</v>
      </c>
      <c r="O2120">
        <v>0</v>
      </c>
      <c r="P2120" s="1">
        <v>1498.73</v>
      </c>
      <c r="Q2120">
        <v>0</v>
      </c>
      <c r="R2120">
        <v>0</v>
      </c>
      <c r="S2120" s="1">
        <v>1498.73</v>
      </c>
    </row>
    <row r="2121" spans="1:19" x14ac:dyDescent="0.25">
      <c r="A2121" s="2">
        <v>1001</v>
      </c>
      <c r="B2121" t="s">
        <v>21</v>
      </c>
      <c r="C2121" s="2" t="str">
        <f t="shared" si="113"/>
        <v>14</v>
      </c>
      <c r="D2121" t="s">
        <v>482</v>
      </c>
      <c r="E2121" s="2" t="str">
        <f t="shared" si="112"/>
        <v>140100000</v>
      </c>
      <c r="F2121" t="s">
        <v>486</v>
      </c>
      <c r="G2121" t="s">
        <v>487</v>
      </c>
      <c r="H2121" t="s">
        <v>488</v>
      </c>
      <c r="I2121">
        <v>63400</v>
      </c>
      <c r="J2121" t="s">
        <v>491</v>
      </c>
      <c r="K2121" s="1">
        <v>70000</v>
      </c>
      <c r="L2121">
        <v>0</v>
      </c>
      <c r="M2121" s="1">
        <v>-70000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</row>
    <row r="2122" spans="1:19" x14ac:dyDescent="0.25">
      <c r="A2122" s="2">
        <v>1001</v>
      </c>
      <c r="B2122" t="s">
        <v>21</v>
      </c>
      <c r="C2122" s="2" t="str">
        <f t="shared" si="113"/>
        <v>14</v>
      </c>
      <c r="D2122" t="s">
        <v>482</v>
      </c>
      <c r="E2122" s="2" t="str">
        <f t="shared" si="112"/>
        <v>140100000</v>
      </c>
      <c r="F2122" t="s">
        <v>486</v>
      </c>
      <c r="G2122" t="s">
        <v>487</v>
      </c>
      <c r="H2122" t="s">
        <v>488</v>
      </c>
      <c r="I2122">
        <v>77309</v>
      </c>
      <c r="J2122" t="s">
        <v>162</v>
      </c>
      <c r="K2122" s="1">
        <v>14830503</v>
      </c>
      <c r="L2122" s="1">
        <v>46108219.259999998</v>
      </c>
      <c r="M2122" s="1">
        <v>31277716.260000002</v>
      </c>
      <c r="N2122" s="1">
        <v>45438519.259999998</v>
      </c>
      <c r="O2122" s="1">
        <v>669700</v>
      </c>
      <c r="P2122" s="1">
        <v>32534089.600000001</v>
      </c>
      <c r="Q2122" s="1">
        <v>12904429.66</v>
      </c>
      <c r="R2122" s="1">
        <v>11571000</v>
      </c>
      <c r="S2122" s="1">
        <v>20963089.600000001</v>
      </c>
    </row>
    <row r="2123" spans="1:19" x14ac:dyDescent="0.25">
      <c r="A2123" s="2">
        <v>1001</v>
      </c>
      <c r="B2123" t="s">
        <v>21</v>
      </c>
      <c r="C2123" s="2" t="str">
        <f t="shared" si="113"/>
        <v>14</v>
      </c>
      <c r="D2123" t="s">
        <v>482</v>
      </c>
      <c r="E2123" s="2" t="str">
        <f t="shared" ref="E2123:E2168" si="114">"140120000"</f>
        <v>140120000</v>
      </c>
      <c r="F2123" t="s">
        <v>492</v>
      </c>
      <c r="G2123" t="s">
        <v>493</v>
      </c>
      <c r="H2123" t="s">
        <v>494</v>
      </c>
      <c r="I2123">
        <v>10000</v>
      </c>
      <c r="J2123" t="s">
        <v>25</v>
      </c>
      <c r="K2123" s="1">
        <v>82492</v>
      </c>
      <c r="L2123" s="1">
        <v>82713.59</v>
      </c>
      <c r="M2123">
        <v>221.59</v>
      </c>
      <c r="N2123" s="1">
        <v>82713.59</v>
      </c>
      <c r="O2123">
        <v>0</v>
      </c>
      <c r="P2123" s="1">
        <v>82713.59</v>
      </c>
      <c r="Q2123">
        <v>0</v>
      </c>
      <c r="R2123" s="1">
        <v>82713.59</v>
      </c>
      <c r="S2123">
        <v>0</v>
      </c>
    </row>
    <row r="2124" spans="1:19" x14ac:dyDescent="0.25">
      <c r="A2124" s="2">
        <v>1001</v>
      </c>
      <c r="B2124" t="s">
        <v>21</v>
      </c>
      <c r="C2124" s="2" t="str">
        <f t="shared" si="113"/>
        <v>14</v>
      </c>
      <c r="D2124" t="s">
        <v>482</v>
      </c>
      <c r="E2124" s="2" t="str">
        <f t="shared" si="114"/>
        <v>140120000</v>
      </c>
      <c r="F2124" t="s">
        <v>492</v>
      </c>
      <c r="G2124" t="s">
        <v>493</v>
      </c>
      <c r="H2124" t="s">
        <v>494</v>
      </c>
      <c r="I2124">
        <v>12000</v>
      </c>
      <c r="J2124" t="s">
        <v>28</v>
      </c>
      <c r="K2124" s="1">
        <v>988890</v>
      </c>
      <c r="L2124" s="1">
        <v>723776.48</v>
      </c>
      <c r="M2124" s="1">
        <v>-265113.52</v>
      </c>
      <c r="N2124" s="1">
        <v>723775.72</v>
      </c>
      <c r="O2124">
        <v>0.76</v>
      </c>
      <c r="P2124" s="1">
        <v>723775.72</v>
      </c>
      <c r="Q2124">
        <v>0</v>
      </c>
      <c r="R2124" s="1">
        <v>723775.72</v>
      </c>
      <c r="S2124">
        <v>0</v>
      </c>
    </row>
    <row r="2125" spans="1:19" x14ac:dyDescent="0.25">
      <c r="A2125" s="2">
        <v>1001</v>
      </c>
      <c r="B2125" t="s">
        <v>21</v>
      </c>
      <c r="C2125" s="2" t="str">
        <f t="shared" si="113"/>
        <v>14</v>
      </c>
      <c r="D2125" t="s">
        <v>482</v>
      </c>
      <c r="E2125" s="2" t="str">
        <f t="shared" si="114"/>
        <v>140120000</v>
      </c>
      <c r="F2125" t="s">
        <v>492</v>
      </c>
      <c r="G2125" t="s">
        <v>493</v>
      </c>
      <c r="H2125" t="s">
        <v>494</v>
      </c>
      <c r="I2125">
        <v>12001</v>
      </c>
      <c r="J2125" t="s">
        <v>51</v>
      </c>
      <c r="K2125" s="1">
        <v>224890</v>
      </c>
      <c r="L2125" s="1">
        <v>80380.52</v>
      </c>
      <c r="M2125" s="1">
        <v>-144509.48000000001</v>
      </c>
      <c r="N2125" s="1">
        <v>80379.58</v>
      </c>
      <c r="O2125">
        <v>0.94</v>
      </c>
      <c r="P2125" s="1">
        <v>80379.58</v>
      </c>
      <c r="Q2125">
        <v>0</v>
      </c>
      <c r="R2125" s="1">
        <v>80379.58</v>
      </c>
      <c r="S2125">
        <v>0</v>
      </c>
    </row>
    <row r="2126" spans="1:19" x14ac:dyDescent="0.25">
      <c r="A2126" s="2">
        <v>1001</v>
      </c>
      <c r="B2126" t="s">
        <v>21</v>
      </c>
      <c r="C2126" s="2" t="str">
        <f t="shared" si="113"/>
        <v>14</v>
      </c>
      <c r="D2126" t="s">
        <v>482</v>
      </c>
      <c r="E2126" s="2" t="str">
        <f t="shared" si="114"/>
        <v>140120000</v>
      </c>
      <c r="F2126" t="s">
        <v>492</v>
      </c>
      <c r="G2126" t="s">
        <v>493</v>
      </c>
      <c r="H2126" t="s">
        <v>494</v>
      </c>
      <c r="I2126">
        <v>12002</v>
      </c>
      <c r="J2126" t="s">
        <v>29</v>
      </c>
      <c r="K2126" s="1">
        <v>390416</v>
      </c>
      <c r="L2126" s="1">
        <v>74705</v>
      </c>
      <c r="M2126" s="1">
        <v>-315711</v>
      </c>
      <c r="N2126" s="1">
        <v>74704.25</v>
      </c>
      <c r="O2126">
        <v>0.75</v>
      </c>
      <c r="P2126" s="1">
        <v>74704.25</v>
      </c>
      <c r="Q2126">
        <v>0</v>
      </c>
      <c r="R2126" s="1">
        <v>74704.25</v>
      </c>
      <c r="S2126">
        <v>0</v>
      </c>
    </row>
    <row r="2127" spans="1:19" x14ac:dyDescent="0.25">
      <c r="A2127" s="2">
        <v>1001</v>
      </c>
      <c r="B2127" t="s">
        <v>21</v>
      </c>
      <c r="C2127" s="2" t="str">
        <f t="shared" si="113"/>
        <v>14</v>
      </c>
      <c r="D2127" t="s">
        <v>482</v>
      </c>
      <c r="E2127" s="2" t="str">
        <f t="shared" si="114"/>
        <v>140120000</v>
      </c>
      <c r="F2127" t="s">
        <v>492</v>
      </c>
      <c r="G2127" t="s">
        <v>493</v>
      </c>
      <c r="H2127" t="s">
        <v>494</v>
      </c>
      <c r="I2127">
        <v>12003</v>
      </c>
      <c r="J2127" t="s">
        <v>30</v>
      </c>
      <c r="K2127" s="1">
        <v>38932</v>
      </c>
      <c r="L2127" s="1">
        <v>39131.370000000003</v>
      </c>
      <c r="M2127">
        <v>199.37</v>
      </c>
      <c r="N2127" s="1">
        <v>39130.379999999997</v>
      </c>
      <c r="O2127">
        <v>0.99</v>
      </c>
      <c r="P2127" s="1">
        <v>39130.379999999997</v>
      </c>
      <c r="Q2127">
        <v>0</v>
      </c>
      <c r="R2127" s="1">
        <v>39130.379999999997</v>
      </c>
      <c r="S2127">
        <v>0</v>
      </c>
    </row>
    <row r="2128" spans="1:19" x14ac:dyDescent="0.25">
      <c r="A2128" s="2">
        <v>1001</v>
      </c>
      <c r="B2128" t="s">
        <v>21</v>
      </c>
      <c r="C2128" s="2" t="str">
        <f t="shared" si="113"/>
        <v>14</v>
      </c>
      <c r="D2128" t="s">
        <v>482</v>
      </c>
      <c r="E2128" s="2" t="str">
        <f t="shared" si="114"/>
        <v>140120000</v>
      </c>
      <c r="F2128" t="s">
        <v>492</v>
      </c>
      <c r="G2128" t="s">
        <v>493</v>
      </c>
      <c r="H2128" t="s">
        <v>494</v>
      </c>
      <c r="I2128">
        <v>12005</v>
      </c>
      <c r="J2128" t="s">
        <v>31</v>
      </c>
      <c r="K2128" s="1">
        <v>153481</v>
      </c>
      <c r="L2128" s="1">
        <v>160783</v>
      </c>
      <c r="M2128" s="1">
        <v>7302</v>
      </c>
      <c r="N2128" s="1">
        <v>160782.21</v>
      </c>
      <c r="O2128">
        <v>0.79</v>
      </c>
      <c r="P2128" s="1">
        <v>160782.21</v>
      </c>
      <c r="Q2128">
        <v>0</v>
      </c>
      <c r="R2128" s="1">
        <v>160782.21</v>
      </c>
      <c r="S2128">
        <v>0</v>
      </c>
    </row>
    <row r="2129" spans="1:19" x14ac:dyDescent="0.25">
      <c r="A2129" s="2">
        <v>1001</v>
      </c>
      <c r="B2129" t="s">
        <v>21</v>
      </c>
      <c r="C2129" s="2" t="str">
        <f t="shared" ref="C2129:C2160" si="115">"14"</f>
        <v>14</v>
      </c>
      <c r="D2129" t="s">
        <v>482</v>
      </c>
      <c r="E2129" s="2" t="str">
        <f t="shared" si="114"/>
        <v>140120000</v>
      </c>
      <c r="F2129" t="s">
        <v>492</v>
      </c>
      <c r="G2129" t="s">
        <v>493</v>
      </c>
      <c r="H2129" t="s">
        <v>494</v>
      </c>
      <c r="I2129">
        <v>12100</v>
      </c>
      <c r="J2129" t="s">
        <v>32</v>
      </c>
      <c r="K2129" s="1">
        <v>1039276</v>
      </c>
      <c r="L2129" s="1">
        <v>658595</v>
      </c>
      <c r="M2129" s="1">
        <v>-380681</v>
      </c>
      <c r="N2129" s="1">
        <v>658594.61</v>
      </c>
      <c r="O2129">
        <v>0.39</v>
      </c>
      <c r="P2129" s="1">
        <v>658594.61</v>
      </c>
      <c r="Q2129">
        <v>0</v>
      </c>
      <c r="R2129" s="1">
        <v>658594.61</v>
      </c>
      <c r="S2129">
        <v>0</v>
      </c>
    </row>
    <row r="2130" spans="1:19" x14ac:dyDescent="0.25">
      <c r="A2130" s="2">
        <v>1001</v>
      </c>
      <c r="B2130" t="s">
        <v>21</v>
      </c>
      <c r="C2130" s="2" t="str">
        <f t="shared" si="115"/>
        <v>14</v>
      </c>
      <c r="D2130" t="s">
        <v>482</v>
      </c>
      <c r="E2130" s="2" t="str">
        <f t="shared" si="114"/>
        <v>140120000</v>
      </c>
      <c r="F2130" t="s">
        <v>492</v>
      </c>
      <c r="G2130" t="s">
        <v>493</v>
      </c>
      <c r="H2130" t="s">
        <v>494</v>
      </c>
      <c r="I2130">
        <v>12101</v>
      </c>
      <c r="J2130" t="s">
        <v>33</v>
      </c>
      <c r="K2130" s="1">
        <v>1981785</v>
      </c>
      <c r="L2130" s="1">
        <v>1352671.25</v>
      </c>
      <c r="M2130" s="1">
        <v>-629113.75</v>
      </c>
      <c r="N2130" s="1">
        <v>1352671.19</v>
      </c>
      <c r="O2130">
        <v>0.06</v>
      </c>
      <c r="P2130" s="1">
        <v>1352671.19</v>
      </c>
      <c r="Q2130">
        <v>0</v>
      </c>
      <c r="R2130" s="1">
        <v>1352671.19</v>
      </c>
      <c r="S2130">
        <v>0</v>
      </c>
    </row>
    <row r="2131" spans="1:19" x14ac:dyDescent="0.25">
      <c r="A2131" s="2">
        <v>1001</v>
      </c>
      <c r="B2131" t="s">
        <v>21</v>
      </c>
      <c r="C2131" s="2" t="str">
        <f t="shared" si="115"/>
        <v>14</v>
      </c>
      <c r="D2131" t="s">
        <v>482</v>
      </c>
      <c r="E2131" s="2" t="str">
        <f t="shared" si="114"/>
        <v>140120000</v>
      </c>
      <c r="F2131" t="s">
        <v>492</v>
      </c>
      <c r="G2131" t="s">
        <v>493</v>
      </c>
      <c r="H2131" t="s">
        <v>494</v>
      </c>
      <c r="I2131">
        <v>13000</v>
      </c>
      <c r="J2131" t="s">
        <v>53</v>
      </c>
      <c r="K2131" s="1">
        <v>2472540</v>
      </c>
      <c r="L2131" s="1">
        <v>1939722.76</v>
      </c>
      <c r="M2131" s="1">
        <v>-532817.24</v>
      </c>
      <c r="N2131" s="1">
        <v>1939722.16</v>
      </c>
      <c r="O2131">
        <v>0.6</v>
      </c>
      <c r="P2131" s="1">
        <v>1939722.16</v>
      </c>
      <c r="Q2131">
        <v>0</v>
      </c>
      <c r="R2131" s="1">
        <v>1939722.16</v>
      </c>
      <c r="S2131">
        <v>0</v>
      </c>
    </row>
    <row r="2132" spans="1:19" x14ac:dyDescent="0.25">
      <c r="A2132" s="2">
        <v>1001</v>
      </c>
      <c r="B2132" t="s">
        <v>21</v>
      </c>
      <c r="C2132" s="2" t="str">
        <f t="shared" si="115"/>
        <v>14</v>
      </c>
      <c r="D2132" t="s">
        <v>482</v>
      </c>
      <c r="E2132" s="2" t="str">
        <f t="shared" si="114"/>
        <v>140120000</v>
      </c>
      <c r="F2132" t="s">
        <v>492</v>
      </c>
      <c r="G2132" t="s">
        <v>493</v>
      </c>
      <c r="H2132" t="s">
        <v>494</v>
      </c>
      <c r="I2132">
        <v>13001</v>
      </c>
      <c r="J2132" t="s">
        <v>54</v>
      </c>
      <c r="K2132" s="1">
        <v>928514</v>
      </c>
      <c r="L2132" s="1">
        <v>714327</v>
      </c>
      <c r="M2132" s="1">
        <v>-214187</v>
      </c>
      <c r="N2132" s="1">
        <v>714326.24</v>
      </c>
      <c r="O2132">
        <v>0.76</v>
      </c>
      <c r="P2132" s="1">
        <v>714326.24</v>
      </c>
      <c r="Q2132">
        <v>0</v>
      </c>
      <c r="R2132" s="1">
        <v>714326.24</v>
      </c>
      <c r="S2132">
        <v>0</v>
      </c>
    </row>
    <row r="2133" spans="1:19" x14ac:dyDescent="0.25">
      <c r="A2133" s="2">
        <v>1001</v>
      </c>
      <c r="B2133" t="s">
        <v>21</v>
      </c>
      <c r="C2133" s="2" t="str">
        <f t="shared" si="115"/>
        <v>14</v>
      </c>
      <c r="D2133" t="s">
        <v>482</v>
      </c>
      <c r="E2133" s="2" t="str">
        <f t="shared" si="114"/>
        <v>140120000</v>
      </c>
      <c r="F2133" t="s">
        <v>492</v>
      </c>
      <c r="G2133" t="s">
        <v>493</v>
      </c>
      <c r="H2133" t="s">
        <v>494</v>
      </c>
      <c r="I2133">
        <v>13002</v>
      </c>
      <c r="J2133" t="s">
        <v>55</v>
      </c>
      <c r="K2133">
        <v>0</v>
      </c>
      <c r="L2133" s="1">
        <v>1813.76</v>
      </c>
      <c r="M2133" s="1">
        <v>1813.76</v>
      </c>
      <c r="N2133" s="1">
        <v>1813.53</v>
      </c>
      <c r="O2133">
        <v>0.23</v>
      </c>
      <c r="P2133" s="1">
        <v>1813.53</v>
      </c>
      <c r="Q2133">
        <v>0</v>
      </c>
      <c r="R2133" s="1">
        <v>1813.53</v>
      </c>
      <c r="S2133">
        <v>0</v>
      </c>
    </row>
    <row r="2134" spans="1:19" x14ac:dyDescent="0.25">
      <c r="A2134" s="2">
        <v>1001</v>
      </c>
      <c r="B2134" t="s">
        <v>21</v>
      </c>
      <c r="C2134" s="2" t="str">
        <f t="shared" si="115"/>
        <v>14</v>
      </c>
      <c r="D2134" t="s">
        <v>482</v>
      </c>
      <c r="E2134" s="2" t="str">
        <f t="shared" si="114"/>
        <v>140120000</v>
      </c>
      <c r="F2134" t="s">
        <v>492</v>
      </c>
      <c r="G2134" t="s">
        <v>493</v>
      </c>
      <c r="H2134" t="s">
        <v>494</v>
      </c>
      <c r="I2134">
        <v>13005</v>
      </c>
      <c r="J2134" t="s">
        <v>56</v>
      </c>
      <c r="K2134" s="1">
        <v>432905</v>
      </c>
      <c r="L2134" s="1">
        <v>399614</v>
      </c>
      <c r="M2134" s="1">
        <v>-33291</v>
      </c>
      <c r="N2134" s="1">
        <v>399613.68</v>
      </c>
      <c r="O2134">
        <v>0.32</v>
      </c>
      <c r="P2134" s="1">
        <v>399613.68</v>
      </c>
      <c r="Q2134">
        <v>0</v>
      </c>
      <c r="R2134" s="1">
        <v>399613.68</v>
      </c>
      <c r="S2134">
        <v>0</v>
      </c>
    </row>
    <row r="2135" spans="1:19" x14ac:dyDescent="0.25">
      <c r="A2135" s="2">
        <v>1001</v>
      </c>
      <c r="B2135" t="s">
        <v>21</v>
      </c>
      <c r="C2135" s="2" t="str">
        <f t="shared" si="115"/>
        <v>14</v>
      </c>
      <c r="D2135" t="s">
        <v>482</v>
      </c>
      <c r="E2135" s="2" t="str">
        <f t="shared" si="114"/>
        <v>140120000</v>
      </c>
      <c r="F2135" t="s">
        <v>492</v>
      </c>
      <c r="G2135" t="s">
        <v>493</v>
      </c>
      <c r="H2135" t="s">
        <v>494</v>
      </c>
      <c r="I2135">
        <v>13100</v>
      </c>
      <c r="J2135" t="s">
        <v>103</v>
      </c>
      <c r="K2135" s="1">
        <v>9005</v>
      </c>
      <c r="L2135" s="1">
        <v>5339</v>
      </c>
      <c r="M2135" s="1">
        <v>-3666</v>
      </c>
      <c r="N2135" s="1">
        <v>5338.19</v>
      </c>
      <c r="O2135">
        <v>0.81</v>
      </c>
      <c r="P2135" s="1">
        <v>5338.19</v>
      </c>
      <c r="Q2135">
        <v>0</v>
      </c>
      <c r="R2135" s="1">
        <v>5338.19</v>
      </c>
      <c r="S2135">
        <v>0</v>
      </c>
    </row>
    <row r="2136" spans="1:19" x14ac:dyDescent="0.25">
      <c r="A2136" s="2">
        <v>1001</v>
      </c>
      <c r="B2136" t="s">
        <v>21</v>
      </c>
      <c r="C2136" s="2" t="str">
        <f t="shared" si="115"/>
        <v>14</v>
      </c>
      <c r="D2136" t="s">
        <v>482</v>
      </c>
      <c r="E2136" s="2" t="str">
        <f t="shared" si="114"/>
        <v>140120000</v>
      </c>
      <c r="F2136" t="s">
        <v>492</v>
      </c>
      <c r="G2136" t="s">
        <v>493</v>
      </c>
      <c r="H2136" t="s">
        <v>494</v>
      </c>
      <c r="I2136">
        <v>16000</v>
      </c>
      <c r="J2136" t="s">
        <v>35</v>
      </c>
      <c r="K2136" s="1">
        <v>2026911</v>
      </c>
      <c r="L2136" s="1">
        <v>1950678.9</v>
      </c>
      <c r="M2136" s="1">
        <v>-76232.100000000006</v>
      </c>
      <c r="N2136" s="1">
        <v>1950677.95</v>
      </c>
      <c r="O2136">
        <v>0.95</v>
      </c>
      <c r="P2136" s="1">
        <v>1950677.95</v>
      </c>
      <c r="Q2136">
        <v>0</v>
      </c>
      <c r="R2136" s="1">
        <v>1950677.95</v>
      </c>
      <c r="S2136">
        <v>0</v>
      </c>
    </row>
    <row r="2137" spans="1:19" x14ac:dyDescent="0.25">
      <c r="A2137" s="2">
        <v>1001</v>
      </c>
      <c r="B2137" t="s">
        <v>21</v>
      </c>
      <c r="C2137" s="2" t="str">
        <f t="shared" si="115"/>
        <v>14</v>
      </c>
      <c r="D2137" t="s">
        <v>482</v>
      </c>
      <c r="E2137" s="2" t="str">
        <f t="shared" si="114"/>
        <v>140120000</v>
      </c>
      <c r="F2137" t="s">
        <v>492</v>
      </c>
      <c r="G2137" t="s">
        <v>493</v>
      </c>
      <c r="H2137" t="s">
        <v>494</v>
      </c>
      <c r="I2137">
        <v>16001</v>
      </c>
      <c r="J2137" t="s">
        <v>61</v>
      </c>
      <c r="K2137" s="1">
        <v>3099</v>
      </c>
      <c r="L2137" s="1">
        <v>2127</v>
      </c>
      <c r="M2137">
        <v>-972</v>
      </c>
      <c r="N2137" s="1">
        <v>2126.33</v>
      </c>
      <c r="O2137">
        <v>0.67</v>
      </c>
      <c r="P2137" s="1">
        <v>2126.33</v>
      </c>
      <c r="Q2137">
        <v>0</v>
      </c>
      <c r="R2137" s="1">
        <v>2126.33</v>
      </c>
      <c r="S2137">
        <v>0</v>
      </c>
    </row>
    <row r="2138" spans="1:19" x14ac:dyDescent="0.25">
      <c r="A2138" s="2">
        <v>1001</v>
      </c>
      <c r="B2138" t="s">
        <v>21</v>
      </c>
      <c r="C2138" s="2" t="str">
        <f t="shared" si="115"/>
        <v>14</v>
      </c>
      <c r="D2138" t="s">
        <v>482</v>
      </c>
      <c r="E2138" s="2" t="str">
        <f t="shared" si="114"/>
        <v>140120000</v>
      </c>
      <c r="F2138" t="s">
        <v>492</v>
      </c>
      <c r="G2138" t="s">
        <v>493</v>
      </c>
      <c r="H2138" t="s">
        <v>494</v>
      </c>
      <c r="I2138">
        <v>20400</v>
      </c>
      <c r="J2138" t="s">
        <v>66</v>
      </c>
      <c r="K2138" s="1">
        <v>529615</v>
      </c>
      <c r="L2138" s="1">
        <v>770087.19</v>
      </c>
      <c r="M2138" s="1">
        <v>240472.19</v>
      </c>
      <c r="N2138" s="1">
        <v>697590.19</v>
      </c>
      <c r="O2138" s="1">
        <v>72497</v>
      </c>
      <c r="P2138" s="1">
        <v>684279.17</v>
      </c>
      <c r="Q2138" s="1">
        <v>13311.02</v>
      </c>
      <c r="R2138" s="1">
        <v>585648.96</v>
      </c>
      <c r="S2138" s="1">
        <v>98630.21</v>
      </c>
    </row>
    <row r="2139" spans="1:19" x14ac:dyDescent="0.25">
      <c r="A2139" s="2">
        <v>1001</v>
      </c>
      <c r="B2139" t="s">
        <v>21</v>
      </c>
      <c r="C2139" s="2" t="str">
        <f t="shared" si="115"/>
        <v>14</v>
      </c>
      <c r="D2139" t="s">
        <v>482</v>
      </c>
      <c r="E2139" s="2" t="str">
        <f t="shared" si="114"/>
        <v>140120000</v>
      </c>
      <c r="F2139" t="s">
        <v>492</v>
      </c>
      <c r="G2139" t="s">
        <v>493</v>
      </c>
      <c r="H2139" t="s">
        <v>494</v>
      </c>
      <c r="I2139">
        <v>20900</v>
      </c>
      <c r="J2139" t="s">
        <v>452</v>
      </c>
      <c r="K2139">
        <v>0</v>
      </c>
      <c r="L2139">
        <v>650</v>
      </c>
      <c r="M2139">
        <v>650</v>
      </c>
      <c r="N2139">
        <v>498.08</v>
      </c>
      <c r="O2139">
        <v>151.91999999999999</v>
      </c>
      <c r="P2139">
        <v>498.08</v>
      </c>
      <c r="Q2139">
        <v>0</v>
      </c>
      <c r="R2139">
        <v>498.08</v>
      </c>
      <c r="S2139">
        <v>0</v>
      </c>
    </row>
    <row r="2140" spans="1:19" x14ac:dyDescent="0.25">
      <c r="A2140" s="2">
        <v>1001</v>
      </c>
      <c r="B2140" t="s">
        <v>21</v>
      </c>
      <c r="C2140" s="2" t="str">
        <f t="shared" si="115"/>
        <v>14</v>
      </c>
      <c r="D2140" t="s">
        <v>482</v>
      </c>
      <c r="E2140" s="2" t="str">
        <f t="shared" si="114"/>
        <v>140120000</v>
      </c>
      <c r="F2140" t="s">
        <v>492</v>
      </c>
      <c r="G2140" t="s">
        <v>493</v>
      </c>
      <c r="H2140" t="s">
        <v>494</v>
      </c>
      <c r="I2140">
        <v>21300</v>
      </c>
      <c r="J2140" t="s">
        <v>69</v>
      </c>
      <c r="K2140" s="1">
        <v>15000</v>
      </c>
      <c r="L2140" s="1">
        <v>4447.92</v>
      </c>
      <c r="M2140" s="1">
        <v>-10552.08</v>
      </c>
      <c r="N2140">
        <v>0</v>
      </c>
      <c r="O2140" s="1">
        <v>4447.92</v>
      </c>
      <c r="P2140">
        <v>0</v>
      </c>
      <c r="Q2140">
        <v>0</v>
      </c>
      <c r="R2140">
        <v>0</v>
      </c>
      <c r="S2140">
        <v>0</v>
      </c>
    </row>
    <row r="2141" spans="1:19" x14ac:dyDescent="0.25">
      <c r="A2141" s="2">
        <v>1001</v>
      </c>
      <c r="B2141" t="s">
        <v>21</v>
      </c>
      <c r="C2141" s="2" t="str">
        <f t="shared" si="115"/>
        <v>14</v>
      </c>
      <c r="D2141" t="s">
        <v>482</v>
      </c>
      <c r="E2141" s="2" t="str">
        <f t="shared" si="114"/>
        <v>140120000</v>
      </c>
      <c r="F2141" t="s">
        <v>492</v>
      </c>
      <c r="G2141" t="s">
        <v>493</v>
      </c>
      <c r="H2141" t="s">
        <v>494</v>
      </c>
      <c r="I2141">
        <v>21400</v>
      </c>
      <c r="J2141" t="s">
        <v>70</v>
      </c>
      <c r="K2141" s="1">
        <v>17000</v>
      </c>
      <c r="L2141">
        <v>54.08</v>
      </c>
      <c r="M2141" s="1">
        <v>-16945.919999999998</v>
      </c>
      <c r="N2141">
        <v>0</v>
      </c>
      <c r="O2141">
        <v>54.08</v>
      </c>
      <c r="P2141">
        <v>0</v>
      </c>
      <c r="Q2141">
        <v>0</v>
      </c>
      <c r="R2141">
        <v>0</v>
      </c>
      <c r="S2141">
        <v>0</v>
      </c>
    </row>
    <row r="2142" spans="1:19" x14ac:dyDescent="0.25">
      <c r="A2142" s="2">
        <v>1001</v>
      </c>
      <c r="B2142" t="s">
        <v>21</v>
      </c>
      <c r="C2142" s="2" t="str">
        <f t="shared" si="115"/>
        <v>14</v>
      </c>
      <c r="D2142" t="s">
        <v>482</v>
      </c>
      <c r="E2142" s="2" t="str">
        <f t="shared" si="114"/>
        <v>140120000</v>
      </c>
      <c r="F2142" t="s">
        <v>492</v>
      </c>
      <c r="G2142" t="s">
        <v>493</v>
      </c>
      <c r="H2142" t="s">
        <v>494</v>
      </c>
      <c r="I2142">
        <v>22100</v>
      </c>
      <c r="J2142" t="s">
        <v>73</v>
      </c>
      <c r="K2142" s="1">
        <v>1336889</v>
      </c>
      <c r="L2142" s="1">
        <v>2570462.91</v>
      </c>
      <c r="M2142" s="1">
        <v>1233573.9099999999</v>
      </c>
      <c r="N2142" s="1">
        <v>2697194.4</v>
      </c>
      <c r="O2142" s="1">
        <v>-126731.49</v>
      </c>
      <c r="P2142" s="1">
        <v>2697194.4</v>
      </c>
      <c r="Q2142">
        <v>0</v>
      </c>
      <c r="R2142" s="1">
        <v>2697194.4</v>
      </c>
      <c r="S2142">
        <v>0</v>
      </c>
    </row>
    <row r="2143" spans="1:19" x14ac:dyDescent="0.25">
      <c r="A2143" s="2">
        <v>1001</v>
      </c>
      <c r="B2143" t="s">
        <v>21</v>
      </c>
      <c r="C2143" s="2" t="str">
        <f t="shared" si="115"/>
        <v>14</v>
      </c>
      <c r="D2143" t="s">
        <v>482</v>
      </c>
      <c r="E2143" s="2" t="str">
        <f t="shared" si="114"/>
        <v>140120000</v>
      </c>
      <c r="F2143" t="s">
        <v>492</v>
      </c>
      <c r="G2143" t="s">
        <v>493</v>
      </c>
      <c r="H2143" t="s">
        <v>494</v>
      </c>
      <c r="I2143">
        <v>22103</v>
      </c>
      <c r="J2143" t="s">
        <v>76</v>
      </c>
      <c r="K2143" s="1">
        <v>522000</v>
      </c>
      <c r="L2143" s="1">
        <v>522000</v>
      </c>
      <c r="M2143">
        <v>0</v>
      </c>
      <c r="N2143" s="1">
        <v>363733.62</v>
      </c>
      <c r="O2143" s="1">
        <v>158266.38</v>
      </c>
      <c r="P2143" s="1">
        <v>363733.62</v>
      </c>
      <c r="Q2143">
        <v>0</v>
      </c>
      <c r="R2143" s="1">
        <v>276401.8</v>
      </c>
      <c r="S2143" s="1">
        <v>87331.82</v>
      </c>
    </row>
    <row r="2144" spans="1:19" x14ac:dyDescent="0.25">
      <c r="A2144" s="2">
        <v>1001</v>
      </c>
      <c r="B2144" t="s">
        <v>21</v>
      </c>
      <c r="C2144" s="2" t="str">
        <f t="shared" si="115"/>
        <v>14</v>
      </c>
      <c r="D2144" t="s">
        <v>482</v>
      </c>
      <c r="E2144" s="2" t="str">
        <f t="shared" si="114"/>
        <v>140120000</v>
      </c>
      <c r="F2144" t="s">
        <v>492</v>
      </c>
      <c r="G2144" t="s">
        <v>493</v>
      </c>
      <c r="H2144" t="s">
        <v>494</v>
      </c>
      <c r="I2144">
        <v>22107</v>
      </c>
      <c r="J2144" t="s">
        <v>106</v>
      </c>
      <c r="K2144" s="1">
        <v>63000</v>
      </c>
      <c r="L2144" s="1">
        <v>1000</v>
      </c>
      <c r="M2144" s="1">
        <v>-62000</v>
      </c>
      <c r="N2144">
        <v>0</v>
      </c>
      <c r="O2144" s="1">
        <v>1000</v>
      </c>
      <c r="P2144">
        <v>0</v>
      </c>
      <c r="Q2144">
        <v>0</v>
      </c>
      <c r="R2144">
        <v>0</v>
      </c>
      <c r="S2144">
        <v>0</v>
      </c>
    </row>
    <row r="2145" spans="1:19" x14ac:dyDescent="0.25">
      <c r="A2145" s="2">
        <v>1001</v>
      </c>
      <c r="B2145" t="s">
        <v>21</v>
      </c>
      <c r="C2145" s="2" t="str">
        <f t="shared" si="115"/>
        <v>14</v>
      </c>
      <c r="D2145" t="s">
        <v>482</v>
      </c>
      <c r="E2145" s="2" t="str">
        <f t="shared" si="114"/>
        <v>140120000</v>
      </c>
      <c r="F2145" t="s">
        <v>492</v>
      </c>
      <c r="G2145" t="s">
        <v>493</v>
      </c>
      <c r="H2145" t="s">
        <v>494</v>
      </c>
      <c r="I2145">
        <v>22109</v>
      </c>
      <c r="J2145" t="s">
        <v>78</v>
      </c>
      <c r="K2145" s="1">
        <v>215000</v>
      </c>
      <c r="L2145" s="1">
        <v>17178.14</v>
      </c>
      <c r="M2145" s="1">
        <v>-197821.86</v>
      </c>
      <c r="N2145" s="1">
        <v>17178.14</v>
      </c>
      <c r="O2145">
        <v>0</v>
      </c>
      <c r="P2145" s="1">
        <v>17178.14</v>
      </c>
      <c r="Q2145">
        <v>0</v>
      </c>
      <c r="R2145">
        <v>0</v>
      </c>
      <c r="S2145" s="1">
        <v>17178.14</v>
      </c>
    </row>
    <row r="2146" spans="1:19" x14ac:dyDescent="0.25">
      <c r="A2146" s="2">
        <v>1001</v>
      </c>
      <c r="B2146" t="s">
        <v>21</v>
      </c>
      <c r="C2146" s="2" t="str">
        <f t="shared" si="115"/>
        <v>14</v>
      </c>
      <c r="D2146" t="s">
        <v>482</v>
      </c>
      <c r="E2146" s="2" t="str">
        <f t="shared" si="114"/>
        <v>140120000</v>
      </c>
      <c r="F2146" t="s">
        <v>492</v>
      </c>
      <c r="G2146" t="s">
        <v>493</v>
      </c>
      <c r="H2146" t="s">
        <v>494</v>
      </c>
      <c r="I2146">
        <v>22502</v>
      </c>
      <c r="J2146" t="s">
        <v>330</v>
      </c>
      <c r="K2146">
        <v>0</v>
      </c>
      <c r="L2146">
        <v>67.930000000000007</v>
      </c>
      <c r="M2146">
        <v>67.930000000000007</v>
      </c>
      <c r="N2146">
        <v>67.930000000000007</v>
      </c>
      <c r="O2146">
        <v>0</v>
      </c>
      <c r="P2146">
        <v>67.930000000000007</v>
      </c>
      <c r="Q2146">
        <v>0</v>
      </c>
      <c r="R2146">
        <v>67.930000000000007</v>
      </c>
      <c r="S2146">
        <v>0</v>
      </c>
    </row>
    <row r="2147" spans="1:19" x14ac:dyDescent="0.25">
      <c r="A2147" s="2">
        <v>1001</v>
      </c>
      <c r="B2147" t="s">
        <v>21</v>
      </c>
      <c r="C2147" s="2" t="str">
        <f t="shared" si="115"/>
        <v>14</v>
      </c>
      <c r="D2147" t="s">
        <v>482</v>
      </c>
      <c r="E2147" s="2" t="str">
        <f t="shared" si="114"/>
        <v>140120000</v>
      </c>
      <c r="F2147" t="s">
        <v>492</v>
      </c>
      <c r="G2147" t="s">
        <v>493</v>
      </c>
      <c r="H2147" t="s">
        <v>494</v>
      </c>
      <c r="I2147">
        <v>22602</v>
      </c>
      <c r="J2147" t="s">
        <v>108</v>
      </c>
      <c r="K2147" s="1">
        <v>6000</v>
      </c>
      <c r="L2147" s="1">
        <v>6000</v>
      </c>
      <c r="M2147">
        <v>0</v>
      </c>
      <c r="N2147">
        <v>0</v>
      </c>
      <c r="O2147" s="1">
        <v>6000</v>
      </c>
      <c r="P2147">
        <v>0</v>
      </c>
      <c r="Q2147">
        <v>0</v>
      </c>
      <c r="R2147">
        <v>0</v>
      </c>
      <c r="S2147">
        <v>0</v>
      </c>
    </row>
    <row r="2148" spans="1:19" x14ac:dyDescent="0.25">
      <c r="A2148" s="2">
        <v>1001</v>
      </c>
      <c r="B2148" t="s">
        <v>21</v>
      </c>
      <c r="C2148" s="2" t="str">
        <f t="shared" si="115"/>
        <v>14</v>
      </c>
      <c r="D2148" t="s">
        <v>482</v>
      </c>
      <c r="E2148" s="2" t="str">
        <f t="shared" si="114"/>
        <v>140120000</v>
      </c>
      <c r="F2148" t="s">
        <v>492</v>
      </c>
      <c r="G2148" t="s">
        <v>493</v>
      </c>
      <c r="H2148" t="s">
        <v>494</v>
      </c>
      <c r="I2148">
        <v>22603</v>
      </c>
      <c r="J2148" t="s">
        <v>82</v>
      </c>
      <c r="K2148">
        <v>0</v>
      </c>
      <c r="L2148" s="1">
        <v>1300</v>
      </c>
      <c r="M2148" s="1">
        <v>1300</v>
      </c>
      <c r="N2148" s="1">
        <v>1255.2</v>
      </c>
      <c r="O2148">
        <v>44.8</v>
      </c>
      <c r="P2148" s="1">
        <v>1255.2</v>
      </c>
      <c r="Q2148">
        <v>0</v>
      </c>
      <c r="R2148" s="1">
        <v>1255.2</v>
      </c>
      <c r="S2148">
        <v>0</v>
      </c>
    </row>
    <row r="2149" spans="1:19" x14ac:dyDescent="0.25">
      <c r="A2149" s="2">
        <v>1001</v>
      </c>
      <c r="B2149" t="s">
        <v>21</v>
      </c>
      <c r="C2149" s="2" t="str">
        <f t="shared" si="115"/>
        <v>14</v>
      </c>
      <c r="D2149" t="s">
        <v>482</v>
      </c>
      <c r="E2149" s="2" t="str">
        <f t="shared" si="114"/>
        <v>140120000</v>
      </c>
      <c r="F2149" t="s">
        <v>492</v>
      </c>
      <c r="G2149" t="s">
        <v>493</v>
      </c>
      <c r="H2149" t="s">
        <v>494</v>
      </c>
      <c r="I2149">
        <v>22609</v>
      </c>
      <c r="J2149" t="s">
        <v>44</v>
      </c>
      <c r="K2149" s="1">
        <v>3325</v>
      </c>
      <c r="L2149" s="1">
        <v>8465</v>
      </c>
      <c r="M2149" s="1">
        <v>5140</v>
      </c>
      <c r="N2149" s="1">
        <v>5140</v>
      </c>
      <c r="O2149" s="1">
        <v>3325</v>
      </c>
      <c r="P2149" s="1">
        <v>5140</v>
      </c>
      <c r="Q2149">
        <v>0</v>
      </c>
      <c r="R2149" s="1">
        <v>5140</v>
      </c>
      <c r="S2149">
        <v>0</v>
      </c>
    </row>
    <row r="2150" spans="1:19" x14ac:dyDescent="0.25">
      <c r="A2150" s="2">
        <v>1001</v>
      </c>
      <c r="B2150" t="s">
        <v>21</v>
      </c>
      <c r="C2150" s="2" t="str">
        <f t="shared" si="115"/>
        <v>14</v>
      </c>
      <c r="D2150" t="s">
        <v>482</v>
      </c>
      <c r="E2150" s="2" t="str">
        <f t="shared" si="114"/>
        <v>140120000</v>
      </c>
      <c r="F2150" t="s">
        <v>492</v>
      </c>
      <c r="G2150" t="s">
        <v>493</v>
      </c>
      <c r="H2150" t="s">
        <v>494</v>
      </c>
      <c r="I2150">
        <v>22700</v>
      </c>
      <c r="J2150" t="s">
        <v>84</v>
      </c>
      <c r="K2150" s="1">
        <v>25000</v>
      </c>
      <c r="L2150">
        <v>7.46</v>
      </c>
      <c r="M2150" s="1">
        <v>-24992.54</v>
      </c>
      <c r="N2150">
        <v>7.46</v>
      </c>
      <c r="O2150">
        <v>0</v>
      </c>
      <c r="P2150">
        <v>7.46</v>
      </c>
      <c r="Q2150">
        <v>0</v>
      </c>
      <c r="R2150">
        <v>0</v>
      </c>
      <c r="S2150">
        <v>7.46</v>
      </c>
    </row>
    <row r="2151" spans="1:19" x14ac:dyDescent="0.25">
      <c r="A2151" s="2">
        <v>1001</v>
      </c>
      <c r="B2151" t="s">
        <v>21</v>
      </c>
      <c r="C2151" s="2" t="str">
        <f t="shared" si="115"/>
        <v>14</v>
      </c>
      <c r="D2151" t="s">
        <v>482</v>
      </c>
      <c r="E2151" s="2" t="str">
        <f t="shared" si="114"/>
        <v>140120000</v>
      </c>
      <c r="F2151" t="s">
        <v>492</v>
      </c>
      <c r="G2151" t="s">
        <v>493</v>
      </c>
      <c r="H2151" t="s">
        <v>494</v>
      </c>
      <c r="I2151">
        <v>22703</v>
      </c>
      <c r="J2151" t="s">
        <v>168</v>
      </c>
      <c r="K2151" s="1">
        <v>58254</v>
      </c>
      <c r="L2151" s="1">
        <v>17656.93</v>
      </c>
      <c r="M2151" s="1">
        <v>-40597.07</v>
      </c>
      <c r="N2151" s="1">
        <v>17656.93</v>
      </c>
      <c r="O2151">
        <v>0</v>
      </c>
      <c r="P2151" s="1">
        <v>17656.93</v>
      </c>
      <c r="Q2151">
        <v>0</v>
      </c>
      <c r="R2151" s="1">
        <v>17656.93</v>
      </c>
      <c r="S2151">
        <v>0</v>
      </c>
    </row>
    <row r="2152" spans="1:19" x14ac:dyDescent="0.25">
      <c r="A2152" s="2">
        <v>1001</v>
      </c>
      <c r="B2152" t="s">
        <v>21</v>
      </c>
      <c r="C2152" s="2" t="str">
        <f t="shared" si="115"/>
        <v>14</v>
      </c>
      <c r="D2152" t="s">
        <v>482</v>
      </c>
      <c r="E2152" s="2" t="str">
        <f t="shared" si="114"/>
        <v>140120000</v>
      </c>
      <c r="F2152" t="s">
        <v>492</v>
      </c>
      <c r="G2152" t="s">
        <v>493</v>
      </c>
      <c r="H2152" t="s">
        <v>494</v>
      </c>
      <c r="I2152">
        <v>22706</v>
      </c>
      <c r="J2152" t="s">
        <v>86</v>
      </c>
      <c r="K2152" s="1">
        <v>844401</v>
      </c>
      <c r="L2152" s="1">
        <v>1498673.62</v>
      </c>
      <c r="M2152" s="1">
        <v>654272.62</v>
      </c>
      <c r="N2152" s="1">
        <v>678679.28</v>
      </c>
      <c r="O2152" s="1">
        <v>819994.34</v>
      </c>
      <c r="P2152" s="1">
        <v>678679.28</v>
      </c>
      <c r="Q2152">
        <v>0</v>
      </c>
      <c r="R2152" s="1">
        <v>499725.48</v>
      </c>
      <c r="S2152" s="1">
        <v>178953.8</v>
      </c>
    </row>
    <row r="2153" spans="1:19" x14ac:dyDescent="0.25">
      <c r="A2153" s="2">
        <v>1001</v>
      </c>
      <c r="B2153" t="s">
        <v>21</v>
      </c>
      <c r="C2153" s="2" t="str">
        <f t="shared" si="115"/>
        <v>14</v>
      </c>
      <c r="D2153" t="s">
        <v>482</v>
      </c>
      <c r="E2153" s="2" t="str">
        <f t="shared" si="114"/>
        <v>140120000</v>
      </c>
      <c r="F2153" t="s">
        <v>492</v>
      </c>
      <c r="G2153" t="s">
        <v>493</v>
      </c>
      <c r="H2153" t="s">
        <v>494</v>
      </c>
      <c r="I2153">
        <v>22709</v>
      </c>
      <c r="J2153" t="s">
        <v>87</v>
      </c>
      <c r="K2153" s="1">
        <v>469762</v>
      </c>
      <c r="L2153" s="1">
        <v>90907.03</v>
      </c>
      <c r="M2153" s="1">
        <v>-378854.97</v>
      </c>
      <c r="N2153" s="1">
        <v>90135.94</v>
      </c>
      <c r="O2153">
        <v>771.09</v>
      </c>
      <c r="P2153" s="1">
        <v>90135.94</v>
      </c>
      <c r="Q2153">
        <v>0</v>
      </c>
      <c r="R2153" s="1">
        <v>90135.94</v>
      </c>
      <c r="S2153">
        <v>0</v>
      </c>
    </row>
    <row r="2154" spans="1:19" x14ac:dyDescent="0.25">
      <c r="A2154" s="2">
        <v>1001</v>
      </c>
      <c r="B2154" t="s">
        <v>21</v>
      </c>
      <c r="C2154" s="2" t="str">
        <f t="shared" si="115"/>
        <v>14</v>
      </c>
      <c r="D2154" t="s">
        <v>482</v>
      </c>
      <c r="E2154" s="2" t="str">
        <f t="shared" si="114"/>
        <v>140120000</v>
      </c>
      <c r="F2154" t="s">
        <v>492</v>
      </c>
      <c r="G2154" t="s">
        <v>493</v>
      </c>
      <c r="H2154" t="s">
        <v>494</v>
      </c>
      <c r="I2154">
        <v>22804</v>
      </c>
      <c r="J2154" t="s">
        <v>307</v>
      </c>
      <c r="K2154" s="1">
        <v>286191</v>
      </c>
      <c r="L2154" s="1">
        <v>100000</v>
      </c>
      <c r="M2154" s="1">
        <v>-186191</v>
      </c>
      <c r="N2154">
        <v>0</v>
      </c>
      <c r="O2154" s="1">
        <v>100000</v>
      </c>
      <c r="P2154">
        <v>0</v>
      </c>
      <c r="Q2154">
        <v>0</v>
      </c>
      <c r="R2154">
        <v>0</v>
      </c>
      <c r="S2154">
        <v>0</v>
      </c>
    </row>
    <row r="2155" spans="1:19" x14ac:dyDescent="0.25">
      <c r="A2155" s="2">
        <v>1001</v>
      </c>
      <c r="B2155" t="s">
        <v>21</v>
      </c>
      <c r="C2155" s="2" t="str">
        <f t="shared" si="115"/>
        <v>14</v>
      </c>
      <c r="D2155" t="s">
        <v>482</v>
      </c>
      <c r="E2155" s="2" t="str">
        <f t="shared" si="114"/>
        <v>140120000</v>
      </c>
      <c r="F2155" t="s">
        <v>492</v>
      </c>
      <c r="G2155" t="s">
        <v>493</v>
      </c>
      <c r="H2155" t="s">
        <v>494</v>
      </c>
      <c r="I2155">
        <v>22809</v>
      </c>
      <c r="J2155" t="s">
        <v>308</v>
      </c>
      <c r="K2155" s="1">
        <v>6000</v>
      </c>
      <c r="L2155" s="1">
        <v>6000</v>
      </c>
      <c r="M2155">
        <v>0</v>
      </c>
      <c r="N2155" s="1">
        <v>7745</v>
      </c>
      <c r="O2155" s="1">
        <v>-1745</v>
      </c>
      <c r="P2155" s="1">
        <v>7745</v>
      </c>
      <c r="Q2155">
        <v>0</v>
      </c>
      <c r="R2155" s="1">
        <v>7745</v>
      </c>
      <c r="S2155">
        <v>0</v>
      </c>
    </row>
    <row r="2156" spans="1:19" x14ac:dyDescent="0.25">
      <c r="A2156" s="2">
        <v>1001</v>
      </c>
      <c r="B2156" t="s">
        <v>21</v>
      </c>
      <c r="C2156" s="2" t="str">
        <f t="shared" si="115"/>
        <v>14</v>
      </c>
      <c r="D2156" t="s">
        <v>482</v>
      </c>
      <c r="E2156" s="2" t="str">
        <f t="shared" si="114"/>
        <v>140120000</v>
      </c>
      <c r="F2156" t="s">
        <v>492</v>
      </c>
      <c r="G2156" t="s">
        <v>493</v>
      </c>
      <c r="H2156" t="s">
        <v>494</v>
      </c>
      <c r="I2156">
        <v>23001</v>
      </c>
      <c r="J2156" t="s">
        <v>88</v>
      </c>
      <c r="K2156" s="1">
        <v>122000</v>
      </c>
      <c r="L2156" s="1">
        <v>122000</v>
      </c>
      <c r="M2156">
        <v>0</v>
      </c>
      <c r="N2156" s="1">
        <v>63002.86</v>
      </c>
      <c r="O2156" s="1">
        <v>58997.14</v>
      </c>
      <c r="P2156" s="1">
        <v>63002.86</v>
      </c>
      <c r="Q2156">
        <v>0</v>
      </c>
      <c r="R2156" s="1">
        <v>63002.86</v>
      </c>
      <c r="S2156">
        <v>0</v>
      </c>
    </row>
    <row r="2157" spans="1:19" x14ac:dyDescent="0.25">
      <c r="A2157" s="2">
        <v>1001</v>
      </c>
      <c r="B2157" t="s">
        <v>21</v>
      </c>
      <c r="C2157" s="2" t="str">
        <f t="shared" si="115"/>
        <v>14</v>
      </c>
      <c r="D2157" t="s">
        <v>482</v>
      </c>
      <c r="E2157" s="2" t="str">
        <f t="shared" si="114"/>
        <v>140120000</v>
      </c>
      <c r="F2157" t="s">
        <v>492</v>
      </c>
      <c r="G2157" t="s">
        <v>493</v>
      </c>
      <c r="H2157" t="s">
        <v>494</v>
      </c>
      <c r="I2157">
        <v>23100</v>
      </c>
      <c r="J2157" t="s">
        <v>89</v>
      </c>
      <c r="K2157" s="1">
        <v>12000</v>
      </c>
      <c r="L2157" s="1">
        <v>12000</v>
      </c>
      <c r="M2157">
        <v>0</v>
      </c>
      <c r="N2157">
        <v>954.38</v>
      </c>
      <c r="O2157" s="1">
        <v>11045.62</v>
      </c>
      <c r="P2157">
        <v>954.38</v>
      </c>
      <c r="Q2157">
        <v>0</v>
      </c>
      <c r="R2157">
        <v>954.38</v>
      </c>
      <c r="S2157">
        <v>0</v>
      </c>
    </row>
    <row r="2158" spans="1:19" x14ac:dyDescent="0.25">
      <c r="A2158" s="2">
        <v>1001</v>
      </c>
      <c r="B2158" t="s">
        <v>21</v>
      </c>
      <c r="C2158" s="2" t="str">
        <f t="shared" si="115"/>
        <v>14</v>
      </c>
      <c r="D2158" t="s">
        <v>482</v>
      </c>
      <c r="E2158" s="2" t="str">
        <f t="shared" si="114"/>
        <v>140120000</v>
      </c>
      <c r="F2158" t="s">
        <v>492</v>
      </c>
      <c r="G2158" t="s">
        <v>493</v>
      </c>
      <c r="H2158" t="s">
        <v>494</v>
      </c>
      <c r="I2158">
        <v>28001</v>
      </c>
      <c r="J2158" t="s">
        <v>45</v>
      </c>
      <c r="K2158" s="1">
        <v>6517</v>
      </c>
      <c r="L2158" s="1">
        <v>54667</v>
      </c>
      <c r="M2158" s="1">
        <v>48150</v>
      </c>
      <c r="N2158" s="1">
        <v>31263.1</v>
      </c>
      <c r="O2158" s="1">
        <v>23403.9</v>
      </c>
      <c r="P2158" s="1">
        <v>31263.1</v>
      </c>
      <c r="Q2158">
        <v>0</v>
      </c>
      <c r="R2158" s="1">
        <v>31263.1</v>
      </c>
      <c r="S2158">
        <v>0</v>
      </c>
    </row>
    <row r="2159" spans="1:19" x14ac:dyDescent="0.25">
      <c r="A2159" s="2">
        <v>1001</v>
      </c>
      <c r="B2159" t="s">
        <v>21</v>
      </c>
      <c r="C2159" s="2" t="str">
        <f t="shared" si="115"/>
        <v>14</v>
      </c>
      <c r="D2159" t="s">
        <v>482</v>
      </c>
      <c r="E2159" s="2" t="str">
        <f t="shared" si="114"/>
        <v>140120000</v>
      </c>
      <c r="F2159" t="s">
        <v>492</v>
      </c>
      <c r="G2159" t="s">
        <v>493</v>
      </c>
      <c r="H2159" t="s">
        <v>494</v>
      </c>
      <c r="I2159">
        <v>34200</v>
      </c>
      <c r="J2159" t="s">
        <v>139</v>
      </c>
      <c r="K2159">
        <v>0</v>
      </c>
      <c r="L2159" s="1">
        <v>92699.31</v>
      </c>
      <c r="M2159" s="1">
        <v>92699.31</v>
      </c>
      <c r="N2159" s="1">
        <v>92699.06</v>
      </c>
      <c r="O2159">
        <v>0.25</v>
      </c>
      <c r="P2159" s="1">
        <v>92699.06</v>
      </c>
      <c r="Q2159">
        <v>0</v>
      </c>
      <c r="R2159" s="1">
        <v>92699.06</v>
      </c>
      <c r="S2159">
        <v>0</v>
      </c>
    </row>
    <row r="2160" spans="1:19" x14ac:dyDescent="0.25">
      <c r="A2160" s="2">
        <v>1001</v>
      </c>
      <c r="B2160" t="s">
        <v>21</v>
      </c>
      <c r="C2160" s="2" t="str">
        <f t="shared" si="115"/>
        <v>14</v>
      </c>
      <c r="D2160" t="s">
        <v>482</v>
      </c>
      <c r="E2160" s="2" t="str">
        <f t="shared" si="114"/>
        <v>140120000</v>
      </c>
      <c r="F2160" t="s">
        <v>492</v>
      </c>
      <c r="G2160" t="s">
        <v>493</v>
      </c>
      <c r="H2160" t="s">
        <v>494</v>
      </c>
      <c r="I2160">
        <v>48306</v>
      </c>
      <c r="J2160" t="s">
        <v>495</v>
      </c>
      <c r="K2160" s="1">
        <v>9318898</v>
      </c>
      <c r="L2160" s="1">
        <v>9805335.6099999994</v>
      </c>
      <c r="M2160" s="1">
        <v>486437.61</v>
      </c>
      <c r="N2160" s="1">
        <v>9805335.6099999994</v>
      </c>
      <c r="O2160">
        <v>0</v>
      </c>
      <c r="P2160" s="1">
        <v>9805335.6099999994</v>
      </c>
      <c r="Q2160">
        <v>0</v>
      </c>
      <c r="R2160" s="1">
        <v>9805335.6099999994</v>
      </c>
      <c r="S2160">
        <v>0</v>
      </c>
    </row>
    <row r="2161" spans="1:19" x14ac:dyDescent="0.25">
      <c r="A2161" s="2">
        <v>1001</v>
      </c>
      <c r="B2161" t="s">
        <v>21</v>
      </c>
      <c r="C2161" s="2" t="str">
        <f t="shared" ref="C2161:C2196" si="116">"14"</f>
        <v>14</v>
      </c>
      <c r="D2161" t="s">
        <v>482</v>
      </c>
      <c r="E2161" s="2" t="str">
        <f t="shared" si="114"/>
        <v>140120000</v>
      </c>
      <c r="F2161" t="s">
        <v>492</v>
      </c>
      <c r="G2161" t="s">
        <v>493</v>
      </c>
      <c r="H2161" t="s">
        <v>494</v>
      </c>
      <c r="I2161">
        <v>48307</v>
      </c>
      <c r="J2161" t="s">
        <v>496</v>
      </c>
      <c r="K2161" s="1">
        <v>80804778</v>
      </c>
      <c r="L2161" s="1">
        <v>94929669.900000006</v>
      </c>
      <c r="M2161" s="1">
        <v>14124891.9</v>
      </c>
      <c r="N2161" s="1">
        <v>94929669.900000006</v>
      </c>
      <c r="O2161">
        <v>0</v>
      </c>
      <c r="P2161" s="1">
        <v>94929669.900000006</v>
      </c>
      <c r="Q2161">
        <v>0</v>
      </c>
      <c r="R2161" s="1">
        <v>87599965.359999999</v>
      </c>
      <c r="S2161" s="1">
        <v>7329704.54</v>
      </c>
    </row>
    <row r="2162" spans="1:19" x14ac:dyDescent="0.25">
      <c r="A2162" s="2">
        <v>1001</v>
      </c>
      <c r="B2162" t="s">
        <v>21</v>
      </c>
      <c r="C2162" s="2" t="str">
        <f t="shared" si="116"/>
        <v>14</v>
      </c>
      <c r="D2162" t="s">
        <v>482</v>
      </c>
      <c r="E2162" s="2" t="str">
        <f t="shared" si="114"/>
        <v>140120000</v>
      </c>
      <c r="F2162" t="s">
        <v>492</v>
      </c>
      <c r="G2162" t="s">
        <v>493</v>
      </c>
      <c r="H2162" t="s">
        <v>494</v>
      </c>
      <c r="I2162">
        <v>48308</v>
      </c>
      <c r="J2162" t="s">
        <v>497</v>
      </c>
      <c r="K2162" s="1">
        <v>19158898</v>
      </c>
      <c r="L2162" s="1">
        <v>21119332.170000002</v>
      </c>
      <c r="M2162" s="1">
        <v>1960434.17</v>
      </c>
      <c r="N2162" s="1">
        <v>21119332.170000002</v>
      </c>
      <c r="O2162">
        <v>0</v>
      </c>
      <c r="P2162" s="1">
        <v>21119332.170000002</v>
      </c>
      <c r="Q2162">
        <v>0</v>
      </c>
      <c r="R2162" s="1">
        <v>21119332.16</v>
      </c>
      <c r="S2162">
        <v>0.01</v>
      </c>
    </row>
    <row r="2163" spans="1:19" x14ac:dyDescent="0.25">
      <c r="A2163" s="2">
        <v>1001</v>
      </c>
      <c r="B2163" t="s">
        <v>21</v>
      </c>
      <c r="C2163" s="2" t="str">
        <f t="shared" si="116"/>
        <v>14</v>
      </c>
      <c r="D2163" t="s">
        <v>482</v>
      </c>
      <c r="E2163" s="2" t="str">
        <f t="shared" si="114"/>
        <v>140120000</v>
      </c>
      <c r="F2163" t="s">
        <v>492</v>
      </c>
      <c r="G2163" t="s">
        <v>493</v>
      </c>
      <c r="H2163" t="s">
        <v>494</v>
      </c>
      <c r="I2163">
        <v>60100</v>
      </c>
      <c r="J2163" t="s">
        <v>498</v>
      </c>
      <c r="K2163" s="1">
        <v>31152744</v>
      </c>
      <c r="L2163" s="1">
        <v>14612074.66</v>
      </c>
      <c r="M2163" s="1">
        <v>-16540669.34</v>
      </c>
      <c r="N2163" s="1">
        <v>12965126.18</v>
      </c>
      <c r="O2163" s="1">
        <v>1646948.48</v>
      </c>
      <c r="P2163" s="1">
        <v>12965126.18</v>
      </c>
      <c r="Q2163">
        <v>0</v>
      </c>
      <c r="R2163" s="1">
        <v>9407658.8900000006</v>
      </c>
      <c r="S2163" s="1">
        <v>3557467.29</v>
      </c>
    </row>
    <row r="2164" spans="1:19" x14ac:dyDescent="0.25">
      <c r="A2164" s="2">
        <v>1001</v>
      </c>
      <c r="B2164" t="s">
        <v>21</v>
      </c>
      <c r="C2164" s="2" t="str">
        <f t="shared" si="116"/>
        <v>14</v>
      </c>
      <c r="D2164" t="s">
        <v>482</v>
      </c>
      <c r="E2164" s="2" t="str">
        <f t="shared" si="114"/>
        <v>140120000</v>
      </c>
      <c r="F2164" t="s">
        <v>492</v>
      </c>
      <c r="G2164" t="s">
        <v>493</v>
      </c>
      <c r="H2164" t="s">
        <v>494</v>
      </c>
      <c r="I2164">
        <v>61100</v>
      </c>
      <c r="J2164" t="s">
        <v>499</v>
      </c>
      <c r="K2164" s="1">
        <v>65082430</v>
      </c>
      <c r="L2164" s="1">
        <v>65316255.479999997</v>
      </c>
      <c r="M2164" s="1">
        <v>233825.48</v>
      </c>
      <c r="N2164" s="1">
        <v>64926348.799999997</v>
      </c>
      <c r="O2164" s="1">
        <v>389906.68</v>
      </c>
      <c r="P2164" s="1">
        <v>64922195.479999997</v>
      </c>
      <c r="Q2164" s="1">
        <v>4153.32</v>
      </c>
      <c r="R2164" s="1">
        <v>60338402.880000003</v>
      </c>
      <c r="S2164" s="1">
        <v>4583792.5999999996</v>
      </c>
    </row>
    <row r="2165" spans="1:19" x14ac:dyDescent="0.25">
      <c r="A2165" s="2">
        <v>1001</v>
      </c>
      <c r="B2165" t="s">
        <v>21</v>
      </c>
      <c r="C2165" s="2" t="str">
        <f t="shared" si="116"/>
        <v>14</v>
      </c>
      <c r="D2165" t="s">
        <v>482</v>
      </c>
      <c r="E2165" s="2" t="str">
        <f t="shared" si="114"/>
        <v>140120000</v>
      </c>
      <c r="F2165" t="s">
        <v>492</v>
      </c>
      <c r="G2165" t="s">
        <v>493</v>
      </c>
      <c r="H2165" t="s">
        <v>494</v>
      </c>
      <c r="I2165">
        <v>61201</v>
      </c>
      <c r="J2165" t="s">
        <v>124</v>
      </c>
      <c r="K2165">
        <v>0</v>
      </c>
      <c r="L2165" s="1">
        <v>2178</v>
      </c>
      <c r="M2165" s="1">
        <v>2178</v>
      </c>
      <c r="N2165" s="1">
        <v>2178</v>
      </c>
      <c r="O2165">
        <v>0</v>
      </c>
      <c r="P2165" s="1">
        <v>2178</v>
      </c>
      <c r="Q2165">
        <v>0</v>
      </c>
      <c r="R2165">
        <v>0</v>
      </c>
      <c r="S2165" s="1">
        <v>2178</v>
      </c>
    </row>
    <row r="2166" spans="1:19" x14ac:dyDescent="0.25">
      <c r="A2166" s="2">
        <v>1001</v>
      </c>
      <c r="B2166" t="s">
        <v>21</v>
      </c>
      <c r="C2166" s="2" t="str">
        <f t="shared" si="116"/>
        <v>14</v>
      </c>
      <c r="D2166" t="s">
        <v>482</v>
      </c>
      <c r="E2166" s="2" t="str">
        <f t="shared" si="114"/>
        <v>140120000</v>
      </c>
      <c r="F2166" t="s">
        <v>492</v>
      </c>
      <c r="G2166" t="s">
        <v>493</v>
      </c>
      <c r="H2166" t="s">
        <v>494</v>
      </c>
      <c r="I2166">
        <v>62303</v>
      </c>
      <c r="J2166" t="s">
        <v>91</v>
      </c>
      <c r="K2166">
        <v>0</v>
      </c>
      <c r="L2166">
        <v>216.89</v>
      </c>
      <c r="M2166">
        <v>216.89</v>
      </c>
      <c r="N2166">
        <v>216.89</v>
      </c>
      <c r="O2166">
        <v>0</v>
      </c>
      <c r="P2166">
        <v>216.89</v>
      </c>
      <c r="Q2166">
        <v>0</v>
      </c>
      <c r="R2166">
        <v>0</v>
      </c>
      <c r="S2166">
        <v>216.89</v>
      </c>
    </row>
    <row r="2167" spans="1:19" x14ac:dyDescent="0.25">
      <c r="A2167" s="2">
        <v>1001</v>
      </c>
      <c r="B2167" t="s">
        <v>21</v>
      </c>
      <c r="C2167" s="2" t="str">
        <f t="shared" si="116"/>
        <v>14</v>
      </c>
      <c r="D2167" t="s">
        <v>482</v>
      </c>
      <c r="E2167" s="2" t="str">
        <f t="shared" si="114"/>
        <v>140120000</v>
      </c>
      <c r="F2167" t="s">
        <v>492</v>
      </c>
      <c r="G2167" t="s">
        <v>493</v>
      </c>
      <c r="H2167" t="s">
        <v>494</v>
      </c>
      <c r="I2167">
        <v>62308</v>
      </c>
      <c r="J2167" t="s">
        <v>341</v>
      </c>
      <c r="K2167">
        <v>0</v>
      </c>
      <c r="L2167" s="1">
        <v>21036.25</v>
      </c>
      <c r="M2167" s="1">
        <v>21036.25</v>
      </c>
      <c r="N2167" s="1">
        <v>21036.25</v>
      </c>
      <c r="O2167">
        <v>0</v>
      </c>
      <c r="P2167" s="1">
        <v>21036.25</v>
      </c>
      <c r="Q2167">
        <v>0</v>
      </c>
      <c r="R2167">
        <v>0</v>
      </c>
      <c r="S2167" s="1">
        <v>21036.25</v>
      </c>
    </row>
    <row r="2168" spans="1:19" x14ac:dyDescent="0.25">
      <c r="A2168" s="2">
        <v>1001</v>
      </c>
      <c r="B2168" t="s">
        <v>21</v>
      </c>
      <c r="C2168" s="2" t="str">
        <f t="shared" si="116"/>
        <v>14</v>
      </c>
      <c r="D2168" t="s">
        <v>482</v>
      </c>
      <c r="E2168" s="2" t="str">
        <f t="shared" si="114"/>
        <v>140120000</v>
      </c>
      <c r="F2168" t="s">
        <v>492</v>
      </c>
      <c r="G2168" t="s">
        <v>493</v>
      </c>
      <c r="H2168" t="s">
        <v>494</v>
      </c>
      <c r="I2168">
        <v>62399</v>
      </c>
      <c r="J2168" t="s">
        <v>92</v>
      </c>
      <c r="K2168" s="1">
        <v>60000</v>
      </c>
      <c r="L2168">
        <v>0</v>
      </c>
      <c r="M2168" s="1">
        <v>-60000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</row>
    <row r="2169" spans="1:19" x14ac:dyDescent="0.25">
      <c r="A2169" s="2">
        <v>1001</v>
      </c>
      <c r="B2169" t="s">
        <v>21</v>
      </c>
      <c r="C2169" s="2" t="str">
        <f t="shared" si="116"/>
        <v>14</v>
      </c>
      <c r="D2169" t="s">
        <v>482</v>
      </c>
      <c r="E2169" s="2" t="str">
        <f t="shared" ref="E2169:E2196" si="117">"140130000"</f>
        <v>140130000</v>
      </c>
      <c r="F2169" t="s">
        <v>500</v>
      </c>
      <c r="G2169" t="s">
        <v>501</v>
      </c>
      <c r="H2169" t="s">
        <v>502</v>
      </c>
      <c r="I2169">
        <v>10000</v>
      </c>
      <c r="J2169" t="s">
        <v>25</v>
      </c>
      <c r="K2169" s="1">
        <v>82492</v>
      </c>
      <c r="L2169" s="1">
        <v>82492</v>
      </c>
      <c r="M2169">
        <v>0</v>
      </c>
      <c r="N2169" s="1">
        <v>82491.839999999997</v>
      </c>
      <c r="O2169">
        <v>0.16</v>
      </c>
      <c r="P2169" s="1">
        <v>82491.839999999997</v>
      </c>
      <c r="Q2169">
        <v>0</v>
      </c>
      <c r="R2169" s="1">
        <v>82491.839999999997</v>
      </c>
      <c r="S2169">
        <v>0</v>
      </c>
    </row>
    <row r="2170" spans="1:19" x14ac:dyDescent="0.25">
      <c r="A2170" s="2">
        <v>1001</v>
      </c>
      <c r="B2170" t="s">
        <v>21</v>
      </c>
      <c r="C2170" s="2" t="str">
        <f t="shared" si="116"/>
        <v>14</v>
      </c>
      <c r="D2170" t="s">
        <v>482</v>
      </c>
      <c r="E2170" s="2" t="str">
        <f t="shared" si="117"/>
        <v>140130000</v>
      </c>
      <c r="F2170" t="s">
        <v>500</v>
      </c>
      <c r="G2170" t="s">
        <v>501</v>
      </c>
      <c r="H2170" t="s">
        <v>502</v>
      </c>
      <c r="I2170">
        <v>12000</v>
      </c>
      <c r="J2170" t="s">
        <v>28</v>
      </c>
      <c r="K2170" s="1">
        <v>528544</v>
      </c>
      <c r="L2170" s="1">
        <v>396311</v>
      </c>
      <c r="M2170" s="1">
        <v>-132233</v>
      </c>
      <c r="N2170" s="1">
        <v>396310.45</v>
      </c>
      <c r="O2170">
        <v>0.55000000000000004</v>
      </c>
      <c r="P2170" s="1">
        <v>396310.45</v>
      </c>
      <c r="Q2170">
        <v>0</v>
      </c>
      <c r="R2170" s="1">
        <v>396310.45</v>
      </c>
      <c r="S2170">
        <v>0</v>
      </c>
    </row>
    <row r="2171" spans="1:19" x14ac:dyDescent="0.25">
      <c r="A2171" s="2">
        <v>1001</v>
      </c>
      <c r="B2171" t="s">
        <v>21</v>
      </c>
      <c r="C2171" s="2" t="str">
        <f t="shared" si="116"/>
        <v>14</v>
      </c>
      <c r="D2171" t="s">
        <v>482</v>
      </c>
      <c r="E2171" s="2" t="str">
        <f t="shared" si="117"/>
        <v>140130000</v>
      </c>
      <c r="F2171" t="s">
        <v>500</v>
      </c>
      <c r="G2171" t="s">
        <v>501</v>
      </c>
      <c r="H2171" t="s">
        <v>502</v>
      </c>
      <c r="I2171">
        <v>12001</v>
      </c>
      <c r="J2171" t="s">
        <v>51</v>
      </c>
      <c r="K2171" s="1">
        <v>89956</v>
      </c>
      <c r="L2171" s="1">
        <v>28886</v>
      </c>
      <c r="M2171" s="1">
        <v>-61070</v>
      </c>
      <c r="N2171" s="1">
        <v>28885.65</v>
      </c>
      <c r="O2171">
        <v>0.35</v>
      </c>
      <c r="P2171" s="1">
        <v>28885.65</v>
      </c>
      <c r="Q2171">
        <v>0</v>
      </c>
      <c r="R2171" s="1">
        <v>28885.65</v>
      </c>
      <c r="S2171">
        <v>0</v>
      </c>
    </row>
    <row r="2172" spans="1:19" x14ac:dyDescent="0.25">
      <c r="A2172" s="2">
        <v>1001</v>
      </c>
      <c r="B2172" t="s">
        <v>21</v>
      </c>
      <c r="C2172" s="2" t="str">
        <f t="shared" si="116"/>
        <v>14</v>
      </c>
      <c r="D2172" t="s">
        <v>482</v>
      </c>
      <c r="E2172" s="2" t="str">
        <f t="shared" si="117"/>
        <v>140130000</v>
      </c>
      <c r="F2172" t="s">
        <v>500</v>
      </c>
      <c r="G2172" t="s">
        <v>501</v>
      </c>
      <c r="H2172" t="s">
        <v>502</v>
      </c>
      <c r="I2172">
        <v>12002</v>
      </c>
      <c r="J2172" t="s">
        <v>29</v>
      </c>
      <c r="K2172" s="1">
        <v>57414</v>
      </c>
      <c r="L2172" s="1">
        <v>32438.69</v>
      </c>
      <c r="M2172" s="1">
        <v>-24975.31</v>
      </c>
      <c r="N2172" s="1">
        <v>32438.5</v>
      </c>
      <c r="O2172">
        <v>0.19</v>
      </c>
      <c r="P2172" s="1">
        <v>32438.5</v>
      </c>
      <c r="Q2172">
        <v>0</v>
      </c>
      <c r="R2172" s="1">
        <v>32438.5</v>
      </c>
      <c r="S2172">
        <v>0</v>
      </c>
    </row>
    <row r="2173" spans="1:19" x14ac:dyDescent="0.25">
      <c r="A2173" s="2">
        <v>1001</v>
      </c>
      <c r="B2173" t="s">
        <v>21</v>
      </c>
      <c r="C2173" s="2" t="str">
        <f t="shared" si="116"/>
        <v>14</v>
      </c>
      <c r="D2173" t="s">
        <v>482</v>
      </c>
      <c r="E2173" s="2" t="str">
        <f t="shared" si="117"/>
        <v>140130000</v>
      </c>
      <c r="F2173" t="s">
        <v>500</v>
      </c>
      <c r="G2173" t="s">
        <v>501</v>
      </c>
      <c r="H2173" t="s">
        <v>502</v>
      </c>
      <c r="I2173">
        <v>12003</v>
      </c>
      <c r="J2173" t="s">
        <v>30</v>
      </c>
      <c r="K2173" s="1">
        <v>29199</v>
      </c>
      <c r="L2173" s="1">
        <v>26732.400000000001</v>
      </c>
      <c r="M2173" s="1">
        <v>-2466.6</v>
      </c>
      <c r="N2173" s="1">
        <v>26732.09</v>
      </c>
      <c r="O2173">
        <v>0.31</v>
      </c>
      <c r="P2173" s="1">
        <v>26732.09</v>
      </c>
      <c r="Q2173">
        <v>0</v>
      </c>
      <c r="R2173" s="1">
        <v>26732.09</v>
      </c>
      <c r="S2173">
        <v>0</v>
      </c>
    </row>
    <row r="2174" spans="1:19" x14ac:dyDescent="0.25">
      <c r="A2174" s="2">
        <v>1001</v>
      </c>
      <c r="B2174" t="s">
        <v>21</v>
      </c>
      <c r="C2174" s="2" t="str">
        <f t="shared" si="116"/>
        <v>14</v>
      </c>
      <c r="D2174" t="s">
        <v>482</v>
      </c>
      <c r="E2174" s="2" t="str">
        <f t="shared" si="117"/>
        <v>140130000</v>
      </c>
      <c r="F2174" t="s">
        <v>500</v>
      </c>
      <c r="G2174" t="s">
        <v>501</v>
      </c>
      <c r="H2174" t="s">
        <v>502</v>
      </c>
      <c r="I2174">
        <v>12005</v>
      </c>
      <c r="J2174" t="s">
        <v>31</v>
      </c>
      <c r="K2174" s="1">
        <v>68433</v>
      </c>
      <c r="L2174" s="1">
        <v>74737</v>
      </c>
      <c r="M2174" s="1">
        <v>6304</v>
      </c>
      <c r="N2174" s="1">
        <v>74736.84</v>
      </c>
      <c r="O2174">
        <v>0.16</v>
      </c>
      <c r="P2174" s="1">
        <v>74736.84</v>
      </c>
      <c r="Q2174">
        <v>0</v>
      </c>
      <c r="R2174" s="1">
        <v>74736.84</v>
      </c>
      <c r="S2174">
        <v>0</v>
      </c>
    </row>
    <row r="2175" spans="1:19" x14ac:dyDescent="0.25">
      <c r="A2175" s="2">
        <v>1001</v>
      </c>
      <c r="B2175" t="s">
        <v>21</v>
      </c>
      <c r="C2175" s="2" t="str">
        <f t="shared" si="116"/>
        <v>14</v>
      </c>
      <c r="D2175" t="s">
        <v>482</v>
      </c>
      <c r="E2175" s="2" t="str">
        <f t="shared" si="117"/>
        <v>140130000</v>
      </c>
      <c r="F2175" t="s">
        <v>500</v>
      </c>
      <c r="G2175" t="s">
        <v>501</v>
      </c>
      <c r="H2175" t="s">
        <v>502</v>
      </c>
      <c r="I2175">
        <v>12100</v>
      </c>
      <c r="J2175" t="s">
        <v>32</v>
      </c>
      <c r="K2175" s="1">
        <v>485795</v>
      </c>
      <c r="L2175" s="1">
        <v>354905.18</v>
      </c>
      <c r="M2175" s="1">
        <v>-130889.82</v>
      </c>
      <c r="N2175" s="1">
        <v>354904.5</v>
      </c>
      <c r="O2175">
        <v>0.68</v>
      </c>
      <c r="P2175" s="1">
        <v>354904.5</v>
      </c>
      <c r="Q2175">
        <v>0</v>
      </c>
      <c r="R2175" s="1">
        <v>354904.5</v>
      </c>
      <c r="S2175">
        <v>0</v>
      </c>
    </row>
    <row r="2176" spans="1:19" x14ac:dyDescent="0.25">
      <c r="A2176" s="2">
        <v>1001</v>
      </c>
      <c r="B2176" t="s">
        <v>21</v>
      </c>
      <c r="C2176" s="2" t="str">
        <f t="shared" si="116"/>
        <v>14</v>
      </c>
      <c r="D2176" t="s">
        <v>482</v>
      </c>
      <c r="E2176" s="2" t="str">
        <f t="shared" si="117"/>
        <v>140130000</v>
      </c>
      <c r="F2176" t="s">
        <v>500</v>
      </c>
      <c r="G2176" t="s">
        <v>501</v>
      </c>
      <c r="H2176" t="s">
        <v>502</v>
      </c>
      <c r="I2176">
        <v>12101</v>
      </c>
      <c r="J2176" t="s">
        <v>33</v>
      </c>
      <c r="K2176" s="1">
        <v>1024735</v>
      </c>
      <c r="L2176" s="1">
        <v>756309.55</v>
      </c>
      <c r="M2176" s="1">
        <v>-268425.45</v>
      </c>
      <c r="N2176" s="1">
        <v>756308.6</v>
      </c>
      <c r="O2176">
        <v>0.95</v>
      </c>
      <c r="P2176" s="1">
        <v>756308.6</v>
      </c>
      <c r="Q2176">
        <v>0</v>
      </c>
      <c r="R2176" s="1">
        <v>756308.6</v>
      </c>
      <c r="S2176">
        <v>0</v>
      </c>
    </row>
    <row r="2177" spans="1:19" x14ac:dyDescent="0.25">
      <c r="A2177" s="2">
        <v>1001</v>
      </c>
      <c r="B2177" t="s">
        <v>21</v>
      </c>
      <c r="C2177" s="2" t="str">
        <f t="shared" si="116"/>
        <v>14</v>
      </c>
      <c r="D2177" t="s">
        <v>482</v>
      </c>
      <c r="E2177" s="2" t="str">
        <f t="shared" si="117"/>
        <v>140130000</v>
      </c>
      <c r="F2177" t="s">
        <v>500</v>
      </c>
      <c r="G2177" t="s">
        <v>501</v>
      </c>
      <c r="H2177" t="s">
        <v>502</v>
      </c>
      <c r="I2177">
        <v>12401</v>
      </c>
      <c r="J2177" t="s">
        <v>133</v>
      </c>
      <c r="K2177">
        <v>0</v>
      </c>
      <c r="L2177" s="1">
        <v>51199</v>
      </c>
      <c r="M2177" s="1">
        <v>51199</v>
      </c>
      <c r="N2177" s="1">
        <v>51198.26</v>
      </c>
      <c r="O2177">
        <v>0.74</v>
      </c>
      <c r="P2177" s="1">
        <v>51198.26</v>
      </c>
      <c r="Q2177">
        <v>0</v>
      </c>
      <c r="R2177" s="1">
        <v>51198.26</v>
      </c>
      <c r="S2177">
        <v>0</v>
      </c>
    </row>
    <row r="2178" spans="1:19" x14ac:dyDescent="0.25">
      <c r="A2178" s="2">
        <v>1001</v>
      </c>
      <c r="B2178" t="s">
        <v>21</v>
      </c>
      <c r="C2178" s="2" t="str">
        <f t="shared" si="116"/>
        <v>14</v>
      </c>
      <c r="D2178" t="s">
        <v>482</v>
      </c>
      <c r="E2178" s="2" t="str">
        <f t="shared" si="117"/>
        <v>140130000</v>
      </c>
      <c r="F2178" t="s">
        <v>500</v>
      </c>
      <c r="G2178" t="s">
        <v>501</v>
      </c>
      <c r="H2178" t="s">
        <v>502</v>
      </c>
      <c r="I2178">
        <v>13000</v>
      </c>
      <c r="J2178" t="s">
        <v>53</v>
      </c>
      <c r="K2178" s="1">
        <v>401250</v>
      </c>
      <c r="L2178" s="1">
        <v>313073.93</v>
      </c>
      <c r="M2178" s="1">
        <v>-88176.07</v>
      </c>
      <c r="N2178" s="1">
        <v>313073.91999999998</v>
      </c>
      <c r="O2178">
        <v>0.01</v>
      </c>
      <c r="P2178" s="1">
        <v>313073.91999999998</v>
      </c>
      <c r="Q2178">
        <v>0</v>
      </c>
      <c r="R2178" s="1">
        <v>313073.91999999998</v>
      </c>
      <c r="S2178">
        <v>0</v>
      </c>
    </row>
    <row r="2179" spans="1:19" x14ac:dyDescent="0.25">
      <c r="A2179" s="2">
        <v>1001</v>
      </c>
      <c r="B2179" t="s">
        <v>21</v>
      </c>
      <c r="C2179" s="2" t="str">
        <f t="shared" si="116"/>
        <v>14</v>
      </c>
      <c r="D2179" t="s">
        <v>482</v>
      </c>
      <c r="E2179" s="2" t="str">
        <f t="shared" si="117"/>
        <v>140130000</v>
      </c>
      <c r="F2179" t="s">
        <v>500</v>
      </c>
      <c r="G2179" t="s">
        <v>501</v>
      </c>
      <c r="H2179" t="s">
        <v>502</v>
      </c>
      <c r="I2179">
        <v>13001</v>
      </c>
      <c r="J2179" t="s">
        <v>54</v>
      </c>
      <c r="K2179" s="1">
        <v>22121</v>
      </c>
      <c r="L2179" s="1">
        <v>13293</v>
      </c>
      <c r="M2179" s="1">
        <v>-8828</v>
      </c>
      <c r="N2179" s="1">
        <v>13292.63</v>
      </c>
      <c r="O2179">
        <v>0.37</v>
      </c>
      <c r="P2179" s="1">
        <v>13292.63</v>
      </c>
      <c r="Q2179">
        <v>0</v>
      </c>
      <c r="R2179" s="1">
        <v>13292.63</v>
      </c>
      <c r="S2179">
        <v>0</v>
      </c>
    </row>
    <row r="2180" spans="1:19" x14ac:dyDescent="0.25">
      <c r="A2180" s="2">
        <v>1001</v>
      </c>
      <c r="B2180" t="s">
        <v>21</v>
      </c>
      <c r="C2180" s="2" t="str">
        <f t="shared" si="116"/>
        <v>14</v>
      </c>
      <c r="D2180" t="s">
        <v>482</v>
      </c>
      <c r="E2180" s="2" t="str">
        <f t="shared" si="117"/>
        <v>140130000</v>
      </c>
      <c r="F2180" t="s">
        <v>500</v>
      </c>
      <c r="G2180" t="s">
        <v>501</v>
      </c>
      <c r="H2180" t="s">
        <v>502</v>
      </c>
      <c r="I2180">
        <v>13005</v>
      </c>
      <c r="J2180" t="s">
        <v>56</v>
      </c>
      <c r="K2180" s="1">
        <v>52311</v>
      </c>
      <c r="L2180" s="1">
        <v>44982</v>
      </c>
      <c r="M2180" s="1">
        <v>-7329</v>
      </c>
      <c r="N2180" s="1">
        <v>44981.42</v>
      </c>
      <c r="O2180">
        <v>0.57999999999999996</v>
      </c>
      <c r="P2180" s="1">
        <v>44981.42</v>
      </c>
      <c r="Q2180">
        <v>0</v>
      </c>
      <c r="R2180" s="1">
        <v>44981.42</v>
      </c>
      <c r="S2180">
        <v>0</v>
      </c>
    </row>
    <row r="2181" spans="1:19" x14ac:dyDescent="0.25">
      <c r="A2181" s="2">
        <v>1001</v>
      </c>
      <c r="B2181" t="s">
        <v>21</v>
      </c>
      <c r="C2181" s="2" t="str">
        <f t="shared" si="116"/>
        <v>14</v>
      </c>
      <c r="D2181" t="s">
        <v>482</v>
      </c>
      <c r="E2181" s="2" t="str">
        <f t="shared" si="117"/>
        <v>140130000</v>
      </c>
      <c r="F2181" t="s">
        <v>500</v>
      </c>
      <c r="G2181" t="s">
        <v>501</v>
      </c>
      <c r="H2181" t="s">
        <v>502</v>
      </c>
      <c r="I2181">
        <v>16000</v>
      </c>
      <c r="J2181" t="s">
        <v>35</v>
      </c>
      <c r="K2181" s="1">
        <v>559969</v>
      </c>
      <c r="L2181" s="1">
        <v>572289.79</v>
      </c>
      <c r="M2181" s="1">
        <v>12320.79</v>
      </c>
      <c r="N2181" s="1">
        <v>572289.65</v>
      </c>
      <c r="O2181">
        <v>0.14000000000000001</v>
      </c>
      <c r="P2181" s="1">
        <v>572289.65</v>
      </c>
      <c r="Q2181">
        <v>0</v>
      </c>
      <c r="R2181" s="1">
        <v>572289.65</v>
      </c>
      <c r="S2181">
        <v>0</v>
      </c>
    </row>
    <row r="2182" spans="1:19" x14ac:dyDescent="0.25">
      <c r="A2182" s="2">
        <v>1001</v>
      </c>
      <c r="B2182" t="s">
        <v>21</v>
      </c>
      <c r="C2182" s="2" t="str">
        <f t="shared" si="116"/>
        <v>14</v>
      </c>
      <c r="D2182" t="s">
        <v>482</v>
      </c>
      <c r="E2182" s="2" t="str">
        <f t="shared" si="117"/>
        <v>140130000</v>
      </c>
      <c r="F2182" t="s">
        <v>500</v>
      </c>
      <c r="G2182" t="s">
        <v>501</v>
      </c>
      <c r="H2182" t="s">
        <v>502</v>
      </c>
      <c r="I2182">
        <v>20400</v>
      </c>
      <c r="J2182" t="s">
        <v>66</v>
      </c>
      <c r="K2182" s="1">
        <v>42538</v>
      </c>
      <c r="L2182" s="1">
        <v>74174.64</v>
      </c>
      <c r="M2182" s="1">
        <v>31636.639999999999</v>
      </c>
      <c r="N2182" s="1">
        <v>74174.63</v>
      </c>
      <c r="O2182">
        <v>0.01</v>
      </c>
      <c r="P2182" s="1">
        <v>74174.63</v>
      </c>
      <c r="Q2182">
        <v>0</v>
      </c>
      <c r="R2182" s="1">
        <v>65174.720000000001</v>
      </c>
      <c r="S2182" s="1">
        <v>8999.91</v>
      </c>
    </row>
    <row r="2183" spans="1:19" x14ac:dyDescent="0.25">
      <c r="A2183" s="2">
        <v>1001</v>
      </c>
      <c r="B2183" t="s">
        <v>21</v>
      </c>
      <c r="C2183" s="2" t="str">
        <f t="shared" si="116"/>
        <v>14</v>
      </c>
      <c r="D2183" t="s">
        <v>482</v>
      </c>
      <c r="E2183" s="2" t="str">
        <f t="shared" si="117"/>
        <v>140130000</v>
      </c>
      <c r="F2183" t="s">
        <v>500</v>
      </c>
      <c r="G2183" t="s">
        <v>501</v>
      </c>
      <c r="H2183" t="s">
        <v>502</v>
      </c>
      <c r="I2183">
        <v>20900</v>
      </c>
      <c r="J2183" t="s">
        <v>452</v>
      </c>
      <c r="K2183">
        <v>0</v>
      </c>
      <c r="L2183" s="1">
        <v>2551.54</v>
      </c>
      <c r="M2183" s="1">
        <v>2551.54</v>
      </c>
      <c r="N2183" s="1">
        <v>2551.54</v>
      </c>
      <c r="O2183">
        <v>0</v>
      </c>
      <c r="P2183" s="1">
        <v>2551.54</v>
      </c>
      <c r="Q2183">
        <v>0</v>
      </c>
      <c r="R2183" s="1">
        <v>2551.54</v>
      </c>
      <c r="S2183">
        <v>0</v>
      </c>
    </row>
    <row r="2184" spans="1:19" x14ac:dyDescent="0.25">
      <c r="A2184" s="2">
        <v>1001</v>
      </c>
      <c r="B2184" t="s">
        <v>21</v>
      </c>
      <c r="C2184" s="2" t="str">
        <f t="shared" si="116"/>
        <v>14</v>
      </c>
      <c r="D2184" t="s">
        <v>482</v>
      </c>
      <c r="E2184" s="2" t="str">
        <f t="shared" si="117"/>
        <v>140130000</v>
      </c>
      <c r="F2184" t="s">
        <v>500</v>
      </c>
      <c r="G2184" t="s">
        <v>501</v>
      </c>
      <c r="H2184" t="s">
        <v>502</v>
      </c>
      <c r="I2184">
        <v>21400</v>
      </c>
      <c r="J2184" t="s">
        <v>70</v>
      </c>
      <c r="K2184" s="1">
        <v>1787</v>
      </c>
      <c r="L2184" s="1">
        <v>1787</v>
      </c>
      <c r="M2184">
        <v>0</v>
      </c>
      <c r="N2184">
        <v>0</v>
      </c>
      <c r="O2184" s="1">
        <v>1787</v>
      </c>
      <c r="P2184">
        <v>0</v>
      </c>
      <c r="Q2184">
        <v>0</v>
      </c>
      <c r="R2184">
        <v>0</v>
      </c>
      <c r="S2184">
        <v>0</v>
      </c>
    </row>
    <row r="2185" spans="1:19" x14ac:dyDescent="0.25">
      <c r="A2185" s="2">
        <v>1001</v>
      </c>
      <c r="B2185" t="s">
        <v>21</v>
      </c>
      <c r="C2185" s="2" t="str">
        <f t="shared" si="116"/>
        <v>14</v>
      </c>
      <c r="D2185" t="s">
        <v>482</v>
      </c>
      <c r="E2185" s="2" t="str">
        <f t="shared" si="117"/>
        <v>140130000</v>
      </c>
      <c r="F2185" t="s">
        <v>500</v>
      </c>
      <c r="G2185" t="s">
        <v>501</v>
      </c>
      <c r="H2185" t="s">
        <v>502</v>
      </c>
      <c r="I2185">
        <v>22103</v>
      </c>
      <c r="J2185" t="s">
        <v>76</v>
      </c>
      <c r="K2185" s="1">
        <v>12000</v>
      </c>
      <c r="L2185" s="1">
        <v>44129.82</v>
      </c>
      <c r="M2185" s="1">
        <v>32129.82</v>
      </c>
      <c r="N2185" s="1">
        <v>44129.82</v>
      </c>
      <c r="O2185">
        <v>0</v>
      </c>
      <c r="P2185" s="1">
        <v>44129.82</v>
      </c>
      <c r="Q2185">
        <v>0</v>
      </c>
      <c r="R2185" s="1">
        <v>35207.870000000003</v>
      </c>
      <c r="S2185" s="1">
        <v>8921.9500000000007</v>
      </c>
    </row>
    <row r="2186" spans="1:19" x14ac:dyDescent="0.25">
      <c r="A2186" s="2">
        <v>1001</v>
      </c>
      <c r="B2186" t="s">
        <v>21</v>
      </c>
      <c r="C2186" s="2" t="str">
        <f t="shared" si="116"/>
        <v>14</v>
      </c>
      <c r="D2186" t="s">
        <v>482</v>
      </c>
      <c r="E2186" s="2" t="str">
        <f t="shared" si="117"/>
        <v>140130000</v>
      </c>
      <c r="F2186" t="s">
        <v>500</v>
      </c>
      <c r="G2186" t="s">
        <v>501</v>
      </c>
      <c r="H2186" t="s">
        <v>502</v>
      </c>
      <c r="I2186">
        <v>22500</v>
      </c>
      <c r="J2186" t="s">
        <v>81</v>
      </c>
      <c r="K2186" s="1">
        <v>6000</v>
      </c>
      <c r="L2186">
        <v>423.75</v>
      </c>
      <c r="M2186" s="1">
        <v>-5576.25</v>
      </c>
      <c r="N2186">
        <v>417.57</v>
      </c>
      <c r="O2186">
        <v>6.18</v>
      </c>
      <c r="P2186">
        <v>417.57</v>
      </c>
      <c r="Q2186">
        <v>0</v>
      </c>
      <c r="R2186">
        <v>417.57</v>
      </c>
      <c r="S2186">
        <v>0</v>
      </c>
    </row>
    <row r="2187" spans="1:19" x14ac:dyDescent="0.25">
      <c r="A2187" s="2">
        <v>1001</v>
      </c>
      <c r="B2187" t="s">
        <v>21</v>
      </c>
      <c r="C2187" s="2" t="str">
        <f t="shared" si="116"/>
        <v>14</v>
      </c>
      <c r="D2187" t="s">
        <v>482</v>
      </c>
      <c r="E2187" s="2" t="str">
        <f t="shared" si="117"/>
        <v>140130000</v>
      </c>
      <c r="F2187" t="s">
        <v>500</v>
      </c>
      <c r="G2187" t="s">
        <v>501</v>
      </c>
      <c r="H2187" t="s">
        <v>502</v>
      </c>
      <c r="I2187">
        <v>22502</v>
      </c>
      <c r="J2187" t="s">
        <v>330</v>
      </c>
      <c r="K2187" s="1">
        <v>6000</v>
      </c>
      <c r="L2187">
        <v>0</v>
      </c>
      <c r="M2187" s="1">
        <v>-6000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</row>
    <row r="2188" spans="1:19" x14ac:dyDescent="0.25">
      <c r="A2188" s="2">
        <v>1001</v>
      </c>
      <c r="B2188" t="s">
        <v>21</v>
      </c>
      <c r="C2188" s="2" t="str">
        <f t="shared" si="116"/>
        <v>14</v>
      </c>
      <c r="D2188" t="s">
        <v>482</v>
      </c>
      <c r="E2188" s="2" t="str">
        <f t="shared" si="117"/>
        <v>140130000</v>
      </c>
      <c r="F2188" t="s">
        <v>500</v>
      </c>
      <c r="G2188" t="s">
        <v>501</v>
      </c>
      <c r="H2188" t="s">
        <v>502</v>
      </c>
      <c r="I2188">
        <v>22603</v>
      </c>
      <c r="J2188" t="s">
        <v>82</v>
      </c>
      <c r="K2188">
        <v>0</v>
      </c>
      <c r="L2188" s="1">
        <v>9478506.3100000005</v>
      </c>
      <c r="M2188" s="1">
        <v>9478506.3100000005</v>
      </c>
      <c r="N2188" s="1">
        <v>6895803.9699999997</v>
      </c>
      <c r="O2188" s="1">
        <v>2582702.34</v>
      </c>
      <c r="P2188" s="1">
        <v>6895803.9699999997</v>
      </c>
      <c r="Q2188">
        <v>0</v>
      </c>
      <c r="R2188" s="1">
        <v>6824351.9500000002</v>
      </c>
      <c r="S2188" s="1">
        <v>71452.02</v>
      </c>
    </row>
    <row r="2189" spans="1:19" x14ac:dyDescent="0.25">
      <c r="A2189" s="2">
        <v>1001</v>
      </c>
      <c r="B2189" t="s">
        <v>21</v>
      </c>
      <c r="C2189" s="2" t="str">
        <f t="shared" si="116"/>
        <v>14</v>
      </c>
      <c r="D2189" t="s">
        <v>482</v>
      </c>
      <c r="E2189" s="2" t="str">
        <f t="shared" si="117"/>
        <v>140130000</v>
      </c>
      <c r="F2189" t="s">
        <v>500</v>
      </c>
      <c r="G2189" t="s">
        <v>501</v>
      </c>
      <c r="H2189" t="s">
        <v>502</v>
      </c>
      <c r="I2189">
        <v>22609</v>
      </c>
      <c r="J2189" t="s">
        <v>44</v>
      </c>
      <c r="K2189" s="1">
        <v>3000</v>
      </c>
      <c r="L2189">
        <v>16.940000000000001</v>
      </c>
      <c r="M2189" s="1">
        <v>-2983.06</v>
      </c>
      <c r="N2189">
        <v>16.940000000000001</v>
      </c>
      <c r="O2189">
        <v>0</v>
      </c>
      <c r="P2189">
        <v>16.940000000000001</v>
      </c>
      <c r="Q2189">
        <v>0</v>
      </c>
      <c r="R2189">
        <v>16.940000000000001</v>
      </c>
      <c r="S2189">
        <v>0</v>
      </c>
    </row>
    <row r="2190" spans="1:19" x14ac:dyDescent="0.25">
      <c r="A2190" s="2">
        <v>1001</v>
      </c>
      <c r="B2190" t="s">
        <v>21</v>
      </c>
      <c r="C2190" s="2" t="str">
        <f t="shared" si="116"/>
        <v>14</v>
      </c>
      <c r="D2190" t="s">
        <v>482</v>
      </c>
      <c r="E2190" s="2" t="str">
        <f t="shared" si="117"/>
        <v>140130000</v>
      </c>
      <c r="F2190" t="s">
        <v>500</v>
      </c>
      <c r="G2190" t="s">
        <v>501</v>
      </c>
      <c r="H2190" t="s">
        <v>502</v>
      </c>
      <c r="I2190">
        <v>22706</v>
      </c>
      <c r="J2190" t="s">
        <v>86</v>
      </c>
      <c r="K2190" s="1">
        <v>1561546</v>
      </c>
      <c r="L2190" s="1">
        <v>1549189.16</v>
      </c>
      <c r="M2190" s="1">
        <v>-12356.84</v>
      </c>
      <c r="N2190" s="1">
        <v>1549189.16</v>
      </c>
      <c r="O2190">
        <v>0</v>
      </c>
      <c r="P2190" s="1">
        <v>1549189.16</v>
      </c>
      <c r="Q2190">
        <v>0</v>
      </c>
      <c r="R2190" s="1">
        <v>1259845.8500000001</v>
      </c>
      <c r="S2190" s="1">
        <v>289343.31</v>
      </c>
    </row>
    <row r="2191" spans="1:19" x14ac:dyDescent="0.25">
      <c r="A2191" s="2">
        <v>1001</v>
      </c>
      <c r="B2191" t="s">
        <v>21</v>
      </c>
      <c r="C2191" s="2" t="str">
        <f t="shared" si="116"/>
        <v>14</v>
      </c>
      <c r="D2191" t="s">
        <v>482</v>
      </c>
      <c r="E2191" s="2" t="str">
        <f t="shared" si="117"/>
        <v>140130000</v>
      </c>
      <c r="F2191" t="s">
        <v>500</v>
      </c>
      <c r="G2191" t="s">
        <v>501</v>
      </c>
      <c r="H2191" t="s">
        <v>502</v>
      </c>
      <c r="I2191">
        <v>22709</v>
      </c>
      <c r="J2191" t="s">
        <v>87</v>
      </c>
      <c r="K2191">
        <v>0</v>
      </c>
      <c r="L2191" s="1">
        <v>244781.41</v>
      </c>
      <c r="M2191" s="1">
        <v>244781.41</v>
      </c>
      <c r="N2191" s="1">
        <v>238330.86</v>
      </c>
      <c r="O2191" s="1">
        <v>6450.55</v>
      </c>
      <c r="P2191" s="1">
        <v>238330.86</v>
      </c>
      <c r="Q2191">
        <v>0</v>
      </c>
      <c r="R2191" s="1">
        <v>234032.12</v>
      </c>
      <c r="S2191" s="1">
        <v>4298.74</v>
      </c>
    </row>
    <row r="2192" spans="1:19" x14ac:dyDescent="0.25">
      <c r="A2192" s="2">
        <v>1001</v>
      </c>
      <c r="B2192" t="s">
        <v>21</v>
      </c>
      <c r="C2192" s="2" t="str">
        <f t="shared" si="116"/>
        <v>14</v>
      </c>
      <c r="D2192" t="s">
        <v>482</v>
      </c>
      <c r="E2192" s="2" t="str">
        <f t="shared" si="117"/>
        <v>140130000</v>
      </c>
      <c r="F2192" t="s">
        <v>500</v>
      </c>
      <c r="G2192" t="s">
        <v>501</v>
      </c>
      <c r="H2192" t="s">
        <v>502</v>
      </c>
      <c r="I2192">
        <v>22802</v>
      </c>
      <c r="J2192" t="s">
        <v>204</v>
      </c>
      <c r="K2192">
        <v>0</v>
      </c>
      <c r="L2192">
        <v>500</v>
      </c>
      <c r="M2192">
        <v>500</v>
      </c>
      <c r="N2192">
        <v>500</v>
      </c>
      <c r="O2192">
        <v>0</v>
      </c>
      <c r="P2192">
        <v>500</v>
      </c>
      <c r="Q2192">
        <v>0</v>
      </c>
      <c r="R2192">
        <v>500</v>
      </c>
      <c r="S2192">
        <v>0</v>
      </c>
    </row>
    <row r="2193" spans="1:19" x14ac:dyDescent="0.25">
      <c r="A2193" s="2">
        <v>1001</v>
      </c>
      <c r="B2193" t="s">
        <v>21</v>
      </c>
      <c r="C2193" s="2" t="str">
        <f t="shared" si="116"/>
        <v>14</v>
      </c>
      <c r="D2193" t="s">
        <v>482</v>
      </c>
      <c r="E2193" s="2" t="str">
        <f t="shared" si="117"/>
        <v>140130000</v>
      </c>
      <c r="F2193" t="s">
        <v>500</v>
      </c>
      <c r="G2193" t="s">
        <v>501</v>
      </c>
      <c r="H2193" t="s">
        <v>502</v>
      </c>
      <c r="I2193">
        <v>23001</v>
      </c>
      <c r="J2193" t="s">
        <v>88</v>
      </c>
      <c r="K2193" s="1">
        <v>51500</v>
      </c>
      <c r="L2193" s="1">
        <v>32500</v>
      </c>
      <c r="M2193" s="1">
        <v>-19000</v>
      </c>
      <c r="N2193" s="1">
        <v>15365.44</v>
      </c>
      <c r="O2193" s="1">
        <v>17134.560000000001</v>
      </c>
      <c r="P2193" s="1">
        <v>15365.44</v>
      </c>
      <c r="Q2193">
        <v>0</v>
      </c>
      <c r="R2193" s="1">
        <v>15365.44</v>
      </c>
      <c r="S2193">
        <v>0</v>
      </c>
    </row>
    <row r="2194" spans="1:19" x14ac:dyDescent="0.25">
      <c r="A2194" s="2">
        <v>1001</v>
      </c>
      <c r="B2194" t="s">
        <v>21</v>
      </c>
      <c r="C2194" s="2" t="str">
        <f t="shared" si="116"/>
        <v>14</v>
      </c>
      <c r="D2194" t="s">
        <v>482</v>
      </c>
      <c r="E2194" s="2" t="str">
        <f t="shared" si="117"/>
        <v>140130000</v>
      </c>
      <c r="F2194" t="s">
        <v>500</v>
      </c>
      <c r="G2194" t="s">
        <v>501</v>
      </c>
      <c r="H2194" t="s">
        <v>502</v>
      </c>
      <c r="I2194">
        <v>23100</v>
      </c>
      <c r="J2194" t="s">
        <v>89</v>
      </c>
      <c r="K2194" s="1">
        <v>32500</v>
      </c>
      <c r="L2194" s="1">
        <v>20193.18</v>
      </c>
      <c r="M2194" s="1">
        <v>-12306.82</v>
      </c>
      <c r="N2194" s="1">
        <v>2504.75</v>
      </c>
      <c r="O2194" s="1">
        <v>17688.43</v>
      </c>
      <c r="P2194" s="1">
        <v>2504.75</v>
      </c>
      <c r="Q2194">
        <v>0</v>
      </c>
      <c r="R2194" s="1">
        <v>2504.75</v>
      </c>
      <c r="S2194">
        <v>0</v>
      </c>
    </row>
    <row r="2195" spans="1:19" x14ac:dyDescent="0.25">
      <c r="A2195" s="2">
        <v>1001</v>
      </c>
      <c r="B2195" t="s">
        <v>21</v>
      </c>
      <c r="C2195" s="2" t="str">
        <f t="shared" si="116"/>
        <v>14</v>
      </c>
      <c r="D2195" t="s">
        <v>482</v>
      </c>
      <c r="E2195" s="2" t="str">
        <f t="shared" si="117"/>
        <v>140130000</v>
      </c>
      <c r="F2195" t="s">
        <v>500</v>
      </c>
      <c r="G2195" t="s">
        <v>501</v>
      </c>
      <c r="H2195" t="s">
        <v>502</v>
      </c>
      <c r="I2195">
        <v>60104</v>
      </c>
      <c r="J2195" t="s">
        <v>503</v>
      </c>
      <c r="K2195" s="1">
        <v>141805031</v>
      </c>
      <c r="L2195" s="1">
        <v>128288545.26000001</v>
      </c>
      <c r="M2195" s="1">
        <v>-13516485.74</v>
      </c>
      <c r="N2195" s="1">
        <v>97335120.799999997</v>
      </c>
      <c r="O2195" s="1">
        <v>30953424.460000001</v>
      </c>
      <c r="P2195" s="1">
        <v>97275120.799999997</v>
      </c>
      <c r="Q2195" s="1">
        <v>60000</v>
      </c>
      <c r="R2195" s="1">
        <v>61214065.880000003</v>
      </c>
      <c r="S2195" s="1">
        <v>36061054.920000002</v>
      </c>
    </row>
    <row r="2196" spans="1:19" x14ac:dyDescent="0.25">
      <c r="A2196" s="2">
        <v>1001</v>
      </c>
      <c r="B2196" t="s">
        <v>21</v>
      </c>
      <c r="C2196" s="2" t="str">
        <f t="shared" si="116"/>
        <v>14</v>
      </c>
      <c r="D2196" t="s">
        <v>482</v>
      </c>
      <c r="E2196" s="2" t="str">
        <f t="shared" si="117"/>
        <v>140130000</v>
      </c>
      <c r="F2196" t="s">
        <v>500</v>
      </c>
      <c r="G2196" t="s">
        <v>501</v>
      </c>
      <c r="H2196" t="s">
        <v>502</v>
      </c>
      <c r="I2196">
        <v>61901</v>
      </c>
      <c r="J2196" t="s">
        <v>504</v>
      </c>
      <c r="K2196" s="1">
        <v>7797775</v>
      </c>
      <c r="L2196" s="1">
        <v>26539781.129999999</v>
      </c>
      <c r="M2196" s="1">
        <v>18742006.129999999</v>
      </c>
      <c r="N2196" s="1">
        <v>25293450.66</v>
      </c>
      <c r="O2196" s="1">
        <v>1246330.47</v>
      </c>
      <c r="P2196" s="1">
        <v>25290375.440000001</v>
      </c>
      <c r="Q2196" s="1">
        <v>3075.22</v>
      </c>
      <c r="R2196" s="1">
        <v>13409532.449999999</v>
      </c>
      <c r="S2196" s="1">
        <v>11880842.99</v>
      </c>
    </row>
    <row r="2197" spans="1:19" x14ac:dyDescent="0.25">
      <c r="A2197" s="2">
        <v>1001</v>
      </c>
      <c r="B2197" t="s">
        <v>21</v>
      </c>
      <c r="C2197" s="2" t="str">
        <f t="shared" ref="C2197:C2260" si="118">"15"</f>
        <v>15</v>
      </c>
      <c r="D2197" t="s">
        <v>505</v>
      </c>
      <c r="E2197" s="2" t="str">
        <f t="shared" ref="E2197:E2228" si="119">"150010000"</f>
        <v>150010000</v>
      </c>
      <c r="F2197" t="s">
        <v>506</v>
      </c>
      <c r="G2197" t="s">
        <v>507</v>
      </c>
      <c r="H2197" t="s">
        <v>508</v>
      </c>
      <c r="I2197">
        <v>10000</v>
      </c>
      <c r="J2197" t="s">
        <v>25</v>
      </c>
      <c r="K2197" s="1">
        <v>342912</v>
      </c>
      <c r="L2197" s="1">
        <v>377369.92</v>
      </c>
      <c r="M2197" s="1">
        <v>34457.919999999998</v>
      </c>
      <c r="N2197" s="1">
        <v>377369.21</v>
      </c>
      <c r="O2197">
        <v>0.71</v>
      </c>
      <c r="P2197" s="1">
        <v>377369.21</v>
      </c>
      <c r="Q2197">
        <v>0</v>
      </c>
      <c r="R2197" s="1">
        <v>377369.21</v>
      </c>
      <c r="S2197">
        <v>0</v>
      </c>
    </row>
    <row r="2198" spans="1:19" x14ac:dyDescent="0.25">
      <c r="A2198" s="2">
        <v>1001</v>
      </c>
      <c r="B2198" t="s">
        <v>21</v>
      </c>
      <c r="C2198" s="2" t="str">
        <f t="shared" si="118"/>
        <v>15</v>
      </c>
      <c r="D2198" t="s">
        <v>505</v>
      </c>
      <c r="E2198" s="2" t="str">
        <f t="shared" si="119"/>
        <v>150010000</v>
      </c>
      <c r="F2198" t="s">
        <v>506</v>
      </c>
      <c r="G2198" t="s">
        <v>507</v>
      </c>
      <c r="H2198" t="s">
        <v>508</v>
      </c>
      <c r="I2198">
        <v>11000</v>
      </c>
      <c r="J2198" t="s">
        <v>26</v>
      </c>
      <c r="K2198" s="1">
        <v>51149</v>
      </c>
      <c r="L2198" s="1">
        <v>40550.449999999997</v>
      </c>
      <c r="M2198" s="1">
        <v>-10598.55</v>
      </c>
      <c r="N2198" s="1">
        <v>40549.89</v>
      </c>
      <c r="O2198">
        <v>0.56000000000000005</v>
      </c>
      <c r="P2198" s="1">
        <v>40549.89</v>
      </c>
      <c r="Q2198">
        <v>0</v>
      </c>
      <c r="R2198" s="1">
        <v>40549.89</v>
      </c>
      <c r="S2198">
        <v>0</v>
      </c>
    </row>
    <row r="2199" spans="1:19" x14ac:dyDescent="0.25">
      <c r="A2199" s="2">
        <v>1001</v>
      </c>
      <c r="B2199" t="s">
        <v>21</v>
      </c>
      <c r="C2199" s="2" t="str">
        <f t="shared" si="118"/>
        <v>15</v>
      </c>
      <c r="D2199" t="s">
        <v>505</v>
      </c>
      <c r="E2199" s="2" t="str">
        <f t="shared" si="119"/>
        <v>150010000</v>
      </c>
      <c r="F2199" t="s">
        <v>506</v>
      </c>
      <c r="G2199" t="s">
        <v>507</v>
      </c>
      <c r="H2199" t="s">
        <v>508</v>
      </c>
      <c r="I2199">
        <v>11001</v>
      </c>
      <c r="J2199" t="s">
        <v>27</v>
      </c>
      <c r="K2199" s="1">
        <v>145432</v>
      </c>
      <c r="L2199" s="1">
        <v>114327.29</v>
      </c>
      <c r="M2199" s="1">
        <v>-31104.71</v>
      </c>
      <c r="N2199" s="1">
        <v>114326.81</v>
      </c>
      <c r="O2199">
        <v>0.48</v>
      </c>
      <c r="P2199" s="1">
        <v>114326.81</v>
      </c>
      <c r="Q2199">
        <v>0</v>
      </c>
      <c r="R2199" s="1">
        <v>114326.81</v>
      </c>
      <c r="S2199">
        <v>0</v>
      </c>
    </row>
    <row r="2200" spans="1:19" x14ac:dyDescent="0.25">
      <c r="A2200" s="2">
        <v>1001</v>
      </c>
      <c r="B2200" t="s">
        <v>21</v>
      </c>
      <c r="C2200" s="2" t="str">
        <f t="shared" si="118"/>
        <v>15</v>
      </c>
      <c r="D2200" t="s">
        <v>505</v>
      </c>
      <c r="E2200" s="2" t="str">
        <f t="shared" si="119"/>
        <v>150010000</v>
      </c>
      <c r="F2200" t="s">
        <v>506</v>
      </c>
      <c r="G2200" t="s">
        <v>507</v>
      </c>
      <c r="H2200" t="s">
        <v>508</v>
      </c>
      <c r="I2200">
        <v>12000</v>
      </c>
      <c r="J2200" t="s">
        <v>28</v>
      </c>
      <c r="K2200" s="1">
        <v>1517434</v>
      </c>
      <c r="L2200" s="1">
        <v>1237371.48</v>
      </c>
      <c r="M2200" s="1">
        <v>-280062.52</v>
      </c>
      <c r="N2200" s="1">
        <v>1237370.99</v>
      </c>
      <c r="O2200">
        <v>0.49</v>
      </c>
      <c r="P2200" s="1">
        <v>1237370.99</v>
      </c>
      <c r="Q2200">
        <v>0</v>
      </c>
      <c r="R2200" s="1">
        <v>1237370.99</v>
      </c>
      <c r="S2200">
        <v>0</v>
      </c>
    </row>
    <row r="2201" spans="1:19" x14ac:dyDescent="0.25">
      <c r="A2201" s="2">
        <v>1001</v>
      </c>
      <c r="B2201" t="s">
        <v>21</v>
      </c>
      <c r="C2201" s="2" t="str">
        <f t="shared" si="118"/>
        <v>15</v>
      </c>
      <c r="D2201" t="s">
        <v>505</v>
      </c>
      <c r="E2201" s="2" t="str">
        <f t="shared" si="119"/>
        <v>150010000</v>
      </c>
      <c r="F2201" t="s">
        <v>506</v>
      </c>
      <c r="G2201" t="s">
        <v>507</v>
      </c>
      <c r="H2201" t="s">
        <v>508</v>
      </c>
      <c r="I2201">
        <v>12001</v>
      </c>
      <c r="J2201" t="s">
        <v>51</v>
      </c>
      <c r="K2201" s="1">
        <v>824597</v>
      </c>
      <c r="L2201" s="1">
        <v>509164.15</v>
      </c>
      <c r="M2201" s="1">
        <v>-315432.84999999998</v>
      </c>
      <c r="N2201" s="1">
        <v>509164.06</v>
      </c>
      <c r="O2201">
        <v>0.09</v>
      </c>
      <c r="P2201" s="1">
        <v>509164.06</v>
      </c>
      <c r="Q2201">
        <v>0</v>
      </c>
      <c r="R2201" s="1">
        <v>509164.06</v>
      </c>
      <c r="S2201">
        <v>0</v>
      </c>
    </row>
    <row r="2202" spans="1:19" x14ac:dyDescent="0.25">
      <c r="A2202" s="2">
        <v>1001</v>
      </c>
      <c r="B2202" t="s">
        <v>21</v>
      </c>
      <c r="C2202" s="2" t="str">
        <f t="shared" si="118"/>
        <v>15</v>
      </c>
      <c r="D2202" t="s">
        <v>505</v>
      </c>
      <c r="E2202" s="2" t="str">
        <f t="shared" si="119"/>
        <v>150010000</v>
      </c>
      <c r="F2202" t="s">
        <v>506</v>
      </c>
      <c r="G2202" t="s">
        <v>507</v>
      </c>
      <c r="H2202" t="s">
        <v>508</v>
      </c>
      <c r="I2202">
        <v>12002</v>
      </c>
      <c r="J2202" t="s">
        <v>29</v>
      </c>
      <c r="K2202" s="1">
        <v>585624</v>
      </c>
      <c r="L2202" s="1">
        <v>281852.03000000003</v>
      </c>
      <c r="M2202" s="1">
        <v>-303771.96999999997</v>
      </c>
      <c r="N2202" s="1">
        <v>281851.33</v>
      </c>
      <c r="O2202">
        <v>0.7</v>
      </c>
      <c r="P2202" s="1">
        <v>281851.33</v>
      </c>
      <c r="Q2202">
        <v>0</v>
      </c>
      <c r="R2202" s="1">
        <v>281851.33</v>
      </c>
      <c r="S2202">
        <v>0</v>
      </c>
    </row>
    <row r="2203" spans="1:19" x14ac:dyDescent="0.25">
      <c r="A2203" s="2">
        <v>1001</v>
      </c>
      <c r="B2203" t="s">
        <v>21</v>
      </c>
      <c r="C2203" s="2" t="str">
        <f t="shared" si="118"/>
        <v>15</v>
      </c>
      <c r="D2203" t="s">
        <v>505</v>
      </c>
      <c r="E2203" s="2" t="str">
        <f t="shared" si="119"/>
        <v>150010000</v>
      </c>
      <c r="F2203" t="s">
        <v>506</v>
      </c>
      <c r="G2203" t="s">
        <v>507</v>
      </c>
      <c r="H2203" t="s">
        <v>508</v>
      </c>
      <c r="I2203">
        <v>12003</v>
      </c>
      <c r="J2203" t="s">
        <v>30</v>
      </c>
      <c r="K2203" s="1">
        <v>243325</v>
      </c>
      <c r="L2203" s="1">
        <v>182081</v>
      </c>
      <c r="M2203" s="1">
        <v>-61244</v>
      </c>
      <c r="N2203" s="1">
        <v>182080.27</v>
      </c>
      <c r="O2203">
        <v>0.73</v>
      </c>
      <c r="P2203" s="1">
        <v>182080.27</v>
      </c>
      <c r="Q2203">
        <v>0</v>
      </c>
      <c r="R2203" s="1">
        <v>182080.27</v>
      </c>
      <c r="S2203">
        <v>0</v>
      </c>
    </row>
    <row r="2204" spans="1:19" x14ac:dyDescent="0.25">
      <c r="A2204" s="2">
        <v>1001</v>
      </c>
      <c r="B2204" t="s">
        <v>21</v>
      </c>
      <c r="C2204" s="2" t="str">
        <f t="shared" si="118"/>
        <v>15</v>
      </c>
      <c r="D2204" t="s">
        <v>505</v>
      </c>
      <c r="E2204" s="2" t="str">
        <f t="shared" si="119"/>
        <v>150010000</v>
      </c>
      <c r="F2204" t="s">
        <v>506</v>
      </c>
      <c r="G2204" t="s">
        <v>507</v>
      </c>
      <c r="H2204" t="s">
        <v>508</v>
      </c>
      <c r="I2204">
        <v>12005</v>
      </c>
      <c r="J2204" t="s">
        <v>31</v>
      </c>
      <c r="K2204" s="1">
        <v>473534</v>
      </c>
      <c r="L2204" s="1">
        <v>502780.5</v>
      </c>
      <c r="M2204" s="1">
        <v>29246.5</v>
      </c>
      <c r="N2204" s="1">
        <v>502779.99</v>
      </c>
      <c r="O2204">
        <v>0.51</v>
      </c>
      <c r="P2204" s="1">
        <v>502779.99</v>
      </c>
      <c r="Q2204">
        <v>0</v>
      </c>
      <c r="R2204" s="1">
        <v>502779.99</v>
      </c>
      <c r="S2204">
        <v>0</v>
      </c>
    </row>
    <row r="2205" spans="1:19" x14ac:dyDescent="0.25">
      <c r="A2205" s="2">
        <v>1001</v>
      </c>
      <c r="B2205" t="s">
        <v>21</v>
      </c>
      <c r="C2205" s="2" t="str">
        <f t="shared" si="118"/>
        <v>15</v>
      </c>
      <c r="D2205" t="s">
        <v>505</v>
      </c>
      <c r="E2205" s="2" t="str">
        <f t="shared" si="119"/>
        <v>150010000</v>
      </c>
      <c r="F2205" t="s">
        <v>506</v>
      </c>
      <c r="G2205" t="s">
        <v>507</v>
      </c>
      <c r="H2205" t="s">
        <v>508</v>
      </c>
      <c r="I2205">
        <v>12100</v>
      </c>
      <c r="J2205" t="s">
        <v>32</v>
      </c>
      <c r="K2205" s="1">
        <v>2071875</v>
      </c>
      <c r="L2205" s="1">
        <v>1618133.57</v>
      </c>
      <c r="M2205" s="1">
        <v>-453741.43</v>
      </c>
      <c r="N2205" s="1">
        <v>1618133</v>
      </c>
      <c r="O2205">
        <v>0.56999999999999995</v>
      </c>
      <c r="P2205" s="1">
        <v>1618133</v>
      </c>
      <c r="Q2205">
        <v>0</v>
      </c>
      <c r="R2205" s="1">
        <v>1618133</v>
      </c>
      <c r="S2205">
        <v>0</v>
      </c>
    </row>
    <row r="2206" spans="1:19" x14ac:dyDescent="0.25">
      <c r="A2206" s="2">
        <v>1001</v>
      </c>
      <c r="B2206" t="s">
        <v>21</v>
      </c>
      <c r="C2206" s="2" t="str">
        <f t="shared" si="118"/>
        <v>15</v>
      </c>
      <c r="D2206" t="s">
        <v>505</v>
      </c>
      <c r="E2206" s="2" t="str">
        <f t="shared" si="119"/>
        <v>150010000</v>
      </c>
      <c r="F2206" t="s">
        <v>506</v>
      </c>
      <c r="G2206" t="s">
        <v>507</v>
      </c>
      <c r="H2206" t="s">
        <v>508</v>
      </c>
      <c r="I2206">
        <v>12101</v>
      </c>
      <c r="J2206" t="s">
        <v>33</v>
      </c>
      <c r="K2206" s="1">
        <v>4237564</v>
      </c>
      <c r="L2206" s="1">
        <v>3472327.29</v>
      </c>
      <c r="M2206" s="1">
        <v>-765236.71</v>
      </c>
      <c r="N2206" s="1">
        <v>3472327.02</v>
      </c>
      <c r="O2206">
        <v>0.27</v>
      </c>
      <c r="P2206" s="1">
        <v>3472327.02</v>
      </c>
      <c r="Q2206">
        <v>0</v>
      </c>
      <c r="R2206" s="1">
        <v>3472327.02</v>
      </c>
      <c r="S2206">
        <v>0</v>
      </c>
    </row>
    <row r="2207" spans="1:19" x14ac:dyDescent="0.25">
      <c r="A2207" s="2">
        <v>1001</v>
      </c>
      <c r="B2207" t="s">
        <v>21</v>
      </c>
      <c r="C2207" s="2" t="str">
        <f t="shared" si="118"/>
        <v>15</v>
      </c>
      <c r="D2207" t="s">
        <v>505</v>
      </c>
      <c r="E2207" s="2" t="str">
        <f t="shared" si="119"/>
        <v>150010000</v>
      </c>
      <c r="F2207" t="s">
        <v>506</v>
      </c>
      <c r="G2207" t="s">
        <v>507</v>
      </c>
      <c r="H2207" t="s">
        <v>508</v>
      </c>
      <c r="I2207">
        <v>12103</v>
      </c>
      <c r="J2207" t="s">
        <v>52</v>
      </c>
      <c r="K2207" s="1">
        <v>11238</v>
      </c>
      <c r="L2207" s="1">
        <v>13878.5</v>
      </c>
      <c r="M2207" s="1">
        <v>2640.5</v>
      </c>
      <c r="N2207" s="1">
        <v>13878.03</v>
      </c>
      <c r="O2207">
        <v>0.47</v>
      </c>
      <c r="P2207" s="1">
        <v>13878.03</v>
      </c>
      <c r="Q2207">
        <v>0</v>
      </c>
      <c r="R2207" s="1">
        <v>13878.03</v>
      </c>
      <c r="S2207">
        <v>0</v>
      </c>
    </row>
    <row r="2208" spans="1:19" x14ac:dyDescent="0.25">
      <c r="A2208" s="2">
        <v>1001</v>
      </c>
      <c r="B2208" t="s">
        <v>21</v>
      </c>
      <c r="C2208" s="2" t="str">
        <f t="shared" si="118"/>
        <v>15</v>
      </c>
      <c r="D2208" t="s">
        <v>505</v>
      </c>
      <c r="E2208" s="2" t="str">
        <f t="shared" si="119"/>
        <v>150010000</v>
      </c>
      <c r="F2208" t="s">
        <v>506</v>
      </c>
      <c r="G2208" t="s">
        <v>507</v>
      </c>
      <c r="H2208" t="s">
        <v>508</v>
      </c>
      <c r="I2208">
        <v>12401</v>
      </c>
      <c r="J2208" t="s">
        <v>133</v>
      </c>
      <c r="K2208">
        <v>0</v>
      </c>
      <c r="L2208" s="1">
        <v>15950.67</v>
      </c>
      <c r="M2208" s="1">
        <v>15950.67</v>
      </c>
      <c r="N2208" s="1">
        <v>15950.32</v>
      </c>
      <c r="O2208">
        <v>0.35</v>
      </c>
      <c r="P2208" s="1">
        <v>15950.32</v>
      </c>
      <c r="Q2208">
        <v>0</v>
      </c>
      <c r="R2208" s="1">
        <v>15950.32</v>
      </c>
      <c r="S2208">
        <v>0</v>
      </c>
    </row>
    <row r="2209" spans="1:19" x14ac:dyDescent="0.25">
      <c r="A2209" s="2">
        <v>1001</v>
      </c>
      <c r="B2209" t="s">
        <v>21</v>
      </c>
      <c r="C2209" s="2" t="str">
        <f t="shared" si="118"/>
        <v>15</v>
      </c>
      <c r="D2209" t="s">
        <v>505</v>
      </c>
      <c r="E2209" s="2" t="str">
        <f t="shared" si="119"/>
        <v>150010000</v>
      </c>
      <c r="F2209" t="s">
        <v>506</v>
      </c>
      <c r="G2209" t="s">
        <v>507</v>
      </c>
      <c r="H2209" t="s">
        <v>508</v>
      </c>
      <c r="I2209">
        <v>12502</v>
      </c>
      <c r="J2209" t="s">
        <v>134</v>
      </c>
      <c r="K2209">
        <v>0</v>
      </c>
      <c r="L2209" s="1">
        <v>73876.02</v>
      </c>
      <c r="M2209" s="1">
        <v>73876.02</v>
      </c>
      <c r="N2209" s="1">
        <v>73876.02</v>
      </c>
      <c r="O2209">
        <v>0</v>
      </c>
      <c r="P2209" s="1">
        <v>73876.02</v>
      </c>
      <c r="Q2209">
        <v>0</v>
      </c>
      <c r="R2209" s="1">
        <v>73876.02</v>
      </c>
      <c r="S2209">
        <v>0</v>
      </c>
    </row>
    <row r="2210" spans="1:19" x14ac:dyDescent="0.25">
      <c r="A2210" s="2">
        <v>1001</v>
      </c>
      <c r="B2210" t="s">
        <v>21</v>
      </c>
      <c r="C2210" s="2" t="str">
        <f t="shared" si="118"/>
        <v>15</v>
      </c>
      <c r="D2210" t="s">
        <v>505</v>
      </c>
      <c r="E2210" s="2" t="str">
        <f t="shared" si="119"/>
        <v>150010000</v>
      </c>
      <c r="F2210" t="s">
        <v>506</v>
      </c>
      <c r="G2210" t="s">
        <v>507</v>
      </c>
      <c r="H2210" t="s">
        <v>508</v>
      </c>
      <c r="I2210">
        <v>13000</v>
      </c>
      <c r="J2210" t="s">
        <v>53</v>
      </c>
      <c r="K2210" s="1">
        <v>2039523</v>
      </c>
      <c r="L2210" s="1">
        <v>1720892.04</v>
      </c>
      <c r="M2210" s="1">
        <v>-318630.96000000002</v>
      </c>
      <c r="N2210" s="1">
        <v>1720891.77</v>
      </c>
      <c r="O2210">
        <v>0.27</v>
      </c>
      <c r="P2210" s="1">
        <v>1720891.77</v>
      </c>
      <c r="Q2210">
        <v>0</v>
      </c>
      <c r="R2210" s="1">
        <v>1720891.77</v>
      </c>
      <c r="S2210">
        <v>0</v>
      </c>
    </row>
    <row r="2211" spans="1:19" x14ac:dyDescent="0.25">
      <c r="A2211" s="2">
        <v>1001</v>
      </c>
      <c r="B2211" t="s">
        <v>21</v>
      </c>
      <c r="C2211" s="2" t="str">
        <f t="shared" si="118"/>
        <v>15</v>
      </c>
      <c r="D2211" t="s">
        <v>505</v>
      </c>
      <c r="E2211" s="2" t="str">
        <f t="shared" si="119"/>
        <v>150010000</v>
      </c>
      <c r="F2211" t="s">
        <v>506</v>
      </c>
      <c r="G2211" t="s">
        <v>507</v>
      </c>
      <c r="H2211" t="s">
        <v>508</v>
      </c>
      <c r="I2211">
        <v>13001</v>
      </c>
      <c r="J2211" t="s">
        <v>54</v>
      </c>
      <c r="K2211" s="1">
        <v>6681</v>
      </c>
      <c r="L2211" s="1">
        <v>6587</v>
      </c>
      <c r="M2211">
        <v>-94</v>
      </c>
      <c r="N2211" s="1">
        <v>6586.59</v>
      </c>
      <c r="O2211">
        <v>0.41</v>
      </c>
      <c r="P2211" s="1">
        <v>6586.59</v>
      </c>
      <c r="Q2211">
        <v>0</v>
      </c>
      <c r="R2211" s="1">
        <v>6586.59</v>
      </c>
      <c r="S2211">
        <v>0</v>
      </c>
    </row>
    <row r="2212" spans="1:19" x14ac:dyDescent="0.25">
      <c r="A2212" s="2">
        <v>1001</v>
      </c>
      <c r="B2212" t="s">
        <v>21</v>
      </c>
      <c r="C2212" s="2" t="str">
        <f t="shared" si="118"/>
        <v>15</v>
      </c>
      <c r="D2212" t="s">
        <v>505</v>
      </c>
      <c r="E2212" s="2" t="str">
        <f t="shared" si="119"/>
        <v>150010000</v>
      </c>
      <c r="F2212" t="s">
        <v>506</v>
      </c>
      <c r="G2212" t="s">
        <v>507</v>
      </c>
      <c r="H2212" t="s">
        <v>508</v>
      </c>
      <c r="I2212">
        <v>13002</v>
      </c>
      <c r="J2212" t="s">
        <v>55</v>
      </c>
      <c r="K2212">
        <v>0</v>
      </c>
      <c r="L2212">
        <v>584.78</v>
      </c>
      <c r="M2212">
        <v>584.78</v>
      </c>
      <c r="N2212">
        <v>584.78</v>
      </c>
      <c r="O2212">
        <v>0</v>
      </c>
      <c r="P2212">
        <v>584.78</v>
      </c>
      <c r="Q2212">
        <v>0</v>
      </c>
      <c r="R2212">
        <v>584.78</v>
      </c>
      <c r="S2212">
        <v>0</v>
      </c>
    </row>
    <row r="2213" spans="1:19" x14ac:dyDescent="0.25">
      <c r="A2213" s="2">
        <v>1001</v>
      </c>
      <c r="B2213" t="s">
        <v>21</v>
      </c>
      <c r="C2213" s="2" t="str">
        <f t="shared" si="118"/>
        <v>15</v>
      </c>
      <c r="D2213" t="s">
        <v>505</v>
      </c>
      <c r="E2213" s="2" t="str">
        <f t="shared" si="119"/>
        <v>150010000</v>
      </c>
      <c r="F2213" t="s">
        <v>506</v>
      </c>
      <c r="G2213" t="s">
        <v>507</v>
      </c>
      <c r="H2213" t="s">
        <v>508</v>
      </c>
      <c r="I2213">
        <v>13005</v>
      </c>
      <c r="J2213" t="s">
        <v>56</v>
      </c>
      <c r="K2213" s="1">
        <v>333237</v>
      </c>
      <c r="L2213" s="1">
        <v>296260.33</v>
      </c>
      <c r="M2213" s="1">
        <v>-36976.67</v>
      </c>
      <c r="N2213" s="1">
        <v>296260.15000000002</v>
      </c>
      <c r="O2213">
        <v>0.18</v>
      </c>
      <c r="P2213" s="1">
        <v>296260.15000000002</v>
      </c>
      <c r="Q2213">
        <v>0</v>
      </c>
      <c r="R2213" s="1">
        <v>296260.15000000002</v>
      </c>
      <c r="S2213">
        <v>0</v>
      </c>
    </row>
    <row r="2214" spans="1:19" x14ac:dyDescent="0.25">
      <c r="A2214" s="2">
        <v>1001</v>
      </c>
      <c r="B2214" t="s">
        <v>21</v>
      </c>
      <c r="C2214" s="2" t="str">
        <f t="shared" si="118"/>
        <v>15</v>
      </c>
      <c r="D2214" t="s">
        <v>505</v>
      </c>
      <c r="E2214" s="2" t="str">
        <f t="shared" si="119"/>
        <v>150010000</v>
      </c>
      <c r="F2214" t="s">
        <v>506</v>
      </c>
      <c r="G2214" t="s">
        <v>507</v>
      </c>
      <c r="H2214" t="s">
        <v>508</v>
      </c>
      <c r="I2214">
        <v>13100</v>
      </c>
      <c r="J2214" t="s">
        <v>103</v>
      </c>
      <c r="K2214" s="1">
        <v>645463</v>
      </c>
      <c r="L2214" s="1">
        <v>622829.02</v>
      </c>
      <c r="M2214" s="1">
        <v>-22633.98</v>
      </c>
      <c r="N2214" s="1">
        <v>622828.36</v>
      </c>
      <c r="O2214">
        <v>0.66</v>
      </c>
      <c r="P2214" s="1">
        <v>622828.36</v>
      </c>
      <c r="Q2214">
        <v>0</v>
      </c>
      <c r="R2214" s="1">
        <v>622828.36</v>
      </c>
      <c r="S2214">
        <v>0</v>
      </c>
    </row>
    <row r="2215" spans="1:19" x14ac:dyDescent="0.25">
      <c r="A2215" s="2">
        <v>1001</v>
      </c>
      <c r="B2215" t="s">
        <v>21</v>
      </c>
      <c r="C2215" s="2" t="str">
        <f t="shared" si="118"/>
        <v>15</v>
      </c>
      <c r="D2215" t="s">
        <v>505</v>
      </c>
      <c r="E2215" s="2" t="str">
        <f t="shared" si="119"/>
        <v>150010000</v>
      </c>
      <c r="F2215" t="s">
        <v>506</v>
      </c>
      <c r="G2215" t="s">
        <v>507</v>
      </c>
      <c r="H2215" t="s">
        <v>508</v>
      </c>
      <c r="I2215">
        <v>13102</v>
      </c>
      <c r="J2215" t="s">
        <v>105</v>
      </c>
      <c r="K2215">
        <v>0</v>
      </c>
      <c r="L2215" s="1">
        <v>6202.22</v>
      </c>
      <c r="M2215" s="1">
        <v>6202.22</v>
      </c>
      <c r="N2215" s="1">
        <v>6202.22</v>
      </c>
      <c r="O2215">
        <v>0</v>
      </c>
      <c r="P2215" s="1">
        <v>6202.22</v>
      </c>
      <c r="Q2215">
        <v>0</v>
      </c>
      <c r="R2215" s="1">
        <v>6202.22</v>
      </c>
      <c r="S2215">
        <v>0</v>
      </c>
    </row>
    <row r="2216" spans="1:19" x14ac:dyDescent="0.25">
      <c r="A2216" s="2">
        <v>1001</v>
      </c>
      <c r="B2216" t="s">
        <v>21</v>
      </c>
      <c r="C2216" s="2" t="str">
        <f t="shared" si="118"/>
        <v>15</v>
      </c>
      <c r="D2216" t="s">
        <v>505</v>
      </c>
      <c r="E2216" s="2" t="str">
        <f t="shared" si="119"/>
        <v>150010000</v>
      </c>
      <c r="F2216" t="s">
        <v>506</v>
      </c>
      <c r="G2216" t="s">
        <v>507</v>
      </c>
      <c r="H2216" t="s">
        <v>508</v>
      </c>
      <c r="I2216">
        <v>13106</v>
      </c>
      <c r="J2216" t="s">
        <v>57</v>
      </c>
      <c r="K2216" s="1">
        <v>9621</v>
      </c>
      <c r="L2216" s="1">
        <v>7201</v>
      </c>
      <c r="M2216" s="1">
        <v>-2420</v>
      </c>
      <c r="N2216" s="1">
        <v>7200.16</v>
      </c>
      <c r="O2216">
        <v>0.84</v>
      </c>
      <c r="P2216" s="1">
        <v>7200.16</v>
      </c>
      <c r="Q2216">
        <v>0</v>
      </c>
      <c r="R2216" s="1">
        <v>7200.16</v>
      </c>
      <c r="S2216">
        <v>0</v>
      </c>
    </row>
    <row r="2217" spans="1:19" x14ac:dyDescent="0.25">
      <c r="A2217" s="2">
        <v>1001</v>
      </c>
      <c r="B2217" t="s">
        <v>21</v>
      </c>
      <c r="C2217" s="2" t="str">
        <f t="shared" si="118"/>
        <v>15</v>
      </c>
      <c r="D2217" t="s">
        <v>505</v>
      </c>
      <c r="E2217" s="2" t="str">
        <f t="shared" si="119"/>
        <v>150010000</v>
      </c>
      <c r="F2217" t="s">
        <v>506</v>
      </c>
      <c r="G2217" t="s">
        <v>507</v>
      </c>
      <c r="H2217" t="s">
        <v>508</v>
      </c>
      <c r="I2217">
        <v>14102</v>
      </c>
      <c r="J2217" t="s">
        <v>402</v>
      </c>
      <c r="K2217" s="1">
        <v>6890</v>
      </c>
      <c r="L2217" s="1">
        <v>3445.04</v>
      </c>
      <c r="M2217" s="1">
        <v>-3444.96</v>
      </c>
      <c r="N2217" s="1">
        <v>3444.85</v>
      </c>
      <c r="O2217">
        <v>0.19</v>
      </c>
      <c r="P2217" s="1">
        <v>3444.85</v>
      </c>
      <c r="Q2217">
        <v>0</v>
      </c>
      <c r="R2217" s="1">
        <v>3444.85</v>
      </c>
      <c r="S2217">
        <v>0</v>
      </c>
    </row>
    <row r="2218" spans="1:19" x14ac:dyDescent="0.25">
      <c r="A2218" s="2">
        <v>1001</v>
      </c>
      <c r="B2218" t="s">
        <v>21</v>
      </c>
      <c r="C2218" s="2" t="str">
        <f t="shared" si="118"/>
        <v>15</v>
      </c>
      <c r="D2218" t="s">
        <v>505</v>
      </c>
      <c r="E2218" s="2" t="str">
        <f t="shared" si="119"/>
        <v>150010000</v>
      </c>
      <c r="F2218" t="s">
        <v>506</v>
      </c>
      <c r="G2218" t="s">
        <v>507</v>
      </c>
      <c r="H2218" t="s">
        <v>508</v>
      </c>
      <c r="I2218">
        <v>14103</v>
      </c>
      <c r="J2218" t="s">
        <v>59</v>
      </c>
      <c r="K2218" s="1">
        <v>47963</v>
      </c>
      <c r="L2218" s="1">
        <v>57778.62</v>
      </c>
      <c r="M2218" s="1">
        <v>9815.6200000000008</v>
      </c>
      <c r="N2218" s="1">
        <v>57777.66</v>
      </c>
      <c r="O2218">
        <v>0.96</v>
      </c>
      <c r="P2218" s="1">
        <v>57777.66</v>
      </c>
      <c r="Q2218">
        <v>0</v>
      </c>
      <c r="R2218" s="1">
        <v>57777.66</v>
      </c>
      <c r="S2218">
        <v>0</v>
      </c>
    </row>
    <row r="2219" spans="1:19" x14ac:dyDescent="0.25">
      <c r="A2219" s="2">
        <v>1001</v>
      </c>
      <c r="B2219" t="s">
        <v>21</v>
      </c>
      <c r="C2219" s="2" t="str">
        <f t="shared" si="118"/>
        <v>15</v>
      </c>
      <c r="D2219" t="s">
        <v>505</v>
      </c>
      <c r="E2219" s="2" t="str">
        <f t="shared" si="119"/>
        <v>150010000</v>
      </c>
      <c r="F2219" t="s">
        <v>506</v>
      </c>
      <c r="G2219" t="s">
        <v>507</v>
      </c>
      <c r="H2219" t="s">
        <v>508</v>
      </c>
      <c r="I2219">
        <v>15000</v>
      </c>
      <c r="J2219" t="s">
        <v>135</v>
      </c>
      <c r="K2219">
        <v>0</v>
      </c>
      <c r="L2219" s="1">
        <v>1105.95</v>
      </c>
      <c r="M2219" s="1">
        <v>1105.95</v>
      </c>
      <c r="N2219" s="1">
        <v>1105.95</v>
      </c>
      <c r="O2219">
        <v>0</v>
      </c>
      <c r="P2219" s="1">
        <v>1105.95</v>
      </c>
      <c r="Q2219">
        <v>0</v>
      </c>
      <c r="R2219" s="1">
        <v>1105.95</v>
      </c>
      <c r="S2219">
        <v>0</v>
      </c>
    </row>
    <row r="2220" spans="1:19" x14ac:dyDescent="0.25">
      <c r="A2220" s="2">
        <v>1001</v>
      </c>
      <c r="B2220" t="s">
        <v>21</v>
      </c>
      <c r="C2220" s="2" t="str">
        <f t="shared" si="118"/>
        <v>15</v>
      </c>
      <c r="D2220" t="s">
        <v>505</v>
      </c>
      <c r="E2220" s="2" t="str">
        <f t="shared" si="119"/>
        <v>150010000</v>
      </c>
      <c r="F2220" t="s">
        <v>506</v>
      </c>
      <c r="G2220" t="s">
        <v>507</v>
      </c>
      <c r="H2220" t="s">
        <v>508</v>
      </c>
      <c r="I2220">
        <v>15001</v>
      </c>
      <c r="J2220" t="s">
        <v>34</v>
      </c>
      <c r="K2220" s="1">
        <v>159100</v>
      </c>
      <c r="L2220" s="1">
        <v>164106.41</v>
      </c>
      <c r="M2220" s="1">
        <v>5006.41</v>
      </c>
      <c r="N2220" s="1">
        <v>164106.41</v>
      </c>
      <c r="O2220">
        <v>0</v>
      </c>
      <c r="P2220" s="1">
        <v>164106.41</v>
      </c>
      <c r="Q2220">
        <v>0</v>
      </c>
      <c r="R2220" s="1">
        <v>164106.41</v>
      </c>
      <c r="S2220">
        <v>0</v>
      </c>
    </row>
    <row r="2221" spans="1:19" x14ac:dyDescent="0.25">
      <c r="A2221" s="2">
        <v>1001</v>
      </c>
      <c r="B2221" t="s">
        <v>21</v>
      </c>
      <c r="C2221" s="2" t="str">
        <f t="shared" si="118"/>
        <v>15</v>
      </c>
      <c r="D2221" t="s">
        <v>505</v>
      </c>
      <c r="E2221" s="2" t="str">
        <f t="shared" si="119"/>
        <v>150010000</v>
      </c>
      <c r="F2221" t="s">
        <v>506</v>
      </c>
      <c r="G2221" t="s">
        <v>507</v>
      </c>
      <c r="H2221" t="s">
        <v>508</v>
      </c>
      <c r="I2221">
        <v>15006</v>
      </c>
      <c r="J2221" t="s">
        <v>60</v>
      </c>
      <c r="K2221" s="1">
        <v>192278</v>
      </c>
      <c r="L2221" s="1">
        <v>163504.46</v>
      </c>
      <c r="M2221" s="1">
        <v>-28773.54</v>
      </c>
      <c r="N2221" s="1">
        <v>163503.59</v>
      </c>
      <c r="O2221">
        <v>0.87</v>
      </c>
      <c r="P2221" s="1">
        <v>163503.59</v>
      </c>
      <c r="Q2221">
        <v>0</v>
      </c>
      <c r="R2221" s="1">
        <v>163503.59</v>
      </c>
      <c r="S2221">
        <v>0</v>
      </c>
    </row>
    <row r="2222" spans="1:19" x14ac:dyDescent="0.25">
      <c r="A2222" s="2">
        <v>1001</v>
      </c>
      <c r="B2222" t="s">
        <v>21</v>
      </c>
      <c r="C2222" s="2" t="str">
        <f t="shared" si="118"/>
        <v>15</v>
      </c>
      <c r="D2222" t="s">
        <v>505</v>
      </c>
      <c r="E2222" s="2" t="str">
        <f t="shared" si="119"/>
        <v>150010000</v>
      </c>
      <c r="F2222" t="s">
        <v>506</v>
      </c>
      <c r="G2222" t="s">
        <v>507</v>
      </c>
      <c r="H2222" t="s">
        <v>508</v>
      </c>
      <c r="I2222">
        <v>15100</v>
      </c>
      <c r="J2222" t="s">
        <v>338</v>
      </c>
      <c r="K2222">
        <v>0</v>
      </c>
      <c r="L2222" s="1">
        <v>20234.38</v>
      </c>
      <c r="M2222" s="1">
        <v>20234.38</v>
      </c>
      <c r="N2222" s="1">
        <v>20234.38</v>
      </c>
      <c r="O2222">
        <v>0</v>
      </c>
      <c r="P2222" s="1">
        <v>20234.38</v>
      </c>
      <c r="Q2222">
        <v>0</v>
      </c>
      <c r="R2222" s="1">
        <v>20234.38</v>
      </c>
      <c r="S2222">
        <v>0</v>
      </c>
    </row>
    <row r="2223" spans="1:19" x14ac:dyDescent="0.25">
      <c r="A2223" s="2">
        <v>1001</v>
      </c>
      <c r="B2223" t="s">
        <v>21</v>
      </c>
      <c r="C2223" s="2" t="str">
        <f t="shared" si="118"/>
        <v>15</v>
      </c>
      <c r="D2223" t="s">
        <v>505</v>
      </c>
      <c r="E2223" s="2" t="str">
        <f t="shared" si="119"/>
        <v>150010000</v>
      </c>
      <c r="F2223" t="s">
        <v>506</v>
      </c>
      <c r="G2223" t="s">
        <v>507</v>
      </c>
      <c r="H2223" t="s">
        <v>508</v>
      </c>
      <c r="I2223">
        <v>16000</v>
      </c>
      <c r="J2223" t="s">
        <v>35</v>
      </c>
      <c r="K2223" s="1">
        <v>3264883</v>
      </c>
      <c r="L2223" s="1">
        <v>2684179.08</v>
      </c>
      <c r="M2223" s="1">
        <v>-580703.92000000004</v>
      </c>
      <c r="N2223" s="1">
        <v>2684178.7200000002</v>
      </c>
      <c r="O2223">
        <v>0.36</v>
      </c>
      <c r="P2223" s="1">
        <v>2684178.7200000002</v>
      </c>
      <c r="Q2223">
        <v>0</v>
      </c>
      <c r="R2223" s="1">
        <v>2684178.7200000002</v>
      </c>
      <c r="S2223">
        <v>0</v>
      </c>
    </row>
    <row r="2224" spans="1:19" x14ac:dyDescent="0.25">
      <c r="A2224" s="2">
        <v>1001</v>
      </c>
      <c r="B2224" t="s">
        <v>21</v>
      </c>
      <c r="C2224" s="2" t="str">
        <f t="shared" si="118"/>
        <v>15</v>
      </c>
      <c r="D2224" t="s">
        <v>505</v>
      </c>
      <c r="E2224" s="2" t="str">
        <f t="shared" si="119"/>
        <v>150010000</v>
      </c>
      <c r="F2224" t="s">
        <v>506</v>
      </c>
      <c r="G2224" t="s">
        <v>507</v>
      </c>
      <c r="H2224" t="s">
        <v>508</v>
      </c>
      <c r="I2224">
        <v>16001</v>
      </c>
      <c r="J2224" t="s">
        <v>61</v>
      </c>
      <c r="K2224" s="1">
        <v>213506</v>
      </c>
      <c r="L2224" s="1">
        <v>217132.61</v>
      </c>
      <c r="M2224" s="1">
        <v>3626.61</v>
      </c>
      <c r="N2224" s="1">
        <v>215744.05</v>
      </c>
      <c r="O2224" s="1">
        <v>1388.56</v>
      </c>
      <c r="P2224" s="1">
        <v>215744.05</v>
      </c>
      <c r="Q2224">
        <v>0</v>
      </c>
      <c r="R2224" s="1">
        <v>215744.05</v>
      </c>
      <c r="S2224">
        <v>0</v>
      </c>
    </row>
    <row r="2225" spans="1:19" x14ac:dyDescent="0.25">
      <c r="A2225" s="2">
        <v>1001</v>
      </c>
      <c r="B2225" t="s">
        <v>21</v>
      </c>
      <c r="C2225" s="2" t="str">
        <f t="shared" si="118"/>
        <v>15</v>
      </c>
      <c r="D2225" t="s">
        <v>505</v>
      </c>
      <c r="E2225" s="2" t="str">
        <f t="shared" si="119"/>
        <v>150010000</v>
      </c>
      <c r="F2225" t="s">
        <v>506</v>
      </c>
      <c r="G2225" t="s">
        <v>507</v>
      </c>
      <c r="H2225" t="s">
        <v>508</v>
      </c>
      <c r="I2225">
        <v>16108</v>
      </c>
      <c r="J2225" t="s">
        <v>36</v>
      </c>
      <c r="K2225" s="1">
        <v>309702</v>
      </c>
      <c r="L2225" s="1">
        <v>349702</v>
      </c>
      <c r="M2225" s="1">
        <v>40000</v>
      </c>
      <c r="N2225" s="1">
        <v>342742.44</v>
      </c>
      <c r="O2225" s="1">
        <v>6959.56</v>
      </c>
      <c r="P2225" s="1">
        <v>342742.44</v>
      </c>
      <c r="Q2225">
        <v>0</v>
      </c>
      <c r="R2225" s="1">
        <v>342742.44</v>
      </c>
      <c r="S2225">
        <v>0</v>
      </c>
    </row>
    <row r="2226" spans="1:19" x14ac:dyDescent="0.25">
      <c r="A2226" s="2">
        <v>1001</v>
      </c>
      <c r="B2226" t="s">
        <v>21</v>
      </c>
      <c r="C2226" s="2" t="str">
        <f t="shared" si="118"/>
        <v>15</v>
      </c>
      <c r="D2226" t="s">
        <v>505</v>
      </c>
      <c r="E2226" s="2" t="str">
        <f t="shared" si="119"/>
        <v>150010000</v>
      </c>
      <c r="F2226" t="s">
        <v>506</v>
      </c>
      <c r="G2226" t="s">
        <v>507</v>
      </c>
      <c r="H2226" t="s">
        <v>508</v>
      </c>
      <c r="I2226">
        <v>16201</v>
      </c>
      <c r="J2226" t="s">
        <v>37</v>
      </c>
      <c r="K2226" s="1">
        <v>752556</v>
      </c>
      <c r="L2226" s="1">
        <v>584973</v>
      </c>
      <c r="M2226" s="1">
        <v>-167583</v>
      </c>
      <c r="N2226" s="1">
        <v>551086.41</v>
      </c>
      <c r="O2226" s="1">
        <v>33886.589999999997</v>
      </c>
      <c r="P2226" s="1">
        <v>551086.41</v>
      </c>
      <c r="Q2226">
        <v>0</v>
      </c>
      <c r="R2226" s="1">
        <v>551086.41</v>
      </c>
      <c r="S2226">
        <v>0</v>
      </c>
    </row>
    <row r="2227" spans="1:19" x14ac:dyDescent="0.25">
      <c r="A2227" s="2">
        <v>1001</v>
      </c>
      <c r="B2227" t="s">
        <v>21</v>
      </c>
      <c r="C2227" s="2" t="str">
        <f t="shared" si="118"/>
        <v>15</v>
      </c>
      <c r="D2227" t="s">
        <v>505</v>
      </c>
      <c r="E2227" s="2" t="str">
        <f t="shared" si="119"/>
        <v>150010000</v>
      </c>
      <c r="F2227" t="s">
        <v>506</v>
      </c>
      <c r="G2227" t="s">
        <v>507</v>
      </c>
      <c r="H2227" t="s">
        <v>508</v>
      </c>
      <c r="I2227">
        <v>16205</v>
      </c>
      <c r="J2227" t="s">
        <v>63</v>
      </c>
      <c r="K2227">
        <v>0</v>
      </c>
      <c r="L2227" s="1">
        <v>36200</v>
      </c>
      <c r="M2227" s="1">
        <v>36200</v>
      </c>
      <c r="N2227" s="1">
        <v>36200</v>
      </c>
      <c r="O2227">
        <v>0</v>
      </c>
      <c r="P2227" s="1">
        <v>36200</v>
      </c>
      <c r="Q2227">
        <v>0</v>
      </c>
      <c r="R2227" s="1">
        <v>36200</v>
      </c>
      <c r="S2227">
        <v>0</v>
      </c>
    </row>
    <row r="2228" spans="1:19" x14ac:dyDescent="0.25">
      <c r="A2228" s="2">
        <v>1001</v>
      </c>
      <c r="B2228" t="s">
        <v>21</v>
      </c>
      <c r="C2228" s="2" t="str">
        <f t="shared" si="118"/>
        <v>15</v>
      </c>
      <c r="D2228" t="s">
        <v>505</v>
      </c>
      <c r="E2228" s="2" t="str">
        <f t="shared" si="119"/>
        <v>150010000</v>
      </c>
      <c r="F2228" t="s">
        <v>506</v>
      </c>
      <c r="G2228" t="s">
        <v>507</v>
      </c>
      <c r="H2228" t="s">
        <v>508</v>
      </c>
      <c r="I2228">
        <v>18003</v>
      </c>
      <c r="J2228" t="s">
        <v>38</v>
      </c>
      <c r="K2228" s="1">
        <v>51756</v>
      </c>
      <c r="L2228" s="1">
        <v>49963</v>
      </c>
      <c r="M2228" s="1">
        <v>-1793</v>
      </c>
      <c r="N2228" s="1">
        <v>49962.91</v>
      </c>
      <c r="O2228">
        <v>0.09</v>
      </c>
      <c r="P2228" s="1">
        <v>49962.91</v>
      </c>
      <c r="Q2228">
        <v>0</v>
      </c>
      <c r="R2228" s="1">
        <v>49962.91</v>
      </c>
      <c r="S2228">
        <v>0</v>
      </c>
    </row>
    <row r="2229" spans="1:19" x14ac:dyDescent="0.25">
      <c r="A2229" s="2">
        <v>1001</v>
      </c>
      <c r="B2229" t="s">
        <v>21</v>
      </c>
      <c r="C2229" s="2" t="str">
        <f t="shared" si="118"/>
        <v>15</v>
      </c>
      <c r="D2229" t="s">
        <v>505</v>
      </c>
      <c r="E2229" s="2" t="str">
        <f t="shared" ref="E2229:E2260" si="120">"150010000"</f>
        <v>150010000</v>
      </c>
      <c r="F2229" t="s">
        <v>506</v>
      </c>
      <c r="G2229" t="s">
        <v>507</v>
      </c>
      <c r="H2229" t="s">
        <v>508</v>
      </c>
      <c r="I2229">
        <v>20200</v>
      </c>
      <c r="J2229" t="s">
        <v>64</v>
      </c>
      <c r="K2229" s="1">
        <v>8997542</v>
      </c>
      <c r="L2229" s="1">
        <v>8297542</v>
      </c>
      <c r="M2229" s="1">
        <v>-700000</v>
      </c>
      <c r="N2229" s="1">
        <v>8268609.0999999996</v>
      </c>
      <c r="O2229" s="1">
        <v>28932.9</v>
      </c>
      <c r="P2229" s="1">
        <v>8268609.0999999996</v>
      </c>
      <c r="Q2229">
        <v>0</v>
      </c>
      <c r="R2229" s="1">
        <v>8268609.0099999998</v>
      </c>
      <c r="S2229">
        <v>0.09</v>
      </c>
    </row>
    <row r="2230" spans="1:19" x14ac:dyDescent="0.25">
      <c r="A2230" s="2">
        <v>1001</v>
      </c>
      <c r="B2230" t="s">
        <v>21</v>
      </c>
      <c r="C2230" s="2" t="str">
        <f t="shared" si="118"/>
        <v>15</v>
      </c>
      <c r="D2230" t="s">
        <v>505</v>
      </c>
      <c r="E2230" s="2" t="str">
        <f t="shared" si="120"/>
        <v>150010000</v>
      </c>
      <c r="F2230" t="s">
        <v>506</v>
      </c>
      <c r="G2230" t="s">
        <v>507</v>
      </c>
      <c r="H2230" t="s">
        <v>508</v>
      </c>
      <c r="I2230">
        <v>20400</v>
      </c>
      <c r="J2230" t="s">
        <v>66</v>
      </c>
      <c r="K2230" s="1">
        <v>49000</v>
      </c>
      <c r="L2230" s="1">
        <v>49000</v>
      </c>
      <c r="M2230">
        <v>0</v>
      </c>
      <c r="N2230" s="1">
        <v>43785.36</v>
      </c>
      <c r="O2230" s="1">
        <v>5214.6400000000003</v>
      </c>
      <c r="P2230" s="1">
        <v>43785.36</v>
      </c>
      <c r="Q2230">
        <v>0</v>
      </c>
      <c r="R2230" s="1">
        <v>43785.36</v>
      </c>
      <c r="S2230">
        <v>0</v>
      </c>
    </row>
    <row r="2231" spans="1:19" x14ac:dyDescent="0.25">
      <c r="A2231" s="2">
        <v>1001</v>
      </c>
      <c r="B2231" t="s">
        <v>21</v>
      </c>
      <c r="C2231" s="2" t="str">
        <f t="shared" si="118"/>
        <v>15</v>
      </c>
      <c r="D2231" t="s">
        <v>505</v>
      </c>
      <c r="E2231" s="2" t="str">
        <f t="shared" si="120"/>
        <v>150010000</v>
      </c>
      <c r="F2231" t="s">
        <v>506</v>
      </c>
      <c r="G2231" t="s">
        <v>507</v>
      </c>
      <c r="H2231" t="s">
        <v>508</v>
      </c>
      <c r="I2231">
        <v>20500</v>
      </c>
      <c r="J2231" t="s">
        <v>67</v>
      </c>
      <c r="K2231" s="1">
        <v>105526</v>
      </c>
      <c r="L2231" s="1">
        <v>115526</v>
      </c>
      <c r="M2231" s="1">
        <v>10000</v>
      </c>
      <c r="N2231" s="1">
        <v>100412.79</v>
      </c>
      <c r="O2231" s="1">
        <v>15113.21</v>
      </c>
      <c r="P2231" s="1">
        <v>100412.79</v>
      </c>
      <c r="Q2231">
        <v>0</v>
      </c>
      <c r="R2231" s="1">
        <v>100411.92</v>
      </c>
      <c r="S2231">
        <v>0.87</v>
      </c>
    </row>
    <row r="2232" spans="1:19" x14ac:dyDescent="0.25">
      <c r="A2232" s="2">
        <v>1001</v>
      </c>
      <c r="B2232" t="s">
        <v>21</v>
      </c>
      <c r="C2232" s="2" t="str">
        <f t="shared" si="118"/>
        <v>15</v>
      </c>
      <c r="D2232" t="s">
        <v>505</v>
      </c>
      <c r="E2232" s="2" t="str">
        <f t="shared" si="120"/>
        <v>150010000</v>
      </c>
      <c r="F2232" t="s">
        <v>506</v>
      </c>
      <c r="G2232" t="s">
        <v>507</v>
      </c>
      <c r="H2232" t="s">
        <v>508</v>
      </c>
      <c r="I2232">
        <v>21000</v>
      </c>
      <c r="J2232" t="s">
        <v>167</v>
      </c>
      <c r="K2232" s="1">
        <v>16406</v>
      </c>
      <c r="L2232" s="1">
        <v>22406</v>
      </c>
      <c r="M2232" s="1">
        <v>6000</v>
      </c>
      <c r="N2232" s="1">
        <v>12582.19</v>
      </c>
      <c r="O2232" s="1">
        <v>9823.81</v>
      </c>
      <c r="P2232" s="1">
        <v>12582.19</v>
      </c>
      <c r="Q2232">
        <v>0</v>
      </c>
      <c r="R2232" s="1">
        <v>12582.18</v>
      </c>
      <c r="S2232">
        <v>0.01</v>
      </c>
    </row>
    <row r="2233" spans="1:19" x14ac:dyDescent="0.25">
      <c r="A2233" s="2">
        <v>1001</v>
      </c>
      <c r="B2233" t="s">
        <v>21</v>
      </c>
      <c r="C2233" s="2" t="str">
        <f t="shared" si="118"/>
        <v>15</v>
      </c>
      <c r="D2233" t="s">
        <v>505</v>
      </c>
      <c r="E2233" s="2" t="str">
        <f t="shared" si="120"/>
        <v>150010000</v>
      </c>
      <c r="F2233" t="s">
        <v>506</v>
      </c>
      <c r="G2233" t="s">
        <v>507</v>
      </c>
      <c r="H2233" t="s">
        <v>508</v>
      </c>
      <c r="I2233">
        <v>21200</v>
      </c>
      <c r="J2233" t="s">
        <v>68</v>
      </c>
      <c r="K2233" s="1">
        <v>77821</v>
      </c>
      <c r="L2233" s="1">
        <v>175072.91</v>
      </c>
      <c r="M2233" s="1">
        <v>97251.91</v>
      </c>
      <c r="N2233" s="1">
        <v>159835.9</v>
      </c>
      <c r="O2233" s="1">
        <v>15237.01</v>
      </c>
      <c r="P2233" s="1">
        <v>159835.9</v>
      </c>
      <c r="Q2233">
        <v>0</v>
      </c>
      <c r="R2233" s="1">
        <v>158774.48000000001</v>
      </c>
      <c r="S2233" s="1">
        <v>1061.42</v>
      </c>
    </row>
    <row r="2234" spans="1:19" x14ac:dyDescent="0.25">
      <c r="A2234" s="2">
        <v>1001</v>
      </c>
      <c r="B2234" t="s">
        <v>21</v>
      </c>
      <c r="C2234" s="2" t="str">
        <f t="shared" si="118"/>
        <v>15</v>
      </c>
      <c r="D2234" t="s">
        <v>505</v>
      </c>
      <c r="E2234" s="2" t="str">
        <f t="shared" si="120"/>
        <v>150010000</v>
      </c>
      <c r="F2234" t="s">
        <v>506</v>
      </c>
      <c r="G2234" t="s">
        <v>507</v>
      </c>
      <c r="H2234" t="s">
        <v>508</v>
      </c>
      <c r="I2234">
        <v>21300</v>
      </c>
      <c r="J2234" t="s">
        <v>69</v>
      </c>
      <c r="K2234" s="1">
        <v>169606</v>
      </c>
      <c r="L2234" s="1">
        <v>166354.09</v>
      </c>
      <c r="M2234" s="1">
        <v>-3251.91</v>
      </c>
      <c r="N2234" s="1">
        <v>161349.54999999999</v>
      </c>
      <c r="O2234" s="1">
        <v>5004.54</v>
      </c>
      <c r="P2234" s="1">
        <v>161349.54999999999</v>
      </c>
      <c r="Q2234">
        <v>0</v>
      </c>
      <c r="R2234" s="1">
        <v>160178.14000000001</v>
      </c>
      <c r="S2234" s="1">
        <v>1171.4100000000001</v>
      </c>
    </row>
    <row r="2235" spans="1:19" x14ac:dyDescent="0.25">
      <c r="A2235" s="2">
        <v>1001</v>
      </c>
      <c r="B2235" t="s">
        <v>21</v>
      </c>
      <c r="C2235" s="2" t="str">
        <f t="shared" si="118"/>
        <v>15</v>
      </c>
      <c r="D2235" t="s">
        <v>505</v>
      </c>
      <c r="E2235" s="2" t="str">
        <f t="shared" si="120"/>
        <v>150010000</v>
      </c>
      <c r="F2235" t="s">
        <v>506</v>
      </c>
      <c r="G2235" t="s">
        <v>507</v>
      </c>
      <c r="H2235" t="s">
        <v>508</v>
      </c>
      <c r="I2235">
        <v>21400</v>
      </c>
      <c r="J2235" t="s">
        <v>70</v>
      </c>
      <c r="K2235" s="1">
        <v>9691</v>
      </c>
      <c r="L2235" s="1">
        <v>9691</v>
      </c>
      <c r="M2235">
        <v>0</v>
      </c>
      <c r="N2235" s="1">
        <v>1180.93</v>
      </c>
      <c r="O2235" s="1">
        <v>8510.07</v>
      </c>
      <c r="P2235" s="1">
        <v>1180.93</v>
      </c>
      <c r="Q2235">
        <v>0</v>
      </c>
      <c r="R2235" s="1">
        <v>1180.93</v>
      </c>
      <c r="S2235">
        <v>0</v>
      </c>
    </row>
    <row r="2236" spans="1:19" x14ac:dyDescent="0.25">
      <c r="A2236" s="2">
        <v>1001</v>
      </c>
      <c r="B2236" t="s">
        <v>21</v>
      </c>
      <c r="C2236" s="2" t="str">
        <f t="shared" si="118"/>
        <v>15</v>
      </c>
      <c r="D2236" t="s">
        <v>505</v>
      </c>
      <c r="E2236" s="2" t="str">
        <f t="shared" si="120"/>
        <v>150010000</v>
      </c>
      <c r="F2236" t="s">
        <v>506</v>
      </c>
      <c r="G2236" t="s">
        <v>507</v>
      </c>
      <c r="H2236" t="s">
        <v>508</v>
      </c>
      <c r="I2236">
        <v>21500</v>
      </c>
      <c r="J2236" t="s">
        <v>71</v>
      </c>
      <c r="K2236" s="1">
        <v>120470</v>
      </c>
      <c r="L2236" s="1">
        <v>20470</v>
      </c>
      <c r="M2236" s="1">
        <v>-100000</v>
      </c>
      <c r="N2236">
        <v>473.58</v>
      </c>
      <c r="O2236" s="1">
        <v>19996.419999999998</v>
      </c>
      <c r="P2236">
        <v>473.58</v>
      </c>
      <c r="Q2236">
        <v>0</v>
      </c>
      <c r="R2236">
        <v>473.58</v>
      </c>
      <c r="S2236">
        <v>0</v>
      </c>
    </row>
    <row r="2237" spans="1:19" x14ac:dyDescent="0.25">
      <c r="A2237" s="2">
        <v>1001</v>
      </c>
      <c r="B2237" t="s">
        <v>21</v>
      </c>
      <c r="C2237" s="2" t="str">
        <f t="shared" si="118"/>
        <v>15</v>
      </c>
      <c r="D2237" t="s">
        <v>505</v>
      </c>
      <c r="E2237" s="2" t="str">
        <f t="shared" si="120"/>
        <v>150010000</v>
      </c>
      <c r="F2237" t="s">
        <v>506</v>
      </c>
      <c r="G2237" t="s">
        <v>507</v>
      </c>
      <c r="H2237" t="s">
        <v>508</v>
      </c>
      <c r="I2237">
        <v>22000</v>
      </c>
      <c r="J2237" t="s">
        <v>39</v>
      </c>
      <c r="K2237" s="1">
        <v>31478</v>
      </c>
      <c r="L2237" s="1">
        <v>30843.46</v>
      </c>
      <c r="M2237">
        <v>-634.54</v>
      </c>
      <c r="N2237" s="1">
        <v>10301.280000000001</v>
      </c>
      <c r="O2237" s="1">
        <v>20542.18</v>
      </c>
      <c r="P2237" s="1">
        <v>10301.280000000001</v>
      </c>
      <c r="Q2237">
        <v>0</v>
      </c>
      <c r="R2237" s="1">
        <v>10301.280000000001</v>
      </c>
      <c r="S2237">
        <v>0</v>
      </c>
    </row>
    <row r="2238" spans="1:19" x14ac:dyDescent="0.25">
      <c r="A2238" s="2">
        <v>1001</v>
      </c>
      <c r="B2238" t="s">
        <v>21</v>
      </c>
      <c r="C2238" s="2" t="str">
        <f t="shared" si="118"/>
        <v>15</v>
      </c>
      <c r="D2238" t="s">
        <v>505</v>
      </c>
      <c r="E2238" s="2" t="str">
        <f t="shared" si="120"/>
        <v>150010000</v>
      </c>
      <c r="F2238" t="s">
        <v>506</v>
      </c>
      <c r="G2238" t="s">
        <v>507</v>
      </c>
      <c r="H2238" t="s">
        <v>508</v>
      </c>
      <c r="I2238">
        <v>22002</v>
      </c>
      <c r="J2238" t="s">
        <v>40</v>
      </c>
      <c r="K2238" s="1">
        <v>5700</v>
      </c>
      <c r="L2238" s="1">
        <v>5700</v>
      </c>
      <c r="M2238">
        <v>0</v>
      </c>
      <c r="N2238" s="1">
        <v>3971.96</v>
      </c>
      <c r="O2238" s="1">
        <v>1728.04</v>
      </c>
      <c r="P2238" s="1">
        <v>3971.96</v>
      </c>
      <c r="Q2238">
        <v>0</v>
      </c>
      <c r="R2238" s="1">
        <v>3971.96</v>
      </c>
      <c r="S2238">
        <v>0</v>
      </c>
    </row>
    <row r="2239" spans="1:19" x14ac:dyDescent="0.25">
      <c r="A2239" s="2">
        <v>1001</v>
      </c>
      <c r="B2239" t="s">
        <v>21</v>
      </c>
      <c r="C2239" s="2" t="str">
        <f t="shared" si="118"/>
        <v>15</v>
      </c>
      <c r="D2239" t="s">
        <v>505</v>
      </c>
      <c r="E2239" s="2" t="str">
        <f t="shared" si="120"/>
        <v>150010000</v>
      </c>
      <c r="F2239" t="s">
        <v>506</v>
      </c>
      <c r="G2239" t="s">
        <v>507</v>
      </c>
      <c r="H2239" t="s">
        <v>508</v>
      </c>
      <c r="I2239">
        <v>22003</v>
      </c>
      <c r="J2239" t="s">
        <v>41</v>
      </c>
      <c r="K2239" s="1">
        <v>1730</v>
      </c>
      <c r="L2239">
        <v>300</v>
      </c>
      <c r="M2239" s="1">
        <v>-1430</v>
      </c>
      <c r="N2239">
        <v>0</v>
      </c>
      <c r="O2239">
        <v>300</v>
      </c>
      <c r="P2239">
        <v>0</v>
      </c>
      <c r="Q2239">
        <v>0</v>
      </c>
      <c r="R2239">
        <v>0</v>
      </c>
      <c r="S2239">
        <v>0</v>
      </c>
    </row>
    <row r="2240" spans="1:19" x14ac:dyDescent="0.25">
      <c r="A2240" s="2">
        <v>1001</v>
      </c>
      <c r="B2240" t="s">
        <v>21</v>
      </c>
      <c r="C2240" s="2" t="str">
        <f t="shared" si="118"/>
        <v>15</v>
      </c>
      <c r="D2240" t="s">
        <v>505</v>
      </c>
      <c r="E2240" s="2" t="str">
        <f t="shared" si="120"/>
        <v>150010000</v>
      </c>
      <c r="F2240" t="s">
        <v>506</v>
      </c>
      <c r="G2240" t="s">
        <v>507</v>
      </c>
      <c r="H2240" t="s">
        <v>508</v>
      </c>
      <c r="I2240">
        <v>22004</v>
      </c>
      <c r="J2240" t="s">
        <v>72</v>
      </c>
      <c r="K2240" s="1">
        <v>20533</v>
      </c>
      <c r="L2240" s="1">
        <v>20533</v>
      </c>
      <c r="M2240">
        <v>0</v>
      </c>
      <c r="N2240" s="1">
        <v>14469.23</v>
      </c>
      <c r="O2240" s="1">
        <v>6063.77</v>
      </c>
      <c r="P2240" s="1">
        <v>14469.23</v>
      </c>
      <c r="Q2240">
        <v>0</v>
      </c>
      <c r="R2240" s="1">
        <v>14469.23</v>
      </c>
      <c r="S2240">
        <v>0</v>
      </c>
    </row>
    <row r="2241" spans="1:19" x14ac:dyDescent="0.25">
      <c r="A2241" s="2">
        <v>1001</v>
      </c>
      <c r="B2241" t="s">
        <v>21</v>
      </c>
      <c r="C2241" s="2" t="str">
        <f t="shared" si="118"/>
        <v>15</v>
      </c>
      <c r="D2241" t="s">
        <v>505</v>
      </c>
      <c r="E2241" s="2" t="str">
        <f t="shared" si="120"/>
        <v>150010000</v>
      </c>
      <c r="F2241" t="s">
        <v>506</v>
      </c>
      <c r="G2241" t="s">
        <v>507</v>
      </c>
      <c r="H2241" t="s">
        <v>508</v>
      </c>
      <c r="I2241">
        <v>22100</v>
      </c>
      <c r="J2241" t="s">
        <v>73</v>
      </c>
      <c r="K2241" s="1">
        <v>657538</v>
      </c>
      <c r="L2241" s="1">
        <v>657538</v>
      </c>
      <c r="M2241">
        <v>0</v>
      </c>
      <c r="N2241" s="1">
        <v>504696.78</v>
      </c>
      <c r="O2241" s="1">
        <v>152841.22</v>
      </c>
      <c r="P2241" s="1">
        <v>504696.78</v>
      </c>
      <c r="Q2241">
        <v>0</v>
      </c>
      <c r="R2241" s="1">
        <v>504696.78</v>
      </c>
      <c r="S2241">
        <v>0</v>
      </c>
    </row>
    <row r="2242" spans="1:19" x14ac:dyDescent="0.25">
      <c r="A2242" s="2">
        <v>1001</v>
      </c>
      <c r="B2242" t="s">
        <v>21</v>
      </c>
      <c r="C2242" s="2" t="str">
        <f t="shared" si="118"/>
        <v>15</v>
      </c>
      <c r="D2242" t="s">
        <v>505</v>
      </c>
      <c r="E2242" s="2" t="str">
        <f t="shared" si="120"/>
        <v>150010000</v>
      </c>
      <c r="F2242" t="s">
        <v>506</v>
      </c>
      <c r="G2242" t="s">
        <v>507</v>
      </c>
      <c r="H2242" t="s">
        <v>508</v>
      </c>
      <c r="I2242">
        <v>22101</v>
      </c>
      <c r="J2242" t="s">
        <v>74</v>
      </c>
      <c r="K2242" s="1">
        <v>7587</v>
      </c>
      <c r="L2242" s="1">
        <v>12287</v>
      </c>
      <c r="M2242" s="1">
        <v>4700</v>
      </c>
      <c r="N2242" s="1">
        <v>7666.05</v>
      </c>
      <c r="O2242" s="1">
        <v>4620.95</v>
      </c>
      <c r="P2242" s="1">
        <v>7666.05</v>
      </c>
      <c r="Q2242">
        <v>0</v>
      </c>
      <c r="R2242" s="1">
        <v>7666.05</v>
      </c>
      <c r="S2242">
        <v>0</v>
      </c>
    </row>
    <row r="2243" spans="1:19" x14ac:dyDescent="0.25">
      <c r="A2243" s="2">
        <v>1001</v>
      </c>
      <c r="B2243" t="s">
        <v>21</v>
      </c>
      <c r="C2243" s="2" t="str">
        <f t="shared" si="118"/>
        <v>15</v>
      </c>
      <c r="D2243" t="s">
        <v>505</v>
      </c>
      <c r="E2243" s="2" t="str">
        <f t="shared" si="120"/>
        <v>150010000</v>
      </c>
      <c r="F2243" t="s">
        <v>506</v>
      </c>
      <c r="G2243" t="s">
        <v>507</v>
      </c>
      <c r="H2243" t="s">
        <v>508</v>
      </c>
      <c r="I2243">
        <v>22102</v>
      </c>
      <c r="J2243" t="s">
        <v>75</v>
      </c>
      <c r="K2243" s="1">
        <v>36312</v>
      </c>
      <c r="L2243" s="1">
        <v>63081.99</v>
      </c>
      <c r="M2243" s="1">
        <v>26769.99</v>
      </c>
      <c r="N2243" s="1">
        <v>45085.37</v>
      </c>
      <c r="O2243" s="1">
        <v>17996.62</v>
      </c>
      <c r="P2243" s="1">
        <v>45085.37</v>
      </c>
      <c r="Q2243">
        <v>0</v>
      </c>
      <c r="R2243" s="1">
        <v>45085.37</v>
      </c>
      <c r="S2243">
        <v>0</v>
      </c>
    </row>
    <row r="2244" spans="1:19" x14ac:dyDescent="0.25">
      <c r="A2244" s="2">
        <v>1001</v>
      </c>
      <c r="B2244" t="s">
        <v>21</v>
      </c>
      <c r="C2244" s="2" t="str">
        <f t="shared" si="118"/>
        <v>15</v>
      </c>
      <c r="D2244" t="s">
        <v>505</v>
      </c>
      <c r="E2244" s="2" t="str">
        <f t="shared" si="120"/>
        <v>150010000</v>
      </c>
      <c r="F2244" t="s">
        <v>506</v>
      </c>
      <c r="G2244" t="s">
        <v>507</v>
      </c>
      <c r="H2244" t="s">
        <v>508</v>
      </c>
      <c r="I2244">
        <v>22103</v>
      </c>
      <c r="J2244" t="s">
        <v>76</v>
      </c>
      <c r="K2244" s="1">
        <v>19170</v>
      </c>
      <c r="L2244" s="1">
        <v>19704.689999999999</v>
      </c>
      <c r="M2244">
        <v>534.69000000000005</v>
      </c>
      <c r="N2244" s="1">
        <v>19024.23</v>
      </c>
      <c r="O2244">
        <v>680.46</v>
      </c>
      <c r="P2244" s="1">
        <v>19024.23</v>
      </c>
      <c r="Q2244">
        <v>0</v>
      </c>
      <c r="R2244" s="1">
        <v>10644.8</v>
      </c>
      <c r="S2244" s="1">
        <v>8379.43</v>
      </c>
    </row>
    <row r="2245" spans="1:19" x14ac:dyDescent="0.25">
      <c r="A2245" s="2">
        <v>1001</v>
      </c>
      <c r="B2245" t="s">
        <v>21</v>
      </c>
      <c r="C2245" s="2" t="str">
        <f t="shared" si="118"/>
        <v>15</v>
      </c>
      <c r="D2245" t="s">
        <v>505</v>
      </c>
      <c r="E2245" s="2" t="str">
        <f t="shared" si="120"/>
        <v>150010000</v>
      </c>
      <c r="F2245" t="s">
        <v>506</v>
      </c>
      <c r="G2245" t="s">
        <v>507</v>
      </c>
      <c r="H2245" t="s">
        <v>508</v>
      </c>
      <c r="I2245">
        <v>22104</v>
      </c>
      <c r="J2245" t="s">
        <v>77</v>
      </c>
      <c r="K2245" s="1">
        <v>15019</v>
      </c>
      <c r="L2245" s="1">
        <v>18030.25</v>
      </c>
      <c r="M2245" s="1">
        <v>3011.25</v>
      </c>
      <c r="N2245" s="1">
        <v>16230.25</v>
      </c>
      <c r="O2245" s="1">
        <v>1800</v>
      </c>
      <c r="P2245" s="1">
        <v>16230.25</v>
      </c>
      <c r="Q2245">
        <v>0</v>
      </c>
      <c r="R2245" s="1">
        <v>16230.11</v>
      </c>
      <c r="S2245">
        <v>0.14000000000000001</v>
      </c>
    </row>
    <row r="2246" spans="1:19" x14ac:dyDescent="0.25">
      <c r="A2246" s="2">
        <v>1001</v>
      </c>
      <c r="B2246" t="s">
        <v>21</v>
      </c>
      <c r="C2246" s="2" t="str">
        <f t="shared" si="118"/>
        <v>15</v>
      </c>
      <c r="D2246" t="s">
        <v>505</v>
      </c>
      <c r="E2246" s="2" t="str">
        <f t="shared" si="120"/>
        <v>150010000</v>
      </c>
      <c r="F2246" t="s">
        <v>506</v>
      </c>
      <c r="G2246" t="s">
        <v>507</v>
      </c>
      <c r="H2246" t="s">
        <v>508</v>
      </c>
      <c r="I2246">
        <v>22109</v>
      </c>
      <c r="J2246" t="s">
        <v>78</v>
      </c>
      <c r="K2246" s="1">
        <v>57090</v>
      </c>
      <c r="L2246" s="1">
        <v>45966.66</v>
      </c>
      <c r="M2246" s="1">
        <v>-11123.34</v>
      </c>
      <c r="N2246" s="1">
        <v>22395.51</v>
      </c>
      <c r="O2246" s="1">
        <v>23571.15</v>
      </c>
      <c r="P2246" s="1">
        <v>22395.51</v>
      </c>
      <c r="Q2246">
        <v>0</v>
      </c>
      <c r="R2246" s="1">
        <v>22395.51</v>
      </c>
      <c r="S2246">
        <v>0</v>
      </c>
    </row>
    <row r="2247" spans="1:19" x14ac:dyDescent="0.25">
      <c r="A2247" s="2">
        <v>1001</v>
      </c>
      <c r="B2247" t="s">
        <v>21</v>
      </c>
      <c r="C2247" s="2" t="str">
        <f t="shared" si="118"/>
        <v>15</v>
      </c>
      <c r="D2247" t="s">
        <v>505</v>
      </c>
      <c r="E2247" s="2" t="str">
        <f t="shared" si="120"/>
        <v>150010000</v>
      </c>
      <c r="F2247" t="s">
        <v>506</v>
      </c>
      <c r="G2247" t="s">
        <v>507</v>
      </c>
      <c r="H2247" t="s">
        <v>508</v>
      </c>
      <c r="I2247">
        <v>22201</v>
      </c>
      <c r="J2247" t="s">
        <v>42</v>
      </c>
      <c r="K2247" s="1">
        <v>92890</v>
      </c>
      <c r="L2247" s="1">
        <v>92890</v>
      </c>
      <c r="M2247">
        <v>0</v>
      </c>
      <c r="N2247" s="1">
        <v>35669.480000000003</v>
      </c>
      <c r="O2247" s="1">
        <v>57220.52</v>
      </c>
      <c r="P2247" s="1">
        <v>35669.480000000003</v>
      </c>
      <c r="Q2247">
        <v>0</v>
      </c>
      <c r="R2247" s="1">
        <v>35669.480000000003</v>
      </c>
      <c r="S2247">
        <v>0</v>
      </c>
    </row>
    <row r="2248" spans="1:19" x14ac:dyDescent="0.25">
      <c r="A2248" s="2">
        <v>1001</v>
      </c>
      <c r="B2248" t="s">
        <v>21</v>
      </c>
      <c r="C2248" s="2" t="str">
        <f t="shared" si="118"/>
        <v>15</v>
      </c>
      <c r="D2248" t="s">
        <v>505</v>
      </c>
      <c r="E2248" s="2" t="str">
        <f t="shared" si="120"/>
        <v>150010000</v>
      </c>
      <c r="F2248" t="s">
        <v>506</v>
      </c>
      <c r="G2248" t="s">
        <v>507</v>
      </c>
      <c r="H2248" t="s">
        <v>508</v>
      </c>
      <c r="I2248">
        <v>22209</v>
      </c>
      <c r="J2248" t="s">
        <v>43</v>
      </c>
      <c r="K2248" s="1">
        <v>65973</v>
      </c>
      <c r="L2248" s="1">
        <v>65973</v>
      </c>
      <c r="M2248">
        <v>0</v>
      </c>
      <c r="N2248" s="1">
        <v>37123.46</v>
      </c>
      <c r="O2248" s="1">
        <v>28849.54</v>
      </c>
      <c r="P2248" s="1">
        <v>37123.46</v>
      </c>
      <c r="Q2248">
        <v>0</v>
      </c>
      <c r="R2248" s="1">
        <v>30487.49</v>
      </c>
      <c r="S2248" s="1">
        <v>6635.97</v>
      </c>
    </row>
    <row r="2249" spans="1:19" x14ac:dyDescent="0.25">
      <c r="A2249" s="2">
        <v>1001</v>
      </c>
      <c r="B2249" t="s">
        <v>21</v>
      </c>
      <c r="C2249" s="2" t="str">
        <f t="shared" si="118"/>
        <v>15</v>
      </c>
      <c r="D2249" t="s">
        <v>505</v>
      </c>
      <c r="E2249" s="2" t="str">
        <f t="shared" si="120"/>
        <v>150010000</v>
      </c>
      <c r="F2249" t="s">
        <v>506</v>
      </c>
      <c r="G2249" t="s">
        <v>507</v>
      </c>
      <c r="H2249" t="s">
        <v>508</v>
      </c>
      <c r="I2249">
        <v>22300</v>
      </c>
      <c r="J2249" t="s">
        <v>79</v>
      </c>
      <c r="K2249" s="1">
        <v>93500</v>
      </c>
      <c r="L2249" s="1">
        <v>102482.24000000001</v>
      </c>
      <c r="M2249" s="1">
        <v>8982.24</v>
      </c>
      <c r="N2249" s="1">
        <v>102482.24000000001</v>
      </c>
      <c r="O2249">
        <v>0</v>
      </c>
      <c r="P2249" s="1">
        <v>102482.24000000001</v>
      </c>
      <c r="Q2249">
        <v>0</v>
      </c>
      <c r="R2249" s="1">
        <v>89623.43</v>
      </c>
      <c r="S2249" s="1">
        <v>12858.81</v>
      </c>
    </row>
    <row r="2250" spans="1:19" x14ac:dyDescent="0.25">
      <c r="A2250" s="2">
        <v>1001</v>
      </c>
      <c r="B2250" t="s">
        <v>21</v>
      </c>
      <c r="C2250" s="2" t="str">
        <f t="shared" si="118"/>
        <v>15</v>
      </c>
      <c r="D2250" t="s">
        <v>505</v>
      </c>
      <c r="E2250" s="2" t="str">
        <f t="shared" si="120"/>
        <v>150010000</v>
      </c>
      <c r="F2250" t="s">
        <v>506</v>
      </c>
      <c r="G2250" t="s">
        <v>507</v>
      </c>
      <c r="H2250" t="s">
        <v>508</v>
      </c>
      <c r="I2250">
        <v>22400</v>
      </c>
      <c r="J2250" t="s">
        <v>107</v>
      </c>
      <c r="K2250" s="1">
        <v>15420</v>
      </c>
      <c r="L2250" s="1">
        <v>7000</v>
      </c>
      <c r="M2250" s="1">
        <v>-8420</v>
      </c>
      <c r="N2250" s="1">
        <v>8834.85</v>
      </c>
      <c r="O2250" s="1">
        <v>-1834.85</v>
      </c>
      <c r="P2250" s="1">
        <v>8834.85</v>
      </c>
      <c r="Q2250">
        <v>0</v>
      </c>
      <c r="R2250" s="1">
        <v>8834.85</v>
      </c>
      <c r="S2250">
        <v>0</v>
      </c>
    </row>
    <row r="2251" spans="1:19" x14ac:dyDescent="0.25">
      <c r="A2251" s="2">
        <v>1001</v>
      </c>
      <c r="B2251" t="s">
        <v>21</v>
      </c>
      <c r="C2251" s="2" t="str">
        <f t="shared" si="118"/>
        <v>15</v>
      </c>
      <c r="D2251" t="s">
        <v>505</v>
      </c>
      <c r="E2251" s="2" t="str">
        <f t="shared" si="120"/>
        <v>150010000</v>
      </c>
      <c r="F2251" t="s">
        <v>506</v>
      </c>
      <c r="G2251" t="s">
        <v>507</v>
      </c>
      <c r="H2251" t="s">
        <v>508</v>
      </c>
      <c r="I2251">
        <v>22401</v>
      </c>
      <c r="J2251" t="s">
        <v>175</v>
      </c>
      <c r="K2251" s="1">
        <v>2565</v>
      </c>
      <c r="L2251" s="1">
        <v>2565</v>
      </c>
      <c r="M2251">
        <v>0</v>
      </c>
      <c r="N2251" s="1">
        <v>3504.68</v>
      </c>
      <c r="O2251">
        <v>-939.68</v>
      </c>
      <c r="P2251" s="1">
        <v>3504.68</v>
      </c>
      <c r="Q2251">
        <v>0</v>
      </c>
      <c r="R2251" s="1">
        <v>3504.68</v>
      </c>
      <c r="S2251">
        <v>0</v>
      </c>
    </row>
    <row r="2252" spans="1:19" x14ac:dyDescent="0.25">
      <c r="A2252" s="2">
        <v>1001</v>
      </c>
      <c r="B2252" t="s">
        <v>21</v>
      </c>
      <c r="C2252" s="2" t="str">
        <f t="shared" si="118"/>
        <v>15</v>
      </c>
      <c r="D2252" t="s">
        <v>505</v>
      </c>
      <c r="E2252" s="2" t="str">
        <f t="shared" si="120"/>
        <v>150010000</v>
      </c>
      <c r="F2252" t="s">
        <v>506</v>
      </c>
      <c r="G2252" t="s">
        <v>507</v>
      </c>
      <c r="H2252" t="s">
        <v>508</v>
      </c>
      <c r="I2252">
        <v>22409</v>
      </c>
      <c r="J2252" t="s">
        <v>80</v>
      </c>
      <c r="K2252" s="1">
        <v>180000</v>
      </c>
      <c r="L2252" s="1">
        <v>1000</v>
      </c>
      <c r="M2252" s="1">
        <v>-179000</v>
      </c>
      <c r="N2252">
        <v>324.45</v>
      </c>
      <c r="O2252">
        <v>675.55</v>
      </c>
      <c r="P2252">
        <v>324.45</v>
      </c>
      <c r="Q2252">
        <v>0</v>
      </c>
      <c r="R2252">
        <v>324.45</v>
      </c>
      <c r="S2252">
        <v>0</v>
      </c>
    </row>
    <row r="2253" spans="1:19" x14ac:dyDescent="0.25">
      <c r="A2253" s="2">
        <v>1001</v>
      </c>
      <c r="B2253" t="s">
        <v>21</v>
      </c>
      <c r="C2253" s="2" t="str">
        <f t="shared" si="118"/>
        <v>15</v>
      </c>
      <c r="D2253" t="s">
        <v>505</v>
      </c>
      <c r="E2253" s="2" t="str">
        <f t="shared" si="120"/>
        <v>150010000</v>
      </c>
      <c r="F2253" t="s">
        <v>506</v>
      </c>
      <c r="G2253" t="s">
        <v>507</v>
      </c>
      <c r="H2253" t="s">
        <v>508</v>
      </c>
      <c r="I2253">
        <v>22500</v>
      </c>
      <c r="J2253" t="s">
        <v>81</v>
      </c>
      <c r="K2253" s="1">
        <v>38286</v>
      </c>
      <c r="L2253" s="1">
        <v>38286</v>
      </c>
      <c r="M2253">
        <v>0</v>
      </c>
      <c r="N2253">
        <v>347.35</v>
      </c>
      <c r="O2253" s="1">
        <v>37938.65</v>
      </c>
      <c r="P2253">
        <v>347.35</v>
      </c>
      <c r="Q2253">
        <v>0</v>
      </c>
      <c r="R2253">
        <v>347.35</v>
      </c>
      <c r="S2253">
        <v>0</v>
      </c>
    </row>
    <row r="2254" spans="1:19" x14ac:dyDescent="0.25">
      <c r="A2254" s="2">
        <v>1001</v>
      </c>
      <c r="B2254" t="s">
        <v>21</v>
      </c>
      <c r="C2254" s="2" t="str">
        <f t="shared" si="118"/>
        <v>15</v>
      </c>
      <c r="D2254" t="s">
        <v>505</v>
      </c>
      <c r="E2254" s="2" t="str">
        <f t="shared" si="120"/>
        <v>150010000</v>
      </c>
      <c r="F2254" t="s">
        <v>506</v>
      </c>
      <c r="G2254" t="s">
        <v>507</v>
      </c>
      <c r="H2254" t="s">
        <v>508</v>
      </c>
      <c r="I2254">
        <v>22602</v>
      </c>
      <c r="J2254" t="s">
        <v>108</v>
      </c>
      <c r="K2254" s="1">
        <v>40256</v>
      </c>
      <c r="L2254" s="1">
        <v>30256</v>
      </c>
      <c r="M2254" s="1">
        <v>-10000</v>
      </c>
      <c r="N2254" s="1">
        <v>6156.8</v>
      </c>
      <c r="O2254" s="1">
        <v>24099.200000000001</v>
      </c>
      <c r="P2254" s="1">
        <v>6156.8</v>
      </c>
      <c r="Q2254">
        <v>0</v>
      </c>
      <c r="R2254" s="1">
        <v>6156.8</v>
      </c>
      <c r="S2254">
        <v>0</v>
      </c>
    </row>
    <row r="2255" spans="1:19" x14ac:dyDescent="0.25">
      <c r="A2255" s="2">
        <v>1001</v>
      </c>
      <c r="B2255" t="s">
        <v>21</v>
      </c>
      <c r="C2255" s="2" t="str">
        <f t="shared" si="118"/>
        <v>15</v>
      </c>
      <c r="D2255" t="s">
        <v>505</v>
      </c>
      <c r="E2255" s="2" t="str">
        <f t="shared" si="120"/>
        <v>150010000</v>
      </c>
      <c r="F2255" t="s">
        <v>506</v>
      </c>
      <c r="G2255" t="s">
        <v>507</v>
      </c>
      <c r="H2255" t="s">
        <v>508</v>
      </c>
      <c r="I2255">
        <v>22603</v>
      </c>
      <c r="J2255" t="s">
        <v>82</v>
      </c>
      <c r="K2255" s="1">
        <v>50015</v>
      </c>
      <c r="L2255" s="1">
        <v>50015</v>
      </c>
      <c r="M2255">
        <v>0</v>
      </c>
      <c r="N2255" s="1">
        <v>32254.66</v>
      </c>
      <c r="O2255" s="1">
        <v>17760.34</v>
      </c>
      <c r="P2255" s="1">
        <v>32254.66</v>
      </c>
      <c r="Q2255">
        <v>0</v>
      </c>
      <c r="R2255" s="1">
        <v>32254.66</v>
      </c>
      <c r="S2255">
        <v>0</v>
      </c>
    </row>
    <row r="2256" spans="1:19" x14ac:dyDescent="0.25">
      <c r="A2256" s="2">
        <v>1001</v>
      </c>
      <c r="B2256" t="s">
        <v>21</v>
      </c>
      <c r="C2256" s="2" t="str">
        <f t="shared" si="118"/>
        <v>15</v>
      </c>
      <c r="D2256" t="s">
        <v>505</v>
      </c>
      <c r="E2256" s="2" t="str">
        <f t="shared" si="120"/>
        <v>150010000</v>
      </c>
      <c r="F2256" t="s">
        <v>506</v>
      </c>
      <c r="G2256" t="s">
        <v>507</v>
      </c>
      <c r="H2256" t="s">
        <v>508</v>
      </c>
      <c r="I2256">
        <v>22605</v>
      </c>
      <c r="J2256" t="s">
        <v>203</v>
      </c>
      <c r="K2256" s="1">
        <v>24111</v>
      </c>
      <c r="L2256" s="1">
        <v>24111</v>
      </c>
      <c r="M2256">
        <v>0</v>
      </c>
      <c r="N2256" s="1">
        <v>10702.07</v>
      </c>
      <c r="O2256" s="1">
        <v>13408.93</v>
      </c>
      <c r="P2256" s="1">
        <v>10702.07</v>
      </c>
      <c r="Q2256">
        <v>0</v>
      </c>
      <c r="R2256" s="1">
        <v>10702.07</v>
      </c>
      <c r="S2256">
        <v>0</v>
      </c>
    </row>
    <row r="2257" spans="1:19" x14ac:dyDescent="0.25">
      <c r="A2257" s="2">
        <v>1001</v>
      </c>
      <c r="B2257" t="s">
        <v>21</v>
      </c>
      <c r="C2257" s="2" t="str">
        <f t="shared" si="118"/>
        <v>15</v>
      </c>
      <c r="D2257" t="s">
        <v>505</v>
      </c>
      <c r="E2257" s="2" t="str">
        <f t="shared" si="120"/>
        <v>150010000</v>
      </c>
      <c r="F2257" t="s">
        <v>506</v>
      </c>
      <c r="G2257" t="s">
        <v>507</v>
      </c>
      <c r="H2257" t="s">
        <v>508</v>
      </c>
      <c r="I2257">
        <v>22606</v>
      </c>
      <c r="J2257" t="s">
        <v>83</v>
      </c>
      <c r="K2257" s="1">
        <v>7818</v>
      </c>
      <c r="L2257" s="1">
        <v>3000</v>
      </c>
      <c r="M2257" s="1">
        <v>-4818</v>
      </c>
      <c r="N2257" s="1">
        <v>4885.9399999999996</v>
      </c>
      <c r="O2257" s="1">
        <v>-1885.94</v>
      </c>
      <c r="P2257" s="1">
        <v>4885.9399999999996</v>
      </c>
      <c r="Q2257">
        <v>0</v>
      </c>
      <c r="R2257" s="1">
        <v>4885.9399999999996</v>
      </c>
      <c r="S2257">
        <v>0</v>
      </c>
    </row>
    <row r="2258" spans="1:19" x14ac:dyDescent="0.25">
      <c r="A2258" s="2">
        <v>1001</v>
      </c>
      <c r="B2258" t="s">
        <v>21</v>
      </c>
      <c r="C2258" s="2" t="str">
        <f t="shared" si="118"/>
        <v>15</v>
      </c>
      <c r="D2258" t="s">
        <v>505</v>
      </c>
      <c r="E2258" s="2" t="str">
        <f t="shared" si="120"/>
        <v>150010000</v>
      </c>
      <c r="F2258" t="s">
        <v>506</v>
      </c>
      <c r="G2258" t="s">
        <v>507</v>
      </c>
      <c r="H2258" t="s">
        <v>508</v>
      </c>
      <c r="I2258">
        <v>22609</v>
      </c>
      <c r="J2258" t="s">
        <v>44</v>
      </c>
      <c r="K2258" s="1">
        <v>72812</v>
      </c>
      <c r="L2258" s="1">
        <v>86709.7</v>
      </c>
      <c r="M2258" s="1">
        <v>13897.7</v>
      </c>
      <c r="N2258" s="1">
        <v>11324.21</v>
      </c>
      <c r="O2258" s="1">
        <v>75385.490000000005</v>
      </c>
      <c r="P2258" s="1">
        <v>11324.21</v>
      </c>
      <c r="Q2258">
        <v>0</v>
      </c>
      <c r="R2258" s="1">
        <v>11324.21</v>
      </c>
      <c r="S2258">
        <v>0</v>
      </c>
    </row>
    <row r="2259" spans="1:19" x14ac:dyDescent="0.25">
      <c r="A2259" s="2">
        <v>1001</v>
      </c>
      <c r="B2259" t="s">
        <v>21</v>
      </c>
      <c r="C2259" s="2" t="str">
        <f t="shared" si="118"/>
        <v>15</v>
      </c>
      <c r="D2259" t="s">
        <v>505</v>
      </c>
      <c r="E2259" s="2" t="str">
        <f t="shared" si="120"/>
        <v>150010000</v>
      </c>
      <c r="F2259" t="s">
        <v>506</v>
      </c>
      <c r="G2259" t="s">
        <v>507</v>
      </c>
      <c r="H2259" t="s">
        <v>508</v>
      </c>
      <c r="I2259">
        <v>22700</v>
      </c>
      <c r="J2259" t="s">
        <v>84</v>
      </c>
      <c r="K2259" s="1">
        <v>623294</v>
      </c>
      <c r="L2259" s="1">
        <v>550926.6</v>
      </c>
      <c r="M2259" s="1">
        <v>-72367.399999999994</v>
      </c>
      <c r="N2259" s="1">
        <v>547464.51</v>
      </c>
      <c r="O2259" s="1">
        <v>3462.09</v>
      </c>
      <c r="P2259" s="1">
        <v>547464.51</v>
      </c>
      <c r="Q2259">
        <v>0</v>
      </c>
      <c r="R2259" s="1">
        <v>547464.48</v>
      </c>
      <c r="S2259">
        <v>0.03</v>
      </c>
    </row>
    <row r="2260" spans="1:19" x14ac:dyDescent="0.25">
      <c r="A2260" s="2">
        <v>1001</v>
      </c>
      <c r="B2260" t="s">
        <v>21</v>
      </c>
      <c r="C2260" s="2" t="str">
        <f t="shared" si="118"/>
        <v>15</v>
      </c>
      <c r="D2260" t="s">
        <v>505</v>
      </c>
      <c r="E2260" s="2" t="str">
        <f t="shared" si="120"/>
        <v>150010000</v>
      </c>
      <c r="F2260" t="s">
        <v>506</v>
      </c>
      <c r="G2260" t="s">
        <v>507</v>
      </c>
      <c r="H2260" t="s">
        <v>508</v>
      </c>
      <c r="I2260">
        <v>22701</v>
      </c>
      <c r="J2260" t="s">
        <v>85</v>
      </c>
      <c r="K2260" s="1">
        <v>996610</v>
      </c>
      <c r="L2260" s="1">
        <v>1001899.37</v>
      </c>
      <c r="M2260" s="1">
        <v>5289.37</v>
      </c>
      <c r="N2260" s="1">
        <v>995899.37</v>
      </c>
      <c r="O2260" s="1">
        <v>6000</v>
      </c>
      <c r="P2260" s="1">
        <v>995899.37</v>
      </c>
      <c r="Q2260">
        <v>0</v>
      </c>
      <c r="R2260" s="1">
        <v>995899.2</v>
      </c>
      <c r="S2260">
        <v>0.17</v>
      </c>
    </row>
    <row r="2261" spans="1:19" x14ac:dyDescent="0.25">
      <c r="A2261" s="2">
        <v>1001</v>
      </c>
      <c r="B2261" t="s">
        <v>21</v>
      </c>
      <c r="C2261" s="2" t="str">
        <f t="shared" ref="C2261:C2324" si="121">"15"</f>
        <v>15</v>
      </c>
      <c r="D2261" t="s">
        <v>505</v>
      </c>
      <c r="E2261" s="2" t="str">
        <f t="shared" ref="E2261:E2278" si="122">"150010000"</f>
        <v>150010000</v>
      </c>
      <c r="F2261" t="s">
        <v>506</v>
      </c>
      <c r="G2261" t="s">
        <v>507</v>
      </c>
      <c r="H2261" t="s">
        <v>508</v>
      </c>
      <c r="I2261">
        <v>22709</v>
      </c>
      <c r="J2261" t="s">
        <v>87</v>
      </c>
      <c r="K2261" s="1">
        <v>91169</v>
      </c>
      <c r="L2261" s="1">
        <v>91169</v>
      </c>
      <c r="M2261">
        <v>0</v>
      </c>
      <c r="N2261" s="1">
        <v>16524.900000000001</v>
      </c>
      <c r="O2261" s="1">
        <v>74644.100000000006</v>
      </c>
      <c r="P2261" s="1">
        <v>16524.900000000001</v>
      </c>
      <c r="Q2261">
        <v>0</v>
      </c>
      <c r="R2261" s="1">
        <v>16524.900000000001</v>
      </c>
      <c r="S2261">
        <v>0</v>
      </c>
    </row>
    <row r="2262" spans="1:19" x14ac:dyDescent="0.25">
      <c r="A2262" s="2">
        <v>1001</v>
      </c>
      <c r="B2262" t="s">
        <v>21</v>
      </c>
      <c r="C2262" s="2" t="str">
        <f t="shared" si="121"/>
        <v>15</v>
      </c>
      <c r="D2262" t="s">
        <v>505</v>
      </c>
      <c r="E2262" s="2" t="str">
        <f t="shared" si="122"/>
        <v>150010000</v>
      </c>
      <c r="F2262" t="s">
        <v>506</v>
      </c>
      <c r="G2262" t="s">
        <v>507</v>
      </c>
      <c r="H2262" t="s">
        <v>508</v>
      </c>
      <c r="I2262">
        <v>23001</v>
      </c>
      <c r="J2262" t="s">
        <v>88</v>
      </c>
      <c r="K2262" s="1">
        <v>12863</v>
      </c>
      <c r="L2262" s="1">
        <v>23773</v>
      </c>
      <c r="M2262" s="1">
        <v>10910</v>
      </c>
      <c r="N2262" s="1">
        <v>25772.71</v>
      </c>
      <c r="O2262" s="1">
        <v>-1999.71</v>
      </c>
      <c r="P2262" s="1">
        <v>25772.71</v>
      </c>
      <c r="Q2262">
        <v>0</v>
      </c>
      <c r="R2262" s="1">
        <v>25772.71</v>
      </c>
      <c r="S2262">
        <v>0</v>
      </c>
    </row>
    <row r="2263" spans="1:19" x14ac:dyDescent="0.25">
      <c r="A2263" s="2">
        <v>1001</v>
      </c>
      <c r="B2263" t="s">
        <v>21</v>
      </c>
      <c r="C2263" s="2" t="str">
        <f t="shared" si="121"/>
        <v>15</v>
      </c>
      <c r="D2263" t="s">
        <v>505</v>
      </c>
      <c r="E2263" s="2" t="str">
        <f t="shared" si="122"/>
        <v>150010000</v>
      </c>
      <c r="F2263" t="s">
        <v>506</v>
      </c>
      <c r="G2263" t="s">
        <v>507</v>
      </c>
      <c r="H2263" t="s">
        <v>508</v>
      </c>
      <c r="I2263">
        <v>23100</v>
      </c>
      <c r="J2263" t="s">
        <v>89</v>
      </c>
      <c r="K2263" s="1">
        <v>17910</v>
      </c>
      <c r="L2263" s="1">
        <v>7000</v>
      </c>
      <c r="M2263" s="1">
        <v>-10910</v>
      </c>
      <c r="N2263" s="1">
        <v>2796.09</v>
      </c>
      <c r="O2263" s="1">
        <v>4203.91</v>
      </c>
      <c r="P2263" s="1">
        <v>2796.09</v>
      </c>
      <c r="Q2263">
        <v>0</v>
      </c>
      <c r="R2263" s="1">
        <v>2796.09</v>
      </c>
      <c r="S2263">
        <v>0</v>
      </c>
    </row>
    <row r="2264" spans="1:19" x14ac:dyDescent="0.25">
      <c r="A2264" s="2">
        <v>1001</v>
      </c>
      <c r="B2264" t="s">
        <v>21</v>
      </c>
      <c r="C2264" s="2" t="str">
        <f t="shared" si="121"/>
        <v>15</v>
      </c>
      <c r="D2264" t="s">
        <v>505</v>
      </c>
      <c r="E2264" s="2" t="str">
        <f t="shared" si="122"/>
        <v>150010000</v>
      </c>
      <c r="F2264" t="s">
        <v>506</v>
      </c>
      <c r="G2264" t="s">
        <v>507</v>
      </c>
      <c r="H2264" t="s">
        <v>508</v>
      </c>
      <c r="I2264">
        <v>26009</v>
      </c>
      <c r="J2264" t="s">
        <v>227</v>
      </c>
      <c r="K2264" s="1">
        <v>27550</v>
      </c>
      <c r="L2264" s="1">
        <v>27550</v>
      </c>
      <c r="M2264">
        <v>0</v>
      </c>
      <c r="N2264">
        <v>121</v>
      </c>
      <c r="O2264" s="1">
        <v>27429</v>
      </c>
      <c r="P2264">
        <v>121</v>
      </c>
      <c r="Q2264">
        <v>0</v>
      </c>
      <c r="R2264">
        <v>121</v>
      </c>
      <c r="S2264">
        <v>0</v>
      </c>
    </row>
    <row r="2265" spans="1:19" x14ac:dyDescent="0.25">
      <c r="A2265" s="2">
        <v>1001</v>
      </c>
      <c r="B2265" t="s">
        <v>21</v>
      </c>
      <c r="C2265" s="2" t="str">
        <f t="shared" si="121"/>
        <v>15</v>
      </c>
      <c r="D2265" t="s">
        <v>505</v>
      </c>
      <c r="E2265" s="2" t="str">
        <f t="shared" si="122"/>
        <v>150010000</v>
      </c>
      <c r="F2265" t="s">
        <v>506</v>
      </c>
      <c r="G2265" t="s">
        <v>507</v>
      </c>
      <c r="H2265" t="s">
        <v>508</v>
      </c>
      <c r="I2265">
        <v>27100</v>
      </c>
      <c r="J2265" t="s">
        <v>230</v>
      </c>
      <c r="K2265">
        <v>450</v>
      </c>
      <c r="L2265">
        <v>450</v>
      </c>
      <c r="M2265">
        <v>0</v>
      </c>
      <c r="N2265">
        <v>224.6</v>
      </c>
      <c r="O2265">
        <v>225.4</v>
      </c>
      <c r="P2265">
        <v>224.6</v>
      </c>
      <c r="Q2265">
        <v>0</v>
      </c>
      <c r="R2265">
        <v>224.6</v>
      </c>
      <c r="S2265">
        <v>0</v>
      </c>
    </row>
    <row r="2266" spans="1:19" x14ac:dyDescent="0.25">
      <c r="A2266" s="2">
        <v>1001</v>
      </c>
      <c r="B2266" t="s">
        <v>21</v>
      </c>
      <c r="C2266" s="2" t="str">
        <f t="shared" si="121"/>
        <v>15</v>
      </c>
      <c r="D2266" t="s">
        <v>505</v>
      </c>
      <c r="E2266" s="2" t="str">
        <f t="shared" si="122"/>
        <v>150010000</v>
      </c>
      <c r="F2266" t="s">
        <v>506</v>
      </c>
      <c r="G2266" t="s">
        <v>507</v>
      </c>
      <c r="H2266" t="s">
        <v>508</v>
      </c>
      <c r="I2266">
        <v>28001</v>
      </c>
      <c r="J2266" t="s">
        <v>45</v>
      </c>
      <c r="K2266" s="1">
        <v>71644</v>
      </c>
      <c r="L2266" s="1">
        <v>71644</v>
      </c>
      <c r="M2266">
        <v>0</v>
      </c>
      <c r="N2266">
        <v>777.97</v>
      </c>
      <c r="O2266" s="1">
        <v>70866.03</v>
      </c>
      <c r="P2266">
        <v>777.97</v>
      </c>
      <c r="Q2266">
        <v>0</v>
      </c>
      <c r="R2266">
        <v>777.97</v>
      </c>
      <c r="S2266">
        <v>0</v>
      </c>
    </row>
    <row r="2267" spans="1:19" x14ac:dyDescent="0.25">
      <c r="A2267" s="2">
        <v>1001</v>
      </c>
      <c r="B2267" t="s">
        <v>21</v>
      </c>
      <c r="C2267" s="2" t="str">
        <f t="shared" si="121"/>
        <v>15</v>
      </c>
      <c r="D2267" t="s">
        <v>505</v>
      </c>
      <c r="E2267" s="2" t="str">
        <f t="shared" si="122"/>
        <v>150010000</v>
      </c>
      <c r="F2267" t="s">
        <v>506</v>
      </c>
      <c r="G2267" t="s">
        <v>507</v>
      </c>
      <c r="H2267" t="s">
        <v>508</v>
      </c>
      <c r="I2267">
        <v>29005</v>
      </c>
      <c r="J2267" t="s">
        <v>509</v>
      </c>
      <c r="K2267" s="1">
        <v>360000</v>
      </c>
      <c r="L2267" s="1">
        <v>360000</v>
      </c>
      <c r="M2267">
        <v>0</v>
      </c>
      <c r="N2267" s="1">
        <v>202741.04</v>
      </c>
      <c r="O2267" s="1">
        <v>157258.96</v>
      </c>
      <c r="P2267" s="1">
        <v>202741.04</v>
      </c>
      <c r="Q2267">
        <v>0</v>
      </c>
      <c r="R2267" s="1">
        <v>202741.04</v>
      </c>
      <c r="S2267">
        <v>0</v>
      </c>
    </row>
    <row r="2268" spans="1:19" x14ac:dyDescent="0.25">
      <c r="A2268" s="2">
        <v>1001</v>
      </c>
      <c r="B2268" t="s">
        <v>21</v>
      </c>
      <c r="C2268" s="2" t="str">
        <f t="shared" si="121"/>
        <v>15</v>
      </c>
      <c r="D2268" t="s">
        <v>505</v>
      </c>
      <c r="E2268" s="2" t="str">
        <f t="shared" si="122"/>
        <v>150010000</v>
      </c>
      <c r="F2268" t="s">
        <v>506</v>
      </c>
      <c r="G2268" t="s">
        <v>507</v>
      </c>
      <c r="H2268" t="s">
        <v>508</v>
      </c>
      <c r="I2268">
        <v>48034</v>
      </c>
      <c r="J2268" t="s">
        <v>510</v>
      </c>
      <c r="K2268" s="1">
        <v>673105</v>
      </c>
      <c r="L2268" s="1">
        <v>673105</v>
      </c>
      <c r="M2268">
        <v>0</v>
      </c>
      <c r="N2268" s="1">
        <v>673105</v>
      </c>
      <c r="O2268">
        <v>0</v>
      </c>
      <c r="P2268" s="1">
        <v>673105</v>
      </c>
      <c r="Q2268">
        <v>0</v>
      </c>
      <c r="R2268" s="1">
        <v>673105</v>
      </c>
      <c r="S2268">
        <v>0</v>
      </c>
    </row>
    <row r="2269" spans="1:19" x14ac:dyDescent="0.25">
      <c r="A2269" s="2">
        <v>1001</v>
      </c>
      <c r="B2269" t="s">
        <v>21</v>
      </c>
      <c r="C2269" s="2" t="str">
        <f t="shared" si="121"/>
        <v>15</v>
      </c>
      <c r="D2269" t="s">
        <v>505</v>
      </c>
      <c r="E2269" s="2" t="str">
        <f t="shared" si="122"/>
        <v>150010000</v>
      </c>
      <c r="F2269" t="s">
        <v>506</v>
      </c>
      <c r="G2269" t="s">
        <v>507</v>
      </c>
      <c r="H2269" t="s">
        <v>508</v>
      </c>
      <c r="I2269">
        <v>48035</v>
      </c>
      <c r="J2269" t="s">
        <v>511</v>
      </c>
      <c r="K2269" s="1">
        <v>55596</v>
      </c>
      <c r="L2269" s="1">
        <v>55596</v>
      </c>
      <c r="M2269">
        <v>0</v>
      </c>
      <c r="N2269" s="1">
        <v>55596</v>
      </c>
      <c r="O2269">
        <v>0</v>
      </c>
      <c r="P2269" s="1">
        <v>55596</v>
      </c>
      <c r="Q2269">
        <v>0</v>
      </c>
      <c r="R2269" s="1">
        <v>55596</v>
      </c>
      <c r="S2269">
        <v>0</v>
      </c>
    </row>
    <row r="2270" spans="1:19" x14ac:dyDescent="0.25">
      <c r="A2270" s="2">
        <v>1001</v>
      </c>
      <c r="B2270" t="s">
        <v>21</v>
      </c>
      <c r="C2270" s="2" t="str">
        <f t="shared" si="121"/>
        <v>15</v>
      </c>
      <c r="D2270" t="s">
        <v>505</v>
      </c>
      <c r="E2270" s="2" t="str">
        <f t="shared" si="122"/>
        <v>150010000</v>
      </c>
      <c r="F2270" t="s">
        <v>506</v>
      </c>
      <c r="G2270" t="s">
        <v>507</v>
      </c>
      <c r="H2270" t="s">
        <v>508</v>
      </c>
      <c r="I2270">
        <v>48036</v>
      </c>
      <c r="J2270" t="s">
        <v>512</v>
      </c>
      <c r="K2270" s="1">
        <v>55596</v>
      </c>
      <c r="L2270" s="1">
        <v>55596</v>
      </c>
      <c r="M2270">
        <v>0</v>
      </c>
      <c r="N2270" s="1">
        <v>55596</v>
      </c>
      <c r="O2270">
        <v>0</v>
      </c>
      <c r="P2270" s="1">
        <v>55596</v>
      </c>
      <c r="Q2270">
        <v>0</v>
      </c>
      <c r="R2270" s="1">
        <v>55596</v>
      </c>
      <c r="S2270">
        <v>0</v>
      </c>
    </row>
    <row r="2271" spans="1:19" x14ac:dyDescent="0.25">
      <c r="A2271" s="2">
        <v>1001</v>
      </c>
      <c r="B2271" t="s">
        <v>21</v>
      </c>
      <c r="C2271" s="2" t="str">
        <f t="shared" si="121"/>
        <v>15</v>
      </c>
      <c r="D2271" t="s">
        <v>505</v>
      </c>
      <c r="E2271" s="2" t="str">
        <f t="shared" si="122"/>
        <v>150010000</v>
      </c>
      <c r="F2271" t="s">
        <v>506</v>
      </c>
      <c r="G2271" t="s">
        <v>507</v>
      </c>
      <c r="H2271" t="s">
        <v>508</v>
      </c>
      <c r="I2271">
        <v>48048</v>
      </c>
      <c r="J2271" t="s">
        <v>513</v>
      </c>
      <c r="K2271" s="1">
        <v>55596</v>
      </c>
      <c r="L2271" s="1">
        <v>55596</v>
      </c>
      <c r="M2271">
        <v>0</v>
      </c>
      <c r="N2271" s="1">
        <v>55596</v>
      </c>
      <c r="O2271">
        <v>0</v>
      </c>
      <c r="P2271" s="1">
        <v>55596</v>
      </c>
      <c r="Q2271">
        <v>0</v>
      </c>
      <c r="R2271" s="1">
        <v>55596</v>
      </c>
      <c r="S2271">
        <v>0</v>
      </c>
    </row>
    <row r="2272" spans="1:19" x14ac:dyDescent="0.25">
      <c r="A2272" s="2">
        <v>1001</v>
      </c>
      <c r="B2272" t="s">
        <v>21</v>
      </c>
      <c r="C2272" s="2" t="str">
        <f t="shared" si="121"/>
        <v>15</v>
      </c>
      <c r="D2272" t="s">
        <v>505</v>
      </c>
      <c r="E2272" s="2" t="str">
        <f t="shared" si="122"/>
        <v>150010000</v>
      </c>
      <c r="F2272" t="s">
        <v>506</v>
      </c>
      <c r="G2272" t="s">
        <v>507</v>
      </c>
      <c r="H2272" t="s">
        <v>508</v>
      </c>
      <c r="I2272">
        <v>48139</v>
      </c>
      <c r="J2272" t="s">
        <v>514</v>
      </c>
      <c r="K2272" s="1">
        <v>27455</v>
      </c>
      <c r="L2272" s="1">
        <v>27455</v>
      </c>
      <c r="M2272">
        <v>0</v>
      </c>
      <c r="N2272" s="1">
        <v>27455</v>
      </c>
      <c r="O2272">
        <v>0</v>
      </c>
      <c r="P2272" s="1">
        <v>27455</v>
      </c>
      <c r="Q2272">
        <v>0</v>
      </c>
      <c r="R2272" s="1">
        <v>27455</v>
      </c>
      <c r="S2272">
        <v>0</v>
      </c>
    </row>
    <row r="2273" spans="1:19" x14ac:dyDescent="0.25">
      <c r="A2273" s="2">
        <v>1001</v>
      </c>
      <c r="B2273" t="s">
        <v>21</v>
      </c>
      <c r="C2273" s="2" t="str">
        <f t="shared" si="121"/>
        <v>15</v>
      </c>
      <c r="D2273" t="s">
        <v>505</v>
      </c>
      <c r="E2273" s="2" t="str">
        <f t="shared" si="122"/>
        <v>150010000</v>
      </c>
      <c r="F2273" t="s">
        <v>506</v>
      </c>
      <c r="G2273" t="s">
        <v>507</v>
      </c>
      <c r="H2273" t="s">
        <v>508</v>
      </c>
      <c r="I2273">
        <v>62301</v>
      </c>
      <c r="J2273" t="s">
        <v>157</v>
      </c>
      <c r="K2273">
        <v>0</v>
      </c>
      <c r="L2273" s="1">
        <v>3691.23</v>
      </c>
      <c r="M2273" s="1">
        <v>3691.23</v>
      </c>
      <c r="N2273" s="1">
        <v>3691.23</v>
      </c>
      <c r="O2273">
        <v>0</v>
      </c>
      <c r="P2273" s="1">
        <v>3691.23</v>
      </c>
      <c r="Q2273">
        <v>0</v>
      </c>
      <c r="R2273" s="1">
        <v>3691.23</v>
      </c>
      <c r="S2273">
        <v>0</v>
      </c>
    </row>
    <row r="2274" spans="1:19" x14ac:dyDescent="0.25">
      <c r="A2274" s="2">
        <v>1001</v>
      </c>
      <c r="B2274" t="s">
        <v>21</v>
      </c>
      <c r="C2274" s="2" t="str">
        <f t="shared" si="121"/>
        <v>15</v>
      </c>
      <c r="D2274" t="s">
        <v>505</v>
      </c>
      <c r="E2274" s="2" t="str">
        <f t="shared" si="122"/>
        <v>150010000</v>
      </c>
      <c r="F2274" t="s">
        <v>506</v>
      </c>
      <c r="G2274" t="s">
        <v>507</v>
      </c>
      <c r="H2274" t="s">
        <v>508</v>
      </c>
      <c r="I2274">
        <v>62303</v>
      </c>
      <c r="J2274" t="s">
        <v>91</v>
      </c>
      <c r="K2274">
        <v>0</v>
      </c>
      <c r="L2274" s="1">
        <v>10708.98</v>
      </c>
      <c r="M2274" s="1">
        <v>10708.98</v>
      </c>
      <c r="N2274" s="1">
        <v>10708.98</v>
      </c>
      <c r="O2274">
        <v>0</v>
      </c>
      <c r="P2274" s="1">
        <v>10708.98</v>
      </c>
      <c r="Q2274">
        <v>0</v>
      </c>
      <c r="R2274" s="1">
        <v>10708.98</v>
      </c>
      <c r="S2274">
        <v>0</v>
      </c>
    </row>
    <row r="2275" spans="1:19" x14ac:dyDescent="0.25">
      <c r="A2275" s="2">
        <v>1001</v>
      </c>
      <c r="B2275" t="s">
        <v>21</v>
      </c>
      <c r="C2275" s="2" t="str">
        <f t="shared" si="121"/>
        <v>15</v>
      </c>
      <c r="D2275" t="s">
        <v>505</v>
      </c>
      <c r="E2275" s="2" t="str">
        <f t="shared" si="122"/>
        <v>150010000</v>
      </c>
      <c r="F2275" t="s">
        <v>506</v>
      </c>
      <c r="G2275" t="s">
        <v>507</v>
      </c>
      <c r="H2275" t="s">
        <v>508</v>
      </c>
      <c r="I2275">
        <v>62500</v>
      </c>
      <c r="J2275" t="s">
        <v>93</v>
      </c>
      <c r="K2275" s="1">
        <v>72812</v>
      </c>
      <c r="L2275" s="1">
        <v>43548.08</v>
      </c>
      <c r="M2275" s="1">
        <v>-29263.919999999998</v>
      </c>
      <c r="N2275" s="1">
        <v>43383.05</v>
      </c>
      <c r="O2275">
        <v>165.03</v>
      </c>
      <c r="P2275" s="1">
        <v>43383.05</v>
      </c>
      <c r="Q2275">
        <v>0</v>
      </c>
      <c r="R2275" s="1">
        <v>43383.03</v>
      </c>
      <c r="S2275">
        <v>0.02</v>
      </c>
    </row>
    <row r="2276" spans="1:19" x14ac:dyDescent="0.25">
      <c r="A2276" s="2">
        <v>1001</v>
      </c>
      <c r="B2276" t="s">
        <v>21</v>
      </c>
      <c r="C2276" s="2" t="str">
        <f t="shared" si="121"/>
        <v>15</v>
      </c>
      <c r="D2276" t="s">
        <v>505</v>
      </c>
      <c r="E2276" s="2" t="str">
        <f t="shared" si="122"/>
        <v>150010000</v>
      </c>
      <c r="F2276" t="s">
        <v>506</v>
      </c>
      <c r="G2276" t="s">
        <v>507</v>
      </c>
      <c r="H2276" t="s">
        <v>508</v>
      </c>
      <c r="I2276">
        <v>62501</v>
      </c>
      <c r="J2276" t="s">
        <v>126</v>
      </c>
      <c r="K2276">
        <v>0</v>
      </c>
      <c r="L2276">
        <v>271.39</v>
      </c>
      <c r="M2276">
        <v>271.39</v>
      </c>
      <c r="N2276">
        <v>271.39</v>
      </c>
      <c r="O2276">
        <v>0</v>
      </c>
      <c r="P2276">
        <v>271.39</v>
      </c>
      <c r="Q2276">
        <v>0</v>
      </c>
      <c r="R2276">
        <v>271.39</v>
      </c>
      <c r="S2276">
        <v>0</v>
      </c>
    </row>
    <row r="2277" spans="1:19" x14ac:dyDescent="0.25">
      <c r="A2277" s="2">
        <v>1001</v>
      </c>
      <c r="B2277" t="s">
        <v>21</v>
      </c>
      <c r="C2277" s="2" t="str">
        <f t="shared" si="121"/>
        <v>15</v>
      </c>
      <c r="D2277" t="s">
        <v>505</v>
      </c>
      <c r="E2277" s="2" t="str">
        <f t="shared" si="122"/>
        <v>150010000</v>
      </c>
      <c r="F2277" t="s">
        <v>506</v>
      </c>
      <c r="G2277" t="s">
        <v>507</v>
      </c>
      <c r="H2277" t="s">
        <v>508</v>
      </c>
      <c r="I2277">
        <v>62509</v>
      </c>
      <c r="J2277" t="s">
        <v>127</v>
      </c>
      <c r="K2277">
        <v>0</v>
      </c>
      <c r="L2277" s="1">
        <v>14592.32</v>
      </c>
      <c r="M2277" s="1">
        <v>14592.32</v>
      </c>
      <c r="N2277" s="1">
        <v>14592.32</v>
      </c>
      <c r="O2277">
        <v>0</v>
      </c>
      <c r="P2277" s="1">
        <v>14592.32</v>
      </c>
      <c r="Q2277">
        <v>0</v>
      </c>
      <c r="R2277" s="1">
        <v>14592.32</v>
      </c>
      <c r="S2277">
        <v>0</v>
      </c>
    </row>
    <row r="2278" spans="1:19" x14ac:dyDescent="0.25">
      <c r="A2278" s="2">
        <v>1001</v>
      </c>
      <c r="B2278" t="s">
        <v>21</v>
      </c>
      <c r="C2278" s="2" t="str">
        <f t="shared" si="121"/>
        <v>15</v>
      </c>
      <c r="D2278" t="s">
        <v>505</v>
      </c>
      <c r="E2278" s="2" t="str">
        <f t="shared" si="122"/>
        <v>150010000</v>
      </c>
      <c r="F2278" t="s">
        <v>506</v>
      </c>
      <c r="G2278" t="s">
        <v>507</v>
      </c>
      <c r="H2278" t="s">
        <v>508</v>
      </c>
      <c r="I2278">
        <v>83009</v>
      </c>
      <c r="J2278" t="s">
        <v>46</v>
      </c>
      <c r="K2278" s="1">
        <v>135959</v>
      </c>
      <c r="L2278" s="1">
        <v>24370.74</v>
      </c>
      <c r="M2278" s="1">
        <v>-111588.26</v>
      </c>
      <c r="N2278" s="1">
        <v>24370.74</v>
      </c>
      <c r="O2278">
        <v>0</v>
      </c>
      <c r="P2278" s="1">
        <v>24370.74</v>
      </c>
      <c r="Q2278">
        <v>0</v>
      </c>
      <c r="R2278" s="1">
        <v>24370.74</v>
      </c>
      <c r="S2278">
        <v>0</v>
      </c>
    </row>
    <row r="2279" spans="1:19" x14ac:dyDescent="0.25">
      <c r="A2279" s="2">
        <v>1001</v>
      </c>
      <c r="B2279" t="s">
        <v>21</v>
      </c>
      <c r="C2279" s="2" t="str">
        <f t="shared" si="121"/>
        <v>15</v>
      </c>
      <c r="D2279" t="s">
        <v>505</v>
      </c>
      <c r="E2279" s="2" t="str">
        <f t="shared" ref="E2279:E2298" si="123">"150020000"</f>
        <v>150020000</v>
      </c>
      <c r="F2279" t="s">
        <v>515</v>
      </c>
      <c r="G2279" t="s">
        <v>507</v>
      </c>
      <c r="H2279" t="s">
        <v>508</v>
      </c>
      <c r="I2279">
        <v>10000</v>
      </c>
      <c r="J2279" t="s">
        <v>25</v>
      </c>
      <c r="K2279" s="1">
        <v>84589</v>
      </c>
      <c r="L2279" s="1">
        <v>82452</v>
      </c>
      <c r="M2279" s="1">
        <v>-2137</v>
      </c>
      <c r="N2279" s="1">
        <v>82451.63</v>
      </c>
      <c r="O2279">
        <v>0.37</v>
      </c>
      <c r="P2279" s="1">
        <v>82451.63</v>
      </c>
      <c r="Q2279">
        <v>0</v>
      </c>
      <c r="R2279" s="1">
        <v>82451.63</v>
      </c>
      <c r="S2279">
        <v>0</v>
      </c>
    </row>
    <row r="2280" spans="1:19" x14ac:dyDescent="0.25">
      <c r="A2280" s="2">
        <v>1001</v>
      </c>
      <c r="B2280" t="s">
        <v>21</v>
      </c>
      <c r="C2280" s="2" t="str">
        <f t="shared" si="121"/>
        <v>15</v>
      </c>
      <c r="D2280" t="s">
        <v>505</v>
      </c>
      <c r="E2280" s="2" t="str">
        <f t="shared" si="123"/>
        <v>150020000</v>
      </c>
      <c r="F2280" t="s">
        <v>515</v>
      </c>
      <c r="G2280" t="s">
        <v>507</v>
      </c>
      <c r="H2280" t="s">
        <v>508</v>
      </c>
      <c r="I2280">
        <v>12000</v>
      </c>
      <c r="J2280" t="s">
        <v>28</v>
      </c>
      <c r="K2280" s="1">
        <v>3375864</v>
      </c>
      <c r="L2280" s="1">
        <v>3268990</v>
      </c>
      <c r="M2280" s="1">
        <v>-106874</v>
      </c>
      <c r="N2280" s="1">
        <v>3114389.25</v>
      </c>
      <c r="O2280" s="1">
        <v>154600.75</v>
      </c>
      <c r="P2280" s="1">
        <v>3114389.25</v>
      </c>
      <c r="Q2280">
        <v>0</v>
      </c>
      <c r="R2280" s="1">
        <v>3114389.25</v>
      </c>
      <c r="S2280">
        <v>0</v>
      </c>
    </row>
    <row r="2281" spans="1:19" x14ac:dyDescent="0.25">
      <c r="A2281" s="2">
        <v>1001</v>
      </c>
      <c r="B2281" t="s">
        <v>21</v>
      </c>
      <c r="C2281" s="2" t="str">
        <f t="shared" si="121"/>
        <v>15</v>
      </c>
      <c r="D2281" t="s">
        <v>505</v>
      </c>
      <c r="E2281" s="2" t="str">
        <f t="shared" si="123"/>
        <v>150020000</v>
      </c>
      <c r="F2281" t="s">
        <v>515</v>
      </c>
      <c r="G2281" t="s">
        <v>507</v>
      </c>
      <c r="H2281" t="s">
        <v>508</v>
      </c>
      <c r="I2281">
        <v>12001</v>
      </c>
      <c r="J2281" t="s">
        <v>51</v>
      </c>
      <c r="K2281" s="1">
        <v>29985</v>
      </c>
      <c r="L2281" s="1">
        <v>29985</v>
      </c>
      <c r="M2281">
        <v>0</v>
      </c>
      <c r="N2281" s="1">
        <v>314818.32</v>
      </c>
      <c r="O2281" s="1">
        <v>-284833.32</v>
      </c>
      <c r="P2281" s="1">
        <v>314818.32</v>
      </c>
      <c r="Q2281">
        <v>0</v>
      </c>
      <c r="R2281" s="1">
        <v>314818.32</v>
      </c>
      <c r="S2281">
        <v>0</v>
      </c>
    </row>
    <row r="2282" spans="1:19" x14ac:dyDescent="0.25">
      <c r="A2282" s="2">
        <v>1001</v>
      </c>
      <c r="B2282" t="s">
        <v>21</v>
      </c>
      <c r="C2282" s="2" t="str">
        <f t="shared" si="121"/>
        <v>15</v>
      </c>
      <c r="D2282" t="s">
        <v>505</v>
      </c>
      <c r="E2282" s="2" t="str">
        <f t="shared" si="123"/>
        <v>150020000</v>
      </c>
      <c r="F2282" t="s">
        <v>515</v>
      </c>
      <c r="G2282" t="s">
        <v>507</v>
      </c>
      <c r="H2282" t="s">
        <v>508</v>
      </c>
      <c r="I2282">
        <v>12002</v>
      </c>
      <c r="J2282" t="s">
        <v>29</v>
      </c>
      <c r="K2282" s="1">
        <v>45931</v>
      </c>
      <c r="L2282" s="1">
        <v>45931</v>
      </c>
      <c r="M2282">
        <v>0</v>
      </c>
      <c r="N2282" s="1">
        <v>22374.23</v>
      </c>
      <c r="O2282" s="1">
        <v>23556.77</v>
      </c>
      <c r="P2282" s="1">
        <v>22374.23</v>
      </c>
      <c r="Q2282">
        <v>0</v>
      </c>
      <c r="R2282" s="1">
        <v>22374.23</v>
      </c>
      <c r="S2282">
        <v>0</v>
      </c>
    </row>
    <row r="2283" spans="1:19" x14ac:dyDescent="0.25">
      <c r="A2283" s="2">
        <v>1001</v>
      </c>
      <c r="B2283" t="s">
        <v>21</v>
      </c>
      <c r="C2283" s="2" t="str">
        <f t="shared" si="121"/>
        <v>15</v>
      </c>
      <c r="D2283" t="s">
        <v>505</v>
      </c>
      <c r="E2283" s="2" t="str">
        <f t="shared" si="123"/>
        <v>150020000</v>
      </c>
      <c r="F2283" t="s">
        <v>515</v>
      </c>
      <c r="G2283" t="s">
        <v>507</v>
      </c>
      <c r="H2283" t="s">
        <v>508</v>
      </c>
      <c r="I2283">
        <v>12003</v>
      </c>
      <c r="J2283" t="s">
        <v>30</v>
      </c>
      <c r="K2283" s="1">
        <v>29199</v>
      </c>
      <c r="L2283" s="1">
        <v>29199</v>
      </c>
      <c r="M2283">
        <v>0</v>
      </c>
      <c r="N2283" s="1">
        <v>21688.07</v>
      </c>
      <c r="O2283" s="1">
        <v>7510.93</v>
      </c>
      <c r="P2283" s="1">
        <v>21688.07</v>
      </c>
      <c r="Q2283">
        <v>0</v>
      </c>
      <c r="R2283" s="1">
        <v>21688.07</v>
      </c>
      <c r="S2283">
        <v>0</v>
      </c>
    </row>
    <row r="2284" spans="1:19" x14ac:dyDescent="0.25">
      <c r="A2284" s="2">
        <v>1001</v>
      </c>
      <c r="B2284" t="s">
        <v>21</v>
      </c>
      <c r="C2284" s="2" t="str">
        <f t="shared" si="121"/>
        <v>15</v>
      </c>
      <c r="D2284" t="s">
        <v>505</v>
      </c>
      <c r="E2284" s="2" t="str">
        <f t="shared" si="123"/>
        <v>150020000</v>
      </c>
      <c r="F2284" t="s">
        <v>515</v>
      </c>
      <c r="G2284" t="s">
        <v>507</v>
      </c>
      <c r="H2284" t="s">
        <v>508</v>
      </c>
      <c r="I2284">
        <v>12005</v>
      </c>
      <c r="J2284" t="s">
        <v>31</v>
      </c>
      <c r="K2284" s="1">
        <v>1139392</v>
      </c>
      <c r="L2284" s="1">
        <v>1139392</v>
      </c>
      <c r="M2284">
        <v>0</v>
      </c>
      <c r="N2284" s="1">
        <v>1073642.94</v>
      </c>
      <c r="O2284" s="1">
        <v>65749.06</v>
      </c>
      <c r="P2284" s="1">
        <v>1073642.94</v>
      </c>
      <c r="Q2284">
        <v>0</v>
      </c>
      <c r="R2284" s="1">
        <v>1073642.94</v>
      </c>
      <c r="S2284">
        <v>0</v>
      </c>
    </row>
    <row r="2285" spans="1:19" x14ac:dyDescent="0.25">
      <c r="A2285" s="2">
        <v>1001</v>
      </c>
      <c r="B2285" t="s">
        <v>21</v>
      </c>
      <c r="C2285" s="2" t="str">
        <f t="shared" si="121"/>
        <v>15</v>
      </c>
      <c r="D2285" t="s">
        <v>505</v>
      </c>
      <c r="E2285" s="2" t="str">
        <f t="shared" si="123"/>
        <v>150020000</v>
      </c>
      <c r="F2285" t="s">
        <v>515</v>
      </c>
      <c r="G2285" t="s">
        <v>507</v>
      </c>
      <c r="H2285" t="s">
        <v>508</v>
      </c>
      <c r="I2285">
        <v>12100</v>
      </c>
      <c r="J2285" t="s">
        <v>32</v>
      </c>
      <c r="K2285" s="1">
        <v>2330594</v>
      </c>
      <c r="L2285" s="1">
        <v>2330594</v>
      </c>
      <c r="M2285">
        <v>0</v>
      </c>
      <c r="N2285" s="1">
        <v>2330923.5299999998</v>
      </c>
      <c r="O2285">
        <v>-329.53</v>
      </c>
      <c r="P2285" s="1">
        <v>2330923.5299999998</v>
      </c>
      <c r="Q2285">
        <v>0</v>
      </c>
      <c r="R2285" s="1">
        <v>2330923.5299999998</v>
      </c>
      <c r="S2285">
        <v>0</v>
      </c>
    </row>
    <row r="2286" spans="1:19" x14ac:dyDescent="0.25">
      <c r="A2286" s="2">
        <v>1001</v>
      </c>
      <c r="B2286" t="s">
        <v>21</v>
      </c>
      <c r="C2286" s="2" t="str">
        <f t="shared" si="121"/>
        <v>15</v>
      </c>
      <c r="D2286" t="s">
        <v>505</v>
      </c>
      <c r="E2286" s="2" t="str">
        <f t="shared" si="123"/>
        <v>150020000</v>
      </c>
      <c r="F2286" t="s">
        <v>515</v>
      </c>
      <c r="G2286" t="s">
        <v>507</v>
      </c>
      <c r="H2286" t="s">
        <v>508</v>
      </c>
      <c r="I2286">
        <v>12101</v>
      </c>
      <c r="J2286" t="s">
        <v>33</v>
      </c>
      <c r="K2286" s="1">
        <v>5281087</v>
      </c>
      <c r="L2286" s="1">
        <v>5282014.9000000004</v>
      </c>
      <c r="M2286">
        <v>927.9</v>
      </c>
      <c r="N2286" s="1">
        <v>5279145.9400000004</v>
      </c>
      <c r="O2286" s="1">
        <v>2868.96</v>
      </c>
      <c r="P2286" s="1">
        <v>5279145.9400000004</v>
      </c>
      <c r="Q2286">
        <v>0</v>
      </c>
      <c r="R2286" s="1">
        <v>5279145.9400000004</v>
      </c>
      <c r="S2286">
        <v>0</v>
      </c>
    </row>
    <row r="2287" spans="1:19" x14ac:dyDescent="0.25">
      <c r="A2287" s="2">
        <v>1001</v>
      </c>
      <c r="B2287" t="s">
        <v>21</v>
      </c>
      <c r="C2287" s="2" t="str">
        <f t="shared" si="121"/>
        <v>15</v>
      </c>
      <c r="D2287" t="s">
        <v>505</v>
      </c>
      <c r="E2287" s="2" t="str">
        <f t="shared" si="123"/>
        <v>150020000</v>
      </c>
      <c r="F2287" t="s">
        <v>515</v>
      </c>
      <c r="G2287" t="s">
        <v>507</v>
      </c>
      <c r="H2287" t="s">
        <v>508</v>
      </c>
      <c r="I2287">
        <v>12102</v>
      </c>
      <c r="J2287" t="s">
        <v>450</v>
      </c>
      <c r="K2287" s="1">
        <v>1170758</v>
      </c>
      <c r="L2287" s="1">
        <v>1170758</v>
      </c>
      <c r="M2287">
        <v>0</v>
      </c>
      <c r="N2287" s="1">
        <v>1139881.57</v>
      </c>
      <c r="O2287" s="1">
        <v>30876.43</v>
      </c>
      <c r="P2287" s="1">
        <v>1139881.57</v>
      </c>
      <c r="Q2287">
        <v>0</v>
      </c>
      <c r="R2287" s="1">
        <v>1139881.57</v>
      </c>
      <c r="S2287">
        <v>0</v>
      </c>
    </row>
    <row r="2288" spans="1:19" x14ac:dyDescent="0.25">
      <c r="A2288" s="2">
        <v>1001</v>
      </c>
      <c r="B2288" t="s">
        <v>21</v>
      </c>
      <c r="C2288" s="2" t="str">
        <f t="shared" si="121"/>
        <v>15</v>
      </c>
      <c r="D2288" t="s">
        <v>505</v>
      </c>
      <c r="E2288" s="2" t="str">
        <f t="shared" si="123"/>
        <v>150020000</v>
      </c>
      <c r="F2288" t="s">
        <v>515</v>
      </c>
      <c r="G2288" t="s">
        <v>507</v>
      </c>
      <c r="H2288" t="s">
        <v>508</v>
      </c>
      <c r="I2288">
        <v>15000</v>
      </c>
      <c r="J2288" t="s">
        <v>135</v>
      </c>
      <c r="K2288" s="1">
        <v>820351</v>
      </c>
      <c r="L2288" s="1">
        <v>662606</v>
      </c>
      <c r="M2288" s="1">
        <v>-157745</v>
      </c>
      <c r="N2288" s="1">
        <v>662605.49</v>
      </c>
      <c r="O2288">
        <v>0.51</v>
      </c>
      <c r="P2288" s="1">
        <v>662605.49</v>
      </c>
      <c r="Q2288">
        <v>0</v>
      </c>
      <c r="R2288" s="1">
        <v>662605.49</v>
      </c>
      <c r="S2288">
        <v>0</v>
      </c>
    </row>
    <row r="2289" spans="1:19" x14ac:dyDescent="0.25">
      <c r="A2289" s="2">
        <v>1001</v>
      </c>
      <c r="B2289" t="s">
        <v>21</v>
      </c>
      <c r="C2289" s="2" t="str">
        <f t="shared" si="121"/>
        <v>15</v>
      </c>
      <c r="D2289" t="s">
        <v>505</v>
      </c>
      <c r="E2289" s="2" t="str">
        <f t="shared" si="123"/>
        <v>150020000</v>
      </c>
      <c r="F2289" t="s">
        <v>515</v>
      </c>
      <c r="G2289" t="s">
        <v>507</v>
      </c>
      <c r="H2289" t="s">
        <v>508</v>
      </c>
      <c r="I2289">
        <v>16000</v>
      </c>
      <c r="J2289" t="s">
        <v>35</v>
      </c>
      <c r="K2289" s="1">
        <v>324178</v>
      </c>
      <c r="L2289" s="1">
        <v>119386.51</v>
      </c>
      <c r="M2289" s="1">
        <v>-204791.49</v>
      </c>
      <c r="N2289" s="1">
        <v>119385.61</v>
      </c>
      <c r="O2289">
        <v>0.9</v>
      </c>
      <c r="P2289" s="1">
        <v>119385.61</v>
      </c>
      <c r="Q2289">
        <v>0</v>
      </c>
      <c r="R2289" s="1">
        <v>119385.61</v>
      </c>
      <c r="S2289">
        <v>0</v>
      </c>
    </row>
    <row r="2290" spans="1:19" x14ac:dyDescent="0.25">
      <c r="A2290" s="2">
        <v>1001</v>
      </c>
      <c r="B2290" t="s">
        <v>21</v>
      </c>
      <c r="C2290" s="2" t="str">
        <f t="shared" si="121"/>
        <v>15</v>
      </c>
      <c r="D2290" t="s">
        <v>505</v>
      </c>
      <c r="E2290" s="2" t="str">
        <f t="shared" si="123"/>
        <v>150020000</v>
      </c>
      <c r="F2290" t="s">
        <v>515</v>
      </c>
      <c r="G2290" t="s">
        <v>507</v>
      </c>
      <c r="H2290" t="s">
        <v>508</v>
      </c>
      <c r="I2290">
        <v>18008</v>
      </c>
      <c r="J2290" t="s">
        <v>516</v>
      </c>
      <c r="K2290" s="1">
        <v>36346054</v>
      </c>
      <c r="L2290">
        <v>0</v>
      </c>
      <c r="M2290" s="1">
        <v>-36346054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</row>
    <row r="2291" spans="1:19" x14ac:dyDescent="0.25">
      <c r="A2291" s="2">
        <v>1001</v>
      </c>
      <c r="B2291" t="s">
        <v>21</v>
      </c>
      <c r="C2291" s="2" t="str">
        <f t="shared" si="121"/>
        <v>15</v>
      </c>
      <c r="D2291" t="s">
        <v>505</v>
      </c>
      <c r="E2291" s="2" t="str">
        <f t="shared" si="123"/>
        <v>150020000</v>
      </c>
      <c r="F2291" t="s">
        <v>515</v>
      </c>
      <c r="G2291" t="s">
        <v>507</v>
      </c>
      <c r="H2291" t="s">
        <v>508</v>
      </c>
      <c r="I2291">
        <v>22000</v>
      </c>
      <c r="J2291" t="s">
        <v>39</v>
      </c>
      <c r="K2291" s="1">
        <v>1959</v>
      </c>
      <c r="L2291" s="1">
        <v>1959</v>
      </c>
      <c r="M2291">
        <v>0</v>
      </c>
      <c r="N2291" s="1">
        <v>1891.64</v>
      </c>
      <c r="O2291">
        <v>67.36</v>
      </c>
      <c r="P2291" s="1">
        <v>1891.64</v>
      </c>
      <c r="Q2291">
        <v>0</v>
      </c>
      <c r="R2291" s="1">
        <v>1891.64</v>
      </c>
      <c r="S2291">
        <v>0</v>
      </c>
    </row>
    <row r="2292" spans="1:19" x14ac:dyDescent="0.25">
      <c r="A2292" s="2">
        <v>1001</v>
      </c>
      <c r="B2292" t="s">
        <v>21</v>
      </c>
      <c r="C2292" s="2" t="str">
        <f t="shared" si="121"/>
        <v>15</v>
      </c>
      <c r="D2292" t="s">
        <v>505</v>
      </c>
      <c r="E2292" s="2" t="str">
        <f t="shared" si="123"/>
        <v>150020000</v>
      </c>
      <c r="F2292" t="s">
        <v>515</v>
      </c>
      <c r="G2292" t="s">
        <v>507</v>
      </c>
      <c r="H2292" t="s">
        <v>508</v>
      </c>
      <c r="I2292">
        <v>22002</v>
      </c>
      <c r="J2292" t="s">
        <v>40</v>
      </c>
      <c r="K2292">
        <v>330</v>
      </c>
      <c r="L2292">
        <v>330</v>
      </c>
      <c r="M2292">
        <v>0</v>
      </c>
      <c r="N2292">
        <v>0</v>
      </c>
      <c r="O2292">
        <v>330</v>
      </c>
      <c r="P2292">
        <v>0</v>
      </c>
      <c r="Q2292">
        <v>0</v>
      </c>
      <c r="R2292">
        <v>0</v>
      </c>
      <c r="S2292">
        <v>0</v>
      </c>
    </row>
    <row r="2293" spans="1:19" x14ac:dyDescent="0.25">
      <c r="A2293" s="2">
        <v>1001</v>
      </c>
      <c r="B2293" t="s">
        <v>21</v>
      </c>
      <c r="C2293" s="2" t="str">
        <f t="shared" si="121"/>
        <v>15</v>
      </c>
      <c r="D2293" t="s">
        <v>505</v>
      </c>
      <c r="E2293" s="2" t="str">
        <f t="shared" si="123"/>
        <v>150020000</v>
      </c>
      <c r="F2293" t="s">
        <v>515</v>
      </c>
      <c r="G2293" t="s">
        <v>507</v>
      </c>
      <c r="H2293" t="s">
        <v>508</v>
      </c>
      <c r="I2293">
        <v>22003</v>
      </c>
      <c r="J2293" t="s">
        <v>41</v>
      </c>
      <c r="K2293">
        <v>220</v>
      </c>
      <c r="L2293" s="1">
        <v>2970</v>
      </c>
      <c r="M2293" s="1">
        <v>2750</v>
      </c>
      <c r="N2293" s="1">
        <v>2857.12</v>
      </c>
      <c r="O2293">
        <v>112.88</v>
      </c>
      <c r="P2293" s="1">
        <v>2857.12</v>
      </c>
      <c r="Q2293">
        <v>0</v>
      </c>
      <c r="R2293" s="1">
        <v>2857.12</v>
      </c>
      <c r="S2293">
        <v>0</v>
      </c>
    </row>
    <row r="2294" spans="1:19" x14ac:dyDescent="0.25">
      <c r="A2294" s="2">
        <v>1001</v>
      </c>
      <c r="B2294" t="s">
        <v>21</v>
      </c>
      <c r="C2294" s="2" t="str">
        <f t="shared" si="121"/>
        <v>15</v>
      </c>
      <c r="D2294" t="s">
        <v>505</v>
      </c>
      <c r="E2294" s="2" t="str">
        <f t="shared" si="123"/>
        <v>150020000</v>
      </c>
      <c r="F2294" t="s">
        <v>515</v>
      </c>
      <c r="G2294" t="s">
        <v>507</v>
      </c>
      <c r="H2294" t="s">
        <v>508</v>
      </c>
      <c r="I2294">
        <v>22004</v>
      </c>
      <c r="J2294" t="s">
        <v>72</v>
      </c>
      <c r="K2294" s="1">
        <v>1205</v>
      </c>
      <c r="L2294" s="1">
        <v>1205</v>
      </c>
      <c r="M2294">
        <v>0</v>
      </c>
      <c r="N2294" s="1">
        <v>1200.94</v>
      </c>
      <c r="O2294">
        <v>4.0599999999999996</v>
      </c>
      <c r="P2294" s="1">
        <v>1200.94</v>
      </c>
      <c r="Q2294">
        <v>0</v>
      </c>
      <c r="R2294" s="1">
        <v>1200.94</v>
      </c>
      <c r="S2294">
        <v>0</v>
      </c>
    </row>
    <row r="2295" spans="1:19" x14ac:dyDescent="0.25">
      <c r="A2295" s="2">
        <v>1001</v>
      </c>
      <c r="B2295" t="s">
        <v>21</v>
      </c>
      <c r="C2295" s="2" t="str">
        <f t="shared" si="121"/>
        <v>15</v>
      </c>
      <c r="D2295" t="s">
        <v>505</v>
      </c>
      <c r="E2295" s="2" t="str">
        <f t="shared" si="123"/>
        <v>150020000</v>
      </c>
      <c r="F2295" t="s">
        <v>515</v>
      </c>
      <c r="G2295" t="s">
        <v>507</v>
      </c>
      <c r="H2295" t="s">
        <v>508</v>
      </c>
      <c r="I2295">
        <v>22709</v>
      </c>
      <c r="J2295" t="s">
        <v>87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</row>
    <row r="2296" spans="1:19" x14ac:dyDescent="0.25">
      <c r="A2296" s="2">
        <v>1001</v>
      </c>
      <c r="B2296" t="s">
        <v>21</v>
      </c>
      <c r="C2296" s="2" t="str">
        <f t="shared" si="121"/>
        <v>15</v>
      </c>
      <c r="D2296" t="s">
        <v>505</v>
      </c>
      <c r="E2296" s="2" t="str">
        <f t="shared" si="123"/>
        <v>150020000</v>
      </c>
      <c r="F2296" t="s">
        <v>515</v>
      </c>
      <c r="G2296" t="s">
        <v>507</v>
      </c>
      <c r="H2296" t="s">
        <v>508</v>
      </c>
      <c r="I2296">
        <v>23001</v>
      </c>
      <c r="J2296" t="s">
        <v>88</v>
      </c>
      <c r="K2296" s="1">
        <v>1214</v>
      </c>
      <c r="L2296">
        <v>0</v>
      </c>
      <c r="M2296" s="1">
        <v>-1214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</row>
    <row r="2297" spans="1:19" x14ac:dyDescent="0.25">
      <c r="A2297" s="2">
        <v>1001</v>
      </c>
      <c r="B2297" t="s">
        <v>21</v>
      </c>
      <c r="C2297" s="2" t="str">
        <f t="shared" si="121"/>
        <v>15</v>
      </c>
      <c r="D2297" t="s">
        <v>505</v>
      </c>
      <c r="E2297" s="2" t="str">
        <f t="shared" si="123"/>
        <v>150020000</v>
      </c>
      <c r="F2297" t="s">
        <v>515</v>
      </c>
      <c r="G2297" t="s">
        <v>507</v>
      </c>
      <c r="H2297" t="s">
        <v>508</v>
      </c>
      <c r="I2297">
        <v>23100</v>
      </c>
      <c r="J2297" t="s">
        <v>89</v>
      </c>
      <c r="K2297" s="1">
        <v>1874</v>
      </c>
      <c r="L2297" s="1">
        <v>3088</v>
      </c>
      <c r="M2297" s="1">
        <v>1214</v>
      </c>
      <c r="N2297" s="1">
        <v>3083.8</v>
      </c>
      <c r="O2297">
        <v>4.2</v>
      </c>
      <c r="P2297" s="1">
        <v>3083.8</v>
      </c>
      <c r="Q2297">
        <v>0</v>
      </c>
      <c r="R2297" s="1">
        <v>3083.8</v>
      </c>
      <c r="S2297">
        <v>0</v>
      </c>
    </row>
    <row r="2298" spans="1:19" x14ac:dyDescent="0.25">
      <c r="A2298" s="2">
        <v>1001</v>
      </c>
      <c r="B2298" t="s">
        <v>21</v>
      </c>
      <c r="C2298" s="2" t="str">
        <f t="shared" si="121"/>
        <v>15</v>
      </c>
      <c r="D2298" t="s">
        <v>505</v>
      </c>
      <c r="E2298" s="2" t="str">
        <f t="shared" si="123"/>
        <v>150020000</v>
      </c>
      <c r="F2298" t="s">
        <v>515</v>
      </c>
      <c r="G2298" t="s">
        <v>507</v>
      </c>
      <c r="H2298" t="s">
        <v>508</v>
      </c>
      <c r="I2298">
        <v>28001</v>
      </c>
      <c r="J2298" t="s">
        <v>45</v>
      </c>
      <c r="K2298" s="1">
        <v>10773</v>
      </c>
      <c r="L2298" s="1">
        <v>8023</v>
      </c>
      <c r="M2298" s="1">
        <v>-2750</v>
      </c>
      <c r="N2298" s="1">
        <v>6802.34</v>
      </c>
      <c r="O2298" s="1">
        <v>1220.6600000000001</v>
      </c>
      <c r="P2298" s="1">
        <v>6802.34</v>
      </c>
      <c r="Q2298">
        <v>0</v>
      </c>
      <c r="R2298" s="1">
        <v>6802.34</v>
      </c>
      <c r="S2298">
        <v>0</v>
      </c>
    </row>
    <row r="2299" spans="1:19" x14ac:dyDescent="0.25">
      <c r="A2299" s="2">
        <v>1001</v>
      </c>
      <c r="B2299" t="s">
        <v>21</v>
      </c>
      <c r="C2299" s="2" t="str">
        <f t="shared" si="121"/>
        <v>15</v>
      </c>
      <c r="D2299" t="s">
        <v>505</v>
      </c>
      <c r="E2299" s="2" t="str">
        <f t="shared" ref="E2299:E2328" si="124">"150100000"</f>
        <v>150100000</v>
      </c>
      <c r="F2299" t="s">
        <v>517</v>
      </c>
      <c r="G2299" t="s">
        <v>518</v>
      </c>
      <c r="H2299" t="s">
        <v>519</v>
      </c>
      <c r="I2299">
        <v>10000</v>
      </c>
      <c r="J2299" t="s">
        <v>25</v>
      </c>
      <c r="K2299" s="1">
        <v>82492</v>
      </c>
      <c r="L2299" s="1">
        <v>80940</v>
      </c>
      <c r="M2299" s="1">
        <v>-1552</v>
      </c>
      <c r="N2299" s="1">
        <v>80939.570000000007</v>
      </c>
      <c r="O2299">
        <v>0.43</v>
      </c>
      <c r="P2299" s="1">
        <v>80939.570000000007</v>
      </c>
      <c r="Q2299">
        <v>0</v>
      </c>
      <c r="R2299" s="1">
        <v>80939.570000000007</v>
      </c>
      <c r="S2299">
        <v>0</v>
      </c>
    </row>
    <row r="2300" spans="1:19" x14ac:dyDescent="0.25">
      <c r="A2300" s="2">
        <v>1001</v>
      </c>
      <c r="B2300" t="s">
        <v>21</v>
      </c>
      <c r="C2300" s="2" t="str">
        <f t="shared" si="121"/>
        <v>15</v>
      </c>
      <c r="D2300" t="s">
        <v>505</v>
      </c>
      <c r="E2300" s="2" t="str">
        <f t="shared" si="124"/>
        <v>150100000</v>
      </c>
      <c r="F2300" t="s">
        <v>517</v>
      </c>
      <c r="G2300" t="s">
        <v>518</v>
      </c>
      <c r="H2300" t="s">
        <v>519</v>
      </c>
      <c r="I2300">
        <v>12000</v>
      </c>
      <c r="J2300" t="s">
        <v>28</v>
      </c>
      <c r="K2300" s="1">
        <v>306897</v>
      </c>
      <c r="L2300" s="1">
        <v>291030</v>
      </c>
      <c r="M2300" s="1">
        <v>-15867</v>
      </c>
      <c r="N2300" s="1">
        <v>291029.82</v>
      </c>
      <c r="O2300">
        <v>0.18</v>
      </c>
      <c r="P2300" s="1">
        <v>291029.82</v>
      </c>
      <c r="Q2300">
        <v>0</v>
      </c>
      <c r="R2300" s="1">
        <v>291029.82</v>
      </c>
      <c r="S2300">
        <v>0</v>
      </c>
    </row>
    <row r="2301" spans="1:19" x14ac:dyDescent="0.25">
      <c r="A2301" s="2">
        <v>1001</v>
      </c>
      <c r="B2301" t="s">
        <v>21</v>
      </c>
      <c r="C2301" s="2" t="str">
        <f t="shared" si="121"/>
        <v>15</v>
      </c>
      <c r="D2301" t="s">
        <v>505</v>
      </c>
      <c r="E2301" s="2" t="str">
        <f t="shared" si="124"/>
        <v>150100000</v>
      </c>
      <c r="F2301" t="s">
        <v>517</v>
      </c>
      <c r="G2301" t="s">
        <v>518</v>
      </c>
      <c r="H2301" t="s">
        <v>519</v>
      </c>
      <c r="I2301">
        <v>12001</v>
      </c>
      <c r="J2301" t="s">
        <v>51</v>
      </c>
      <c r="K2301" s="1">
        <v>179912</v>
      </c>
      <c r="L2301" s="1">
        <v>127587</v>
      </c>
      <c r="M2301" s="1">
        <v>-52325</v>
      </c>
      <c r="N2301" s="1">
        <v>127586.49</v>
      </c>
      <c r="O2301">
        <v>0.51</v>
      </c>
      <c r="P2301" s="1">
        <v>127586.49</v>
      </c>
      <c r="Q2301">
        <v>0</v>
      </c>
      <c r="R2301" s="1">
        <v>127586.49</v>
      </c>
      <c r="S2301">
        <v>0</v>
      </c>
    </row>
    <row r="2302" spans="1:19" x14ac:dyDescent="0.25">
      <c r="A2302" s="2">
        <v>1001</v>
      </c>
      <c r="B2302" t="s">
        <v>21</v>
      </c>
      <c r="C2302" s="2" t="str">
        <f t="shared" si="121"/>
        <v>15</v>
      </c>
      <c r="D2302" t="s">
        <v>505</v>
      </c>
      <c r="E2302" s="2" t="str">
        <f t="shared" si="124"/>
        <v>150100000</v>
      </c>
      <c r="F2302" t="s">
        <v>517</v>
      </c>
      <c r="G2302" t="s">
        <v>518</v>
      </c>
      <c r="H2302" t="s">
        <v>519</v>
      </c>
      <c r="I2302">
        <v>12002</v>
      </c>
      <c r="J2302" t="s">
        <v>29</v>
      </c>
      <c r="K2302" s="1">
        <v>80380</v>
      </c>
      <c r="L2302" s="1">
        <v>51311</v>
      </c>
      <c r="M2302" s="1">
        <v>-29069</v>
      </c>
      <c r="N2302" s="1">
        <v>51310.25</v>
      </c>
      <c r="O2302">
        <v>0.75</v>
      </c>
      <c r="P2302" s="1">
        <v>51310.25</v>
      </c>
      <c r="Q2302">
        <v>0</v>
      </c>
      <c r="R2302" s="1">
        <v>51310.25</v>
      </c>
      <c r="S2302">
        <v>0</v>
      </c>
    </row>
    <row r="2303" spans="1:19" x14ac:dyDescent="0.25">
      <c r="A2303" s="2">
        <v>1001</v>
      </c>
      <c r="B2303" t="s">
        <v>21</v>
      </c>
      <c r="C2303" s="2" t="str">
        <f t="shared" si="121"/>
        <v>15</v>
      </c>
      <c r="D2303" t="s">
        <v>505</v>
      </c>
      <c r="E2303" s="2" t="str">
        <f t="shared" si="124"/>
        <v>150100000</v>
      </c>
      <c r="F2303" t="s">
        <v>517</v>
      </c>
      <c r="G2303" t="s">
        <v>518</v>
      </c>
      <c r="H2303" t="s">
        <v>519</v>
      </c>
      <c r="I2303">
        <v>12005</v>
      </c>
      <c r="J2303" t="s">
        <v>31</v>
      </c>
      <c r="K2303" s="1">
        <v>130892</v>
      </c>
      <c r="L2303" s="1">
        <v>140809</v>
      </c>
      <c r="M2303" s="1">
        <v>9917</v>
      </c>
      <c r="N2303" s="1">
        <v>140808.31</v>
      </c>
      <c r="O2303">
        <v>0.69</v>
      </c>
      <c r="P2303" s="1">
        <v>140808.31</v>
      </c>
      <c r="Q2303">
        <v>0</v>
      </c>
      <c r="R2303" s="1">
        <v>140808.31</v>
      </c>
      <c r="S2303">
        <v>0</v>
      </c>
    </row>
    <row r="2304" spans="1:19" x14ac:dyDescent="0.25">
      <c r="A2304" s="2">
        <v>1001</v>
      </c>
      <c r="B2304" t="s">
        <v>21</v>
      </c>
      <c r="C2304" s="2" t="str">
        <f t="shared" si="121"/>
        <v>15</v>
      </c>
      <c r="D2304" t="s">
        <v>505</v>
      </c>
      <c r="E2304" s="2" t="str">
        <f t="shared" si="124"/>
        <v>150100000</v>
      </c>
      <c r="F2304" t="s">
        <v>517</v>
      </c>
      <c r="G2304" t="s">
        <v>518</v>
      </c>
      <c r="H2304" t="s">
        <v>519</v>
      </c>
      <c r="I2304">
        <v>12100</v>
      </c>
      <c r="J2304" t="s">
        <v>32</v>
      </c>
      <c r="K2304" s="1">
        <v>359830</v>
      </c>
      <c r="L2304" s="1">
        <v>337536</v>
      </c>
      <c r="M2304" s="1">
        <v>-22294</v>
      </c>
      <c r="N2304" s="1">
        <v>337535.29</v>
      </c>
      <c r="O2304">
        <v>0.71</v>
      </c>
      <c r="P2304" s="1">
        <v>337535.29</v>
      </c>
      <c r="Q2304">
        <v>0</v>
      </c>
      <c r="R2304" s="1">
        <v>337535.29</v>
      </c>
      <c r="S2304">
        <v>0</v>
      </c>
    </row>
    <row r="2305" spans="1:19" x14ac:dyDescent="0.25">
      <c r="A2305" s="2">
        <v>1001</v>
      </c>
      <c r="B2305" t="s">
        <v>21</v>
      </c>
      <c r="C2305" s="2" t="str">
        <f t="shared" si="121"/>
        <v>15</v>
      </c>
      <c r="D2305" t="s">
        <v>505</v>
      </c>
      <c r="E2305" s="2" t="str">
        <f t="shared" si="124"/>
        <v>150100000</v>
      </c>
      <c r="F2305" t="s">
        <v>517</v>
      </c>
      <c r="G2305" t="s">
        <v>518</v>
      </c>
      <c r="H2305" t="s">
        <v>519</v>
      </c>
      <c r="I2305">
        <v>12101</v>
      </c>
      <c r="J2305" t="s">
        <v>33</v>
      </c>
      <c r="K2305" s="1">
        <v>723774</v>
      </c>
      <c r="L2305" s="1">
        <v>686925.05</v>
      </c>
      <c r="M2305" s="1">
        <v>-36848.949999999997</v>
      </c>
      <c r="N2305" s="1">
        <v>686924.12</v>
      </c>
      <c r="O2305">
        <v>0.93</v>
      </c>
      <c r="P2305" s="1">
        <v>686924.12</v>
      </c>
      <c r="Q2305">
        <v>0</v>
      </c>
      <c r="R2305" s="1">
        <v>686924.12</v>
      </c>
      <c r="S2305">
        <v>0</v>
      </c>
    </row>
    <row r="2306" spans="1:19" x14ac:dyDescent="0.25">
      <c r="A2306" s="2">
        <v>1001</v>
      </c>
      <c r="B2306" t="s">
        <v>21</v>
      </c>
      <c r="C2306" s="2" t="str">
        <f t="shared" si="121"/>
        <v>15</v>
      </c>
      <c r="D2306" t="s">
        <v>505</v>
      </c>
      <c r="E2306" s="2" t="str">
        <f t="shared" si="124"/>
        <v>150100000</v>
      </c>
      <c r="F2306" t="s">
        <v>517</v>
      </c>
      <c r="G2306" t="s">
        <v>518</v>
      </c>
      <c r="H2306" t="s">
        <v>519</v>
      </c>
      <c r="I2306">
        <v>13000</v>
      </c>
      <c r="J2306" t="s">
        <v>53</v>
      </c>
      <c r="K2306" s="1">
        <v>220820</v>
      </c>
      <c r="L2306" s="1">
        <v>171180.67</v>
      </c>
      <c r="M2306" s="1">
        <v>-49639.33</v>
      </c>
      <c r="N2306" s="1">
        <v>171180.28</v>
      </c>
      <c r="O2306">
        <v>0.39</v>
      </c>
      <c r="P2306" s="1">
        <v>171180.28</v>
      </c>
      <c r="Q2306">
        <v>0</v>
      </c>
      <c r="R2306" s="1">
        <v>171180.28</v>
      </c>
      <c r="S2306">
        <v>0</v>
      </c>
    </row>
    <row r="2307" spans="1:19" x14ac:dyDescent="0.25">
      <c r="A2307" s="2">
        <v>1001</v>
      </c>
      <c r="B2307" t="s">
        <v>21</v>
      </c>
      <c r="C2307" s="2" t="str">
        <f t="shared" si="121"/>
        <v>15</v>
      </c>
      <c r="D2307" t="s">
        <v>505</v>
      </c>
      <c r="E2307" s="2" t="str">
        <f t="shared" si="124"/>
        <v>150100000</v>
      </c>
      <c r="F2307" t="s">
        <v>517</v>
      </c>
      <c r="G2307" t="s">
        <v>518</v>
      </c>
      <c r="H2307" t="s">
        <v>519</v>
      </c>
      <c r="I2307">
        <v>13001</v>
      </c>
      <c r="J2307" t="s">
        <v>54</v>
      </c>
      <c r="K2307" s="1">
        <v>3341</v>
      </c>
      <c r="L2307" s="1">
        <v>3251.05</v>
      </c>
      <c r="M2307">
        <v>-89.95</v>
      </c>
      <c r="N2307" s="1">
        <v>3250.79</v>
      </c>
      <c r="O2307">
        <v>0.26</v>
      </c>
      <c r="P2307" s="1">
        <v>3250.79</v>
      </c>
      <c r="Q2307">
        <v>0</v>
      </c>
      <c r="R2307" s="1">
        <v>3250.79</v>
      </c>
      <c r="S2307">
        <v>0</v>
      </c>
    </row>
    <row r="2308" spans="1:19" x14ac:dyDescent="0.25">
      <c r="A2308" s="2">
        <v>1001</v>
      </c>
      <c r="B2308" t="s">
        <v>21</v>
      </c>
      <c r="C2308" s="2" t="str">
        <f t="shared" si="121"/>
        <v>15</v>
      </c>
      <c r="D2308" t="s">
        <v>505</v>
      </c>
      <c r="E2308" s="2" t="str">
        <f t="shared" si="124"/>
        <v>150100000</v>
      </c>
      <c r="F2308" t="s">
        <v>517</v>
      </c>
      <c r="G2308" t="s">
        <v>518</v>
      </c>
      <c r="H2308" t="s">
        <v>519</v>
      </c>
      <c r="I2308">
        <v>13005</v>
      </c>
      <c r="J2308" t="s">
        <v>56</v>
      </c>
      <c r="K2308" s="1">
        <v>53480</v>
      </c>
      <c r="L2308" s="1">
        <v>35923</v>
      </c>
      <c r="M2308" s="1">
        <v>-17557</v>
      </c>
      <c r="N2308" s="1">
        <v>35922.19</v>
      </c>
      <c r="O2308">
        <v>0.81</v>
      </c>
      <c r="P2308" s="1">
        <v>35922.19</v>
      </c>
      <c r="Q2308">
        <v>0</v>
      </c>
      <c r="R2308" s="1">
        <v>35922.19</v>
      </c>
      <c r="S2308">
        <v>0</v>
      </c>
    </row>
    <row r="2309" spans="1:19" x14ac:dyDescent="0.25">
      <c r="A2309" s="2">
        <v>1001</v>
      </c>
      <c r="B2309" t="s">
        <v>21</v>
      </c>
      <c r="C2309" s="2" t="str">
        <f t="shared" si="121"/>
        <v>15</v>
      </c>
      <c r="D2309" t="s">
        <v>505</v>
      </c>
      <c r="E2309" s="2" t="str">
        <f t="shared" si="124"/>
        <v>150100000</v>
      </c>
      <c r="F2309" t="s">
        <v>517</v>
      </c>
      <c r="G2309" t="s">
        <v>518</v>
      </c>
      <c r="H2309" t="s">
        <v>519</v>
      </c>
      <c r="I2309">
        <v>16000</v>
      </c>
      <c r="J2309" t="s">
        <v>35</v>
      </c>
      <c r="K2309" s="1">
        <v>544819</v>
      </c>
      <c r="L2309" s="1">
        <v>297949.27</v>
      </c>
      <c r="M2309" s="1">
        <v>-246869.73</v>
      </c>
      <c r="N2309" s="1">
        <v>297948.3</v>
      </c>
      <c r="O2309">
        <v>0.97</v>
      </c>
      <c r="P2309" s="1">
        <v>297948.3</v>
      </c>
      <c r="Q2309">
        <v>0</v>
      </c>
      <c r="R2309" s="1">
        <v>297948.3</v>
      </c>
      <c r="S2309">
        <v>0</v>
      </c>
    </row>
    <row r="2310" spans="1:19" x14ac:dyDescent="0.25">
      <c r="A2310" s="2">
        <v>1001</v>
      </c>
      <c r="B2310" t="s">
        <v>21</v>
      </c>
      <c r="C2310" s="2" t="str">
        <f t="shared" si="121"/>
        <v>15</v>
      </c>
      <c r="D2310" t="s">
        <v>505</v>
      </c>
      <c r="E2310" s="2" t="str">
        <f t="shared" si="124"/>
        <v>150100000</v>
      </c>
      <c r="F2310" t="s">
        <v>517</v>
      </c>
      <c r="G2310" t="s">
        <v>518</v>
      </c>
      <c r="H2310" t="s">
        <v>519</v>
      </c>
      <c r="I2310">
        <v>22000</v>
      </c>
      <c r="J2310" t="s">
        <v>39</v>
      </c>
      <c r="K2310" s="1">
        <v>7310</v>
      </c>
      <c r="L2310" s="1">
        <v>4003.96</v>
      </c>
      <c r="M2310" s="1">
        <v>-3306.04</v>
      </c>
      <c r="N2310" s="1">
        <v>4003.96</v>
      </c>
      <c r="O2310">
        <v>0</v>
      </c>
      <c r="P2310" s="1">
        <v>4003.96</v>
      </c>
      <c r="Q2310">
        <v>0</v>
      </c>
      <c r="R2310" s="1">
        <v>4003.96</v>
      </c>
      <c r="S2310">
        <v>0</v>
      </c>
    </row>
    <row r="2311" spans="1:19" x14ac:dyDescent="0.25">
      <c r="A2311" s="2">
        <v>1001</v>
      </c>
      <c r="B2311" t="s">
        <v>21</v>
      </c>
      <c r="C2311" s="2" t="str">
        <f t="shared" si="121"/>
        <v>15</v>
      </c>
      <c r="D2311" t="s">
        <v>505</v>
      </c>
      <c r="E2311" s="2" t="str">
        <f t="shared" si="124"/>
        <v>150100000</v>
      </c>
      <c r="F2311" t="s">
        <v>517</v>
      </c>
      <c r="G2311" t="s">
        <v>518</v>
      </c>
      <c r="H2311" t="s">
        <v>519</v>
      </c>
      <c r="I2311">
        <v>22002</v>
      </c>
      <c r="J2311" t="s">
        <v>40</v>
      </c>
      <c r="K2311" s="1">
        <v>1014</v>
      </c>
      <c r="L2311">
        <v>0</v>
      </c>
      <c r="M2311" s="1">
        <v>-1014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</row>
    <row r="2312" spans="1:19" x14ac:dyDescent="0.25">
      <c r="A2312" s="2">
        <v>1001</v>
      </c>
      <c r="B2312" t="s">
        <v>21</v>
      </c>
      <c r="C2312" s="2" t="str">
        <f t="shared" si="121"/>
        <v>15</v>
      </c>
      <c r="D2312" t="s">
        <v>505</v>
      </c>
      <c r="E2312" s="2" t="str">
        <f t="shared" si="124"/>
        <v>150100000</v>
      </c>
      <c r="F2312" t="s">
        <v>517</v>
      </c>
      <c r="G2312" t="s">
        <v>518</v>
      </c>
      <c r="H2312" t="s">
        <v>519</v>
      </c>
      <c r="I2312">
        <v>22004</v>
      </c>
      <c r="J2312" t="s">
        <v>72</v>
      </c>
      <c r="K2312" s="1">
        <v>2436</v>
      </c>
      <c r="L2312" s="1">
        <v>3036.68</v>
      </c>
      <c r="M2312">
        <v>600.67999999999995</v>
      </c>
      <c r="N2312" s="1">
        <v>1368.09</v>
      </c>
      <c r="O2312" s="1">
        <v>1668.59</v>
      </c>
      <c r="P2312" s="1">
        <v>1368.09</v>
      </c>
      <c r="Q2312">
        <v>0</v>
      </c>
      <c r="R2312" s="1">
        <v>1368.09</v>
      </c>
      <c r="S2312">
        <v>0</v>
      </c>
    </row>
    <row r="2313" spans="1:19" x14ac:dyDescent="0.25">
      <c r="A2313" s="2">
        <v>1001</v>
      </c>
      <c r="B2313" t="s">
        <v>21</v>
      </c>
      <c r="C2313" s="2" t="str">
        <f t="shared" si="121"/>
        <v>15</v>
      </c>
      <c r="D2313" t="s">
        <v>505</v>
      </c>
      <c r="E2313" s="2" t="str">
        <f t="shared" si="124"/>
        <v>150100000</v>
      </c>
      <c r="F2313" t="s">
        <v>517</v>
      </c>
      <c r="G2313" t="s">
        <v>518</v>
      </c>
      <c r="H2313" t="s">
        <v>519</v>
      </c>
      <c r="I2313">
        <v>22201</v>
      </c>
      <c r="J2313" t="s">
        <v>42</v>
      </c>
      <c r="K2313">
        <v>861</v>
      </c>
      <c r="L2313">
        <v>430</v>
      </c>
      <c r="M2313">
        <v>-431</v>
      </c>
      <c r="N2313">
        <v>127.98</v>
      </c>
      <c r="O2313">
        <v>302.02</v>
      </c>
      <c r="P2313">
        <v>127.98</v>
      </c>
      <c r="Q2313">
        <v>0</v>
      </c>
      <c r="R2313">
        <v>127.98</v>
      </c>
      <c r="S2313">
        <v>0</v>
      </c>
    </row>
    <row r="2314" spans="1:19" x14ac:dyDescent="0.25">
      <c r="A2314" s="2">
        <v>1001</v>
      </c>
      <c r="B2314" t="s">
        <v>21</v>
      </c>
      <c r="C2314" s="2" t="str">
        <f t="shared" si="121"/>
        <v>15</v>
      </c>
      <c r="D2314" t="s">
        <v>505</v>
      </c>
      <c r="E2314" s="2" t="str">
        <f t="shared" si="124"/>
        <v>150100000</v>
      </c>
      <c r="F2314" t="s">
        <v>517</v>
      </c>
      <c r="G2314" t="s">
        <v>518</v>
      </c>
      <c r="H2314" t="s">
        <v>519</v>
      </c>
      <c r="I2314">
        <v>22603</v>
      </c>
      <c r="J2314" t="s">
        <v>82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</row>
    <row r="2315" spans="1:19" x14ac:dyDescent="0.25">
      <c r="A2315" s="2">
        <v>1001</v>
      </c>
      <c r="B2315" t="s">
        <v>21</v>
      </c>
      <c r="C2315" s="2" t="str">
        <f t="shared" si="121"/>
        <v>15</v>
      </c>
      <c r="D2315" t="s">
        <v>505</v>
      </c>
      <c r="E2315" s="2" t="str">
        <f t="shared" si="124"/>
        <v>150100000</v>
      </c>
      <c r="F2315" t="s">
        <v>517</v>
      </c>
      <c r="G2315" t="s">
        <v>518</v>
      </c>
      <c r="H2315" t="s">
        <v>519</v>
      </c>
      <c r="I2315">
        <v>22606</v>
      </c>
      <c r="J2315" t="s">
        <v>83</v>
      </c>
      <c r="K2315" s="1">
        <v>1000</v>
      </c>
      <c r="L2315" s="1">
        <v>4163.29</v>
      </c>
      <c r="M2315" s="1">
        <v>3163.29</v>
      </c>
      <c r="N2315" s="1">
        <v>4108.8</v>
      </c>
      <c r="O2315">
        <v>54.49</v>
      </c>
      <c r="P2315" s="1">
        <v>4108.8</v>
      </c>
      <c r="Q2315">
        <v>0</v>
      </c>
      <c r="R2315" s="1">
        <v>4108.8</v>
      </c>
      <c r="S2315">
        <v>0</v>
      </c>
    </row>
    <row r="2316" spans="1:19" x14ac:dyDescent="0.25">
      <c r="A2316" s="2">
        <v>1001</v>
      </c>
      <c r="B2316" t="s">
        <v>21</v>
      </c>
      <c r="C2316" s="2" t="str">
        <f t="shared" si="121"/>
        <v>15</v>
      </c>
      <c r="D2316" t="s">
        <v>505</v>
      </c>
      <c r="E2316" s="2" t="str">
        <f t="shared" si="124"/>
        <v>150100000</v>
      </c>
      <c r="F2316" t="s">
        <v>517</v>
      </c>
      <c r="G2316" t="s">
        <v>518</v>
      </c>
      <c r="H2316" t="s">
        <v>519</v>
      </c>
      <c r="I2316">
        <v>22700</v>
      </c>
      <c r="J2316" t="s">
        <v>84</v>
      </c>
      <c r="K2316" s="1">
        <v>4003346</v>
      </c>
      <c r="L2316" s="1">
        <v>153457.56</v>
      </c>
      <c r="M2316" s="1">
        <v>-3849888.44</v>
      </c>
      <c r="N2316" s="1">
        <v>153457.56</v>
      </c>
      <c r="O2316">
        <v>0</v>
      </c>
      <c r="P2316" s="1">
        <v>153457.56</v>
      </c>
      <c r="Q2316">
        <v>0</v>
      </c>
      <c r="R2316" s="1">
        <v>153457.56</v>
      </c>
      <c r="S2316">
        <v>0</v>
      </c>
    </row>
    <row r="2317" spans="1:19" x14ac:dyDescent="0.25">
      <c r="A2317" s="2">
        <v>1001</v>
      </c>
      <c r="B2317" t="s">
        <v>21</v>
      </c>
      <c r="C2317" s="2" t="str">
        <f t="shared" si="121"/>
        <v>15</v>
      </c>
      <c r="D2317" t="s">
        <v>505</v>
      </c>
      <c r="E2317" s="2" t="str">
        <f t="shared" si="124"/>
        <v>150100000</v>
      </c>
      <c r="F2317" t="s">
        <v>517</v>
      </c>
      <c r="G2317" t="s">
        <v>518</v>
      </c>
      <c r="H2317" t="s">
        <v>519</v>
      </c>
      <c r="I2317">
        <v>22704</v>
      </c>
      <c r="J2317" t="s">
        <v>136</v>
      </c>
      <c r="K2317" s="1">
        <v>32900497</v>
      </c>
      <c r="L2317" s="1">
        <v>34085989.350000001</v>
      </c>
      <c r="M2317" s="1">
        <v>1185492.3500000001</v>
      </c>
      <c r="N2317" s="1">
        <v>34085989.350000001</v>
      </c>
      <c r="O2317">
        <v>0</v>
      </c>
      <c r="P2317" s="1">
        <v>34048742.009999998</v>
      </c>
      <c r="Q2317" s="1">
        <v>37247.339999999997</v>
      </c>
      <c r="R2317" s="1">
        <v>33070525.079999998</v>
      </c>
      <c r="S2317" s="1">
        <v>978216.93</v>
      </c>
    </row>
    <row r="2318" spans="1:19" x14ac:dyDescent="0.25">
      <c r="A2318" s="2">
        <v>1001</v>
      </c>
      <c r="B2318" t="s">
        <v>21</v>
      </c>
      <c r="C2318" s="2" t="str">
        <f t="shared" si="121"/>
        <v>15</v>
      </c>
      <c r="D2318" t="s">
        <v>505</v>
      </c>
      <c r="E2318" s="2" t="str">
        <f t="shared" si="124"/>
        <v>150100000</v>
      </c>
      <c r="F2318" t="s">
        <v>517</v>
      </c>
      <c r="G2318" t="s">
        <v>518</v>
      </c>
      <c r="H2318" t="s">
        <v>519</v>
      </c>
      <c r="I2318">
        <v>22705</v>
      </c>
      <c r="J2318" t="s">
        <v>223</v>
      </c>
      <c r="K2318" s="1">
        <v>757302</v>
      </c>
      <c r="L2318" s="1">
        <v>673659.35</v>
      </c>
      <c r="M2318" s="1">
        <v>-83642.649999999994</v>
      </c>
      <c r="N2318" s="1">
        <v>673659.35</v>
      </c>
      <c r="O2318">
        <v>0</v>
      </c>
      <c r="P2318" s="1">
        <v>673659.35</v>
      </c>
      <c r="Q2318">
        <v>0</v>
      </c>
      <c r="R2318" s="1">
        <v>673659.35</v>
      </c>
      <c r="S2318">
        <v>0</v>
      </c>
    </row>
    <row r="2319" spans="1:19" x14ac:dyDescent="0.25">
      <c r="A2319" s="2">
        <v>1001</v>
      </c>
      <c r="B2319" t="s">
        <v>21</v>
      </c>
      <c r="C2319" s="2" t="str">
        <f t="shared" si="121"/>
        <v>15</v>
      </c>
      <c r="D2319" t="s">
        <v>505</v>
      </c>
      <c r="E2319" s="2" t="str">
        <f t="shared" si="124"/>
        <v>150100000</v>
      </c>
      <c r="F2319" t="s">
        <v>517</v>
      </c>
      <c r="G2319" t="s">
        <v>518</v>
      </c>
      <c r="H2319" t="s">
        <v>519</v>
      </c>
      <c r="I2319">
        <v>22706</v>
      </c>
      <c r="J2319" t="s">
        <v>86</v>
      </c>
      <c r="K2319" s="1">
        <v>20000</v>
      </c>
      <c r="L2319" s="1">
        <v>19931.12</v>
      </c>
      <c r="M2319">
        <v>-68.88</v>
      </c>
      <c r="N2319" s="1">
        <v>19931.12</v>
      </c>
      <c r="O2319">
        <v>0</v>
      </c>
      <c r="P2319" s="1">
        <v>19931.12</v>
      </c>
      <c r="Q2319">
        <v>0</v>
      </c>
      <c r="R2319" s="1">
        <v>19931.12</v>
      </c>
      <c r="S2319">
        <v>0</v>
      </c>
    </row>
    <row r="2320" spans="1:19" x14ac:dyDescent="0.25">
      <c r="A2320" s="2">
        <v>1001</v>
      </c>
      <c r="B2320" t="s">
        <v>21</v>
      </c>
      <c r="C2320" s="2" t="str">
        <f t="shared" si="121"/>
        <v>15</v>
      </c>
      <c r="D2320" t="s">
        <v>505</v>
      </c>
      <c r="E2320" s="2" t="str">
        <f t="shared" si="124"/>
        <v>150100000</v>
      </c>
      <c r="F2320" t="s">
        <v>517</v>
      </c>
      <c r="G2320" t="s">
        <v>518</v>
      </c>
      <c r="H2320" t="s">
        <v>519</v>
      </c>
      <c r="I2320">
        <v>22709</v>
      </c>
      <c r="J2320" t="s">
        <v>87</v>
      </c>
      <c r="K2320" s="1">
        <v>487453</v>
      </c>
      <c r="L2320" s="1">
        <v>299811.96000000002</v>
      </c>
      <c r="M2320" s="1">
        <v>-187641.04</v>
      </c>
      <c r="N2320" s="1">
        <v>299811.96000000002</v>
      </c>
      <c r="O2320">
        <v>0</v>
      </c>
      <c r="P2320" s="1">
        <v>299811.96000000002</v>
      </c>
      <c r="Q2320">
        <v>0</v>
      </c>
      <c r="R2320" s="1">
        <v>262182.09999999998</v>
      </c>
      <c r="S2320" s="1">
        <v>37629.86</v>
      </c>
    </row>
    <row r="2321" spans="1:19" x14ac:dyDescent="0.25">
      <c r="A2321" s="2">
        <v>1001</v>
      </c>
      <c r="B2321" t="s">
        <v>21</v>
      </c>
      <c r="C2321" s="2" t="str">
        <f t="shared" si="121"/>
        <v>15</v>
      </c>
      <c r="D2321" t="s">
        <v>505</v>
      </c>
      <c r="E2321" s="2" t="str">
        <f t="shared" si="124"/>
        <v>150100000</v>
      </c>
      <c r="F2321" t="s">
        <v>517</v>
      </c>
      <c r="G2321" t="s">
        <v>518</v>
      </c>
      <c r="H2321" t="s">
        <v>519</v>
      </c>
      <c r="I2321">
        <v>22801</v>
      </c>
      <c r="J2321" t="s">
        <v>306</v>
      </c>
      <c r="K2321" s="1">
        <v>42692829</v>
      </c>
      <c r="L2321" s="1">
        <v>46117641.090000004</v>
      </c>
      <c r="M2321" s="1">
        <v>3424812.09</v>
      </c>
      <c r="N2321" s="1">
        <v>45880711.780000001</v>
      </c>
      <c r="O2321" s="1">
        <v>236929.31</v>
      </c>
      <c r="P2321" s="1">
        <v>45880711.780000001</v>
      </c>
      <c r="Q2321">
        <v>0</v>
      </c>
      <c r="R2321" s="1">
        <v>45618268.740000002</v>
      </c>
      <c r="S2321" s="1">
        <v>262443.03999999998</v>
      </c>
    </row>
    <row r="2322" spans="1:19" x14ac:dyDescent="0.25">
      <c r="A2322" s="2">
        <v>1001</v>
      </c>
      <c r="B2322" t="s">
        <v>21</v>
      </c>
      <c r="C2322" s="2" t="str">
        <f t="shared" si="121"/>
        <v>15</v>
      </c>
      <c r="D2322" t="s">
        <v>505</v>
      </c>
      <c r="E2322" s="2" t="str">
        <f t="shared" si="124"/>
        <v>150100000</v>
      </c>
      <c r="F2322" t="s">
        <v>517</v>
      </c>
      <c r="G2322" t="s">
        <v>518</v>
      </c>
      <c r="H2322" t="s">
        <v>519</v>
      </c>
      <c r="I2322">
        <v>22804</v>
      </c>
      <c r="J2322" t="s">
        <v>307</v>
      </c>
      <c r="K2322" s="1">
        <v>204631</v>
      </c>
      <c r="L2322" s="1">
        <v>289507.5</v>
      </c>
      <c r="M2322" s="1">
        <v>84876.5</v>
      </c>
      <c r="N2322" s="1">
        <v>289507.5</v>
      </c>
      <c r="O2322">
        <v>0</v>
      </c>
      <c r="P2322" s="1">
        <v>289507.5</v>
      </c>
      <c r="Q2322">
        <v>0</v>
      </c>
      <c r="R2322" s="1">
        <v>289507.5</v>
      </c>
      <c r="S2322">
        <v>0</v>
      </c>
    </row>
    <row r="2323" spans="1:19" x14ac:dyDescent="0.25">
      <c r="A2323" s="2">
        <v>1001</v>
      </c>
      <c r="B2323" t="s">
        <v>21</v>
      </c>
      <c r="C2323" s="2" t="str">
        <f t="shared" si="121"/>
        <v>15</v>
      </c>
      <c r="D2323" t="s">
        <v>505</v>
      </c>
      <c r="E2323" s="2" t="str">
        <f t="shared" si="124"/>
        <v>150100000</v>
      </c>
      <c r="F2323" t="s">
        <v>517</v>
      </c>
      <c r="G2323" t="s">
        <v>518</v>
      </c>
      <c r="H2323" t="s">
        <v>519</v>
      </c>
      <c r="I2323">
        <v>22809</v>
      </c>
      <c r="J2323" t="s">
        <v>308</v>
      </c>
      <c r="K2323" s="1">
        <v>526576</v>
      </c>
      <c r="L2323" s="1">
        <v>452364.25</v>
      </c>
      <c r="M2323" s="1">
        <v>-74211.75</v>
      </c>
      <c r="N2323" s="1">
        <v>452364.25</v>
      </c>
      <c r="O2323">
        <v>0</v>
      </c>
      <c r="P2323" s="1">
        <v>452364.25</v>
      </c>
      <c r="Q2323">
        <v>0</v>
      </c>
      <c r="R2323" s="1">
        <v>442288.94</v>
      </c>
      <c r="S2323" s="1">
        <v>10075.31</v>
      </c>
    </row>
    <row r="2324" spans="1:19" x14ac:dyDescent="0.25">
      <c r="A2324" s="2">
        <v>1001</v>
      </c>
      <c r="B2324" t="s">
        <v>21</v>
      </c>
      <c r="C2324" s="2" t="str">
        <f t="shared" si="121"/>
        <v>15</v>
      </c>
      <c r="D2324" t="s">
        <v>505</v>
      </c>
      <c r="E2324" s="2" t="str">
        <f t="shared" si="124"/>
        <v>150100000</v>
      </c>
      <c r="F2324" t="s">
        <v>517</v>
      </c>
      <c r="G2324" t="s">
        <v>518</v>
      </c>
      <c r="H2324" t="s">
        <v>519</v>
      </c>
      <c r="I2324">
        <v>23001</v>
      </c>
      <c r="J2324" t="s">
        <v>88</v>
      </c>
      <c r="K2324" s="1">
        <v>1622</v>
      </c>
      <c r="L2324" s="1">
        <v>1622</v>
      </c>
      <c r="M2324">
        <v>0</v>
      </c>
      <c r="N2324">
        <v>839.46</v>
      </c>
      <c r="O2324">
        <v>782.54</v>
      </c>
      <c r="P2324">
        <v>839.46</v>
      </c>
      <c r="Q2324">
        <v>0</v>
      </c>
      <c r="R2324">
        <v>839.46</v>
      </c>
      <c r="S2324">
        <v>0</v>
      </c>
    </row>
    <row r="2325" spans="1:19" x14ac:dyDescent="0.25">
      <c r="A2325" s="2">
        <v>1001</v>
      </c>
      <c r="B2325" t="s">
        <v>21</v>
      </c>
      <c r="C2325" s="2" t="str">
        <f t="shared" ref="C2325:C2388" si="125">"15"</f>
        <v>15</v>
      </c>
      <c r="D2325" t="s">
        <v>505</v>
      </c>
      <c r="E2325" s="2" t="str">
        <f t="shared" si="124"/>
        <v>150100000</v>
      </c>
      <c r="F2325" t="s">
        <v>517</v>
      </c>
      <c r="G2325" t="s">
        <v>518</v>
      </c>
      <c r="H2325" t="s">
        <v>519</v>
      </c>
      <c r="I2325">
        <v>23100</v>
      </c>
      <c r="J2325" t="s">
        <v>89</v>
      </c>
      <c r="K2325" s="1">
        <v>2599</v>
      </c>
      <c r="L2325" s="1">
        <v>2599</v>
      </c>
      <c r="M2325">
        <v>0</v>
      </c>
      <c r="N2325" s="1">
        <v>1663.82</v>
      </c>
      <c r="O2325">
        <v>935.18</v>
      </c>
      <c r="P2325" s="1">
        <v>1663.82</v>
      </c>
      <c r="Q2325">
        <v>0</v>
      </c>
      <c r="R2325" s="1">
        <v>1663.82</v>
      </c>
      <c r="S2325">
        <v>0</v>
      </c>
    </row>
    <row r="2326" spans="1:19" x14ac:dyDescent="0.25">
      <c r="A2326" s="2">
        <v>1001</v>
      </c>
      <c r="B2326" t="s">
        <v>21</v>
      </c>
      <c r="C2326" s="2" t="str">
        <f t="shared" si="125"/>
        <v>15</v>
      </c>
      <c r="D2326" t="s">
        <v>505</v>
      </c>
      <c r="E2326" s="2" t="str">
        <f t="shared" si="124"/>
        <v>150100000</v>
      </c>
      <c r="F2326" t="s">
        <v>517</v>
      </c>
      <c r="G2326" t="s">
        <v>518</v>
      </c>
      <c r="H2326" t="s">
        <v>519</v>
      </c>
      <c r="I2326">
        <v>28001</v>
      </c>
      <c r="J2326" t="s">
        <v>45</v>
      </c>
      <c r="K2326" s="1">
        <v>88000</v>
      </c>
      <c r="L2326" s="1">
        <v>45369.68</v>
      </c>
      <c r="M2326" s="1">
        <v>-42630.32</v>
      </c>
      <c r="N2326" s="1">
        <v>36787.86</v>
      </c>
      <c r="O2326" s="1">
        <v>8581.82</v>
      </c>
      <c r="P2326" s="1">
        <v>36787.86</v>
      </c>
      <c r="Q2326">
        <v>0</v>
      </c>
      <c r="R2326" s="1">
        <v>36787.86</v>
      </c>
      <c r="S2326">
        <v>0</v>
      </c>
    </row>
    <row r="2327" spans="1:19" x14ac:dyDescent="0.25">
      <c r="A2327" s="2">
        <v>1001</v>
      </c>
      <c r="B2327" t="s">
        <v>21</v>
      </c>
      <c r="C2327" s="2" t="str">
        <f t="shared" si="125"/>
        <v>15</v>
      </c>
      <c r="D2327" t="s">
        <v>505</v>
      </c>
      <c r="E2327" s="2" t="str">
        <f t="shared" si="124"/>
        <v>150100000</v>
      </c>
      <c r="F2327" t="s">
        <v>517</v>
      </c>
      <c r="G2327" t="s">
        <v>518</v>
      </c>
      <c r="H2327" t="s">
        <v>519</v>
      </c>
      <c r="I2327">
        <v>29000</v>
      </c>
      <c r="J2327" t="s">
        <v>520</v>
      </c>
      <c r="K2327" s="1">
        <v>29206194</v>
      </c>
      <c r="L2327" s="1">
        <v>27704172.18</v>
      </c>
      <c r="M2327" s="1">
        <v>-1502021.82</v>
      </c>
      <c r="N2327" s="1">
        <v>27206521.91</v>
      </c>
      <c r="O2327" s="1">
        <v>497650.27</v>
      </c>
      <c r="P2327" s="1">
        <v>27206521.91</v>
      </c>
      <c r="Q2327">
        <v>0</v>
      </c>
      <c r="R2327" s="1">
        <v>27206521.91</v>
      </c>
      <c r="S2327">
        <v>0</v>
      </c>
    </row>
    <row r="2328" spans="1:19" x14ac:dyDescent="0.25">
      <c r="A2328" s="2">
        <v>1001</v>
      </c>
      <c r="B2328" t="s">
        <v>21</v>
      </c>
      <c r="C2328" s="2" t="str">
        <f t="shared" si="125"/>
        <v>15</v>
      </c>
      <c r="D2328" t="s">
        <v>505</v>
      </c>
      <c r="E2328" s="2" t="str">
        <f t="shared" si="124"/>
        <v>150100000</v>
      </c>
      <c r="F2328" t="s">
        <v>517</v>
      </c>
      <c r="G2328" t="s">
        <v>518</v>
      </c>
      <c r="H2328" t="s">
        <v>519</v>
      </c>
      <c r="I2328">
        <v>46309</v>
      </c>
      <c r="J2328" t="s">
        <v>144</v>
      </c>
      <c r="K2328" s="1">
        <v>750000</v>
      </c>
      <c r="L2328" s="1">
        <v>1250000</v>
      </c>
      <c r="M2328" s="1">
        <v>500000</v>
      </c>
      <c r="N2328" s="1">
        <v>1250000</v>
      </c>
      <c r="O2328">
        <v>0</v>
      </c>
      <c r="P2328" s="1">
        <v>1250000</v>
      </c>
      <c r="Q2328">
        <v>0</v>
      </c>
      <c r="R2328" s="1">
        <v>1250000</v>
      </c>
      <c r="S2328">
        <v>0</v>
      </c>
    </row>
    <row r="2329" spans="1:19" x14ac:dyDescent="0.25">
      <c r="A2329" s="2">
        <v>1001</v>
      </c>
      <c r="B2329" t="s">
        <v>21</v>
      </c>
      <c r="C2329" s="2" t="str">
        <f t="shared" si="125"/>
        <v>15</v>
      </c>
      <c r="D2329" t="s">
        <v>505</v>
      </c>
      <c r="E2329" s="2" t="str">
        <f t="shared" ref="E2329:E2360" si="126">"150110000"</f>
        <v>150110000</v>
      </c>
      <c r="F2329" t="s">
        <v>521</v>
      </c>
      <c r="G2329" t="s">
        <v>522</v>
      </c>
      <c r="H2329" t="s">
        <v>523</v>
      </c>
      <c r="I2329">
        <v>12000</v>
      </c>
      <c r="J2329" t="s">
        <v>28</v>
      </c>
      <c r="K2329" s="1">
        <v>221648</v>
      </c>
      <c r="L2329" s="1">
        <v>217554</v>
      </c>
      <c r="M2329" s="1">
        <v>-4094</v>
      </c>
      <c r="N2329" s="1">
        <v>217553.32</v>
      </c>
      <c r="O2329">
        <v>0.68</v>
      </c>
      <c r="P2329" s="1">
        <v>217553.32</v>
      </c>
      <c r="Q2329">
        <v>0</v>
      </c>
      <c r="R2329" s="1">
        <v>217553.32</v>
      </c>
      <c r="S2329">
        <v>0</v>
      </c>
    </row>
    <row r="2330" spans="1:19" x14ac:dyDescent="0.25">
      <c r="A2330" s="2">
        <v>1001</v>
      </c>
      <c r="B2330" t="s">
        <v>21</v>
      </c>
      <c r="C2330" s="2" t="str">
        <f t="shared" si="125"/>
        <v>15</v>
      </c>
      <c r="D2330" t="s">
        <v>505</v>
      </c>
      <c r="E2330" s="2" t="str">
        <f t="shared" si="126"/>
        <v>150110000</v>
      </c>
      <c r="F2330" t="s">
        <v>521</v>
      </c>
      <c r="G2330" t="s">
        <v>522</v>
      </c>
      <c r="H2330" t="s">
        <v>523</v>
      </c>
      <c r="I2330">
        <v>12001</v>
      </c>
      <c r="J2330" t="s">
        <v>51</v>
      </c>
      <c r="K2330" s="1">
        <v>74963</v>
      </c>
      <c r="L2330" s="1">
        <v>15343</v>
      </c>
      <c r="M2330" s="1">
        <v>-59620</v>
      </c>
      <c r="N2330" s="1">
        <v>15342.22</v>
      </c>
      <c r="O2330">
        <v>0.78</v>
      </c>
      <c r="P2330" s="1">
        <v>15342.22</v>
      </c>
      <c r="Q2330">
        <v>0</v>
      </c>
      <c r="R2330" s="1">
        <v>15342.22</v>
      </c>
      <c r="S2330">
        <v>0</v>
      </c>
    </row>
    <row r="2331" spans="1:19" x14ac:dyDescent="0.25">
      <c r="A2331" s="2">
        <v>1001</v>
      </c>
      <c r="B2331" t="s">
        <v>21</v>
      </c>
      <c r="C2331" s="2" t="str">
        <f t="shared" si="125"/>
        <v>15</v>
      </c>
      <c r="D2331" t="s">
        <v>505</v>
      </c>
      <c r="E2331" s="2" t="str">
        <f t="shared" si="126"/>
        <v>150110000</v>
      </c>
      <c r="F2331" t="s">
        <v>521</v>
      </c>
      <c r="G2331" t="s">
        <v>522</v>
      </c>
      <c r="H2331" t="s">
        <v>523</v>
      </c>
      <c r="I2331">
        <v>12002</v>
      </c>
      <c r="J2331" t="s">
        <v>29</v>
      </c>
      <c r="K2331" s="1">
        <v>45931</v>
      </c>
      <c r="L2331" s="1">
        <v>29351</v>
      </c>
      <c r="M2331" s="1">
        <v>-16580</v>
      </c>
      <c r="N2331" s="1">
        <v>29350.21</v>
      </c>
      <c r="O2331">
        <v>0.79</v>
      </c>
      <c r="P2331" s="1">
        <v>29350.21</v>
      </c>
      <c r="Q2331">
        <v>0</v>
      </c>
      <c r="R2331" s="1">
        <v>29350.21</v>
      </c>
      <c r="S2331">
        <v>0</v>
      </c>
    </row>
    <row r="2332" spans="1:19" x14ac:dyDescent="0.25">
      <c r="A2332" s="2">
        <v>1001</v>
      </c>
      <c r="B2332" t="s">
        <v>21</v>
      </c>
      <c r="C2332" s="2" t="str">
        <f t="shared" si="125"/>
        <v>15</v>
      </c>
      <c r="D2332" t="s">
        <v>505</v>
      </c>
      <c r="E2332" s="2" t="str">
        <f t="shared" si="126"/>
        <v>150110000</v>
      </c>
      <c r="F2332" t="s">
        <v>521</v>
      </c>
      <c r="G2332" t="s">
        <v>522</v>
      </c>
      <c r="H2332" t="s">
        <v>523</v>
      </c>
      <c r="I2332">
        <v>12005</v>
      </c>
      <c r="J2332" t="s">
        <v>31</v>
      </c>
      <c r="K2332" s="1">
        <v>65493</v>
      </c>
      <c r="L2332" s="1">
        <v>74531</v>
      </c>
      <c r="M2332" s="1">
        <v>9038</v>
      </c>
      <c r="N2332" s="1">
        <v>74530.179999999993</v>
      </c>
      <c r="O2332">
        <v>0.82</v>
      </c>
      <c r="P2332" s="1">
        <v>74530.179999999993</v>
      </c>
      <c r="Q2332">
        <v>0</v>
      </c>
      <c r="R2332" s="1">
        <v>74530.179999999993</v>
      </c>
      <c r="S2332">
        <v>0</v>
      </c>
    </row>
    <row r="2333" spans="1:19" x14ac:dyDescent="0.25">
      <c r="A2333" s="2">
        <v>1001</v>
      </c>
      <c r="B2333" t="s">
        <v>21</v>
      </c>
      <c r="C2333" s="2" t="str">
        <f t="shared" si="125"/>
        <v>15</v>
      </c>
      <c r="D2333" t="s">
        <v>505</v>
      </c>
      <c r="E2333" s="2" t="str">
        <f t="shared" si="126"/>
        <v>150110000</v>
      </c>
      <c r="F2333" t="s">
        <v>521</v>
      </c>
      <c r="G2333" t="s">
        <v>522</v>
      </c>
      <c r="H2333" t="s">
        <v>523</v>
      </c>
      <c r="I2333">
        <v>12100</v>
      </c>
      <c r="J2333" t="s">
        <v>32</v>
      </c>
      <c r="K2333" s="1">
        <v>233441</v>
      </c>
      <c r="L2333" s="1">
        <v>196600</v>
      </c>
      <c r="M2333" s="1">
        <v>-36841</v>
      </c>
      <c r="N2333" s="1">
        <v>196599.78</v>
      </c>
      <c r="O2333">
        <v>0.22</v>
      </c>
      <c r="P2333" s="1">
        <v>196599.78</v>
      </c>
      <c r="Q2333">
        <v>0</v>
      </c>
      <c r="R2333" s="1">
        <v>196599.78</v>
      </c>
      <c r="S2333">
        <v>0</v>
      </c>
    </row>
    <row r="2334" spans="1:19" x14ac:dyDescent="0.25">
      <c r="A2334" s="2">
        <v>1001</v>
      </c>
      <c r="B2334" t="s">
        <v>21</v>
      </c>
      <c r="C2334" s="2" t="str">
        <f t="shared" si="125"/>
        <v>15</v>
      </c>
      <c r="D2334" t="s">
        <v>505</v>
      </c>
      <c r="E2334" s="2" t="str">
        <f t="shared" si="126"/>
        <v>150110000</v>
      </c>
      <c r="F2334" t="s">
        <v>521</v>
      </c>
      <c r="G2334" t="s">
        <v>522</v>
      </c>
      <c r="H2334" t="s">
        <v>523</v>
      </c>
      <c r="I2334">
        <v>12101</v>
      </c>
      <c r="J2334" t="s">
        <v>33</v>
      </c>
      <c r="K2334" s="1">
        <v>497831</v>
      </c>
      <c r="L2334" s="1">
        <v>446400.37</v>
      </c>
      <c r="M2334" s="1">
        <v>-51430.63</v>
      </c>
      <c r="N2334" s="1">
        <v>446400.3</v>
      </c>
      <c r="O2334">
        <v>7.0000000000000007E-2</v>
      </c>
      <c r="P2334" s="1">
        <v>446400.3</v>
      </c>
      <c r="Q2334">
        <v>0</v>
      </c>
      <c r="R2334" s="1">
        <v>446400.3</v>
      </c>
      <c r="S2334">
        <v>0</v>
      </c>
    </row>
    <row r="2335" spans="1:19" x14ac:dyDescent="0.25">
      <c r="A2335" s="2">
        <v>1001</v>
      </c>
      <c r="B2335" t="s">
        <v>21</v>
      </c>
      <c r="C2335" s="2" t="str">
        <f t="shared" si="125"/>
        <v>15</v>
      </c>
      <c r="D2335" t="s">
        <v>505</v>
      </c>
      <c r="E2335" s="2" t="str">
        <f t="shared" si="126"/>
        <v>150110000</v>
      </c>
      <c r="F2335" t="s">
        <v>521</v>
      </c>
      <c r="G2335" t="s">
        <v>522</v>
      </c>
      <c r="H2335" t="s">
        <v>523</v>
      </c>
      <c r="I2335">
        <v>12401</v>
      </c>
      <c r="J2335" t="s">
        <v>133</v>
      </c>
      <c r="K2335">
        <v>0</v>
      </c>
      <c r="L2335" s="1">
        <v>103713.56</v>
      </c>
      <c r="M2335" s="1">
        <v>103713.56</v>
      </c>
      <c r="N2335" s="1">
        <v>103713.13</v>
      </c>
      <c r="O2335">
        <v>0.43</v>
      </c>
      <c r="P2335" s="1">
        <v>103713.13</v>
      </c>
      <c r="Q2335">
        <v>0</v>
      </c>
      <c r="R2335" s="1">
        <v>103713.13</v>
      </c>
      <c r="S2335">
        <v>0</v>
      </c>
    </row>
    <row r="2336" spans="1:19" x14ac:dyDescent="0.25">
      <c r="A2336" s="2">
        <v>1001</v>
      </c>
      <c r="B2336" t="s">
        <v>21</v>
      </c>
      <c r="C2336" s="2" t="str">
        <f t="shared" si="125"/>
        <v>15</v>
      </c>
      <c r="D2336" t="s">
        <v>505</v>
      </c>
      <c r="E2336" s="2" t="str">
        <f t="shared" si="126"/>
        <v>150110000</v>
      </c>
      <c r="F2336" t="s">
        <v>521</v>
      </c>
      <c r="G2336" t="s">
        <v>522</v>
      </c>
      <c r="H2336" t="s">
        <v>523</v>
      </c>
      <c r="I2336">
        <v>13000</v>
      </c>
      <c r="J2336" t="s">
        <v>53</v>
      </c>
      <c r="K2336" s="1">
        <v>139735</v>
      </c>
      <c r="L2336" s="1">
        <v>54737.37</v>
      </c>
      <c r="M2336" s="1">
        <v>-84997.63</v>
      </c>
      <c r="N2336" s="1">
        <v>54737.22</v>
      </c>
      <c r="O2336">
        <v>0.15</v>
      </c>
      <c r="P2336" s="1">
        <v>54737.22</v>
      </c>
      <c r="Q2336">
        <v>0</v>
      </c>
      <c r="R2336" s="1">
        <v>54737.22</v>
      </c>
      <c r="S2336">
        <v>0</v>
      </c>
    </row>
    <row r="2337" spans="1:19" x14ac:dyDescent="0.25">
      <c r="A2337" s="2">
        <v>1001</v>
      </c>
      <c r="B2337" t="s">
        <v>21</v>
      </c>
      <c r="C2337" s="2" t="str">
        <f t="shared" si="125"/>
        <v>15</v>
      </c>
      <c r="D2337" t="s">
        <v>505</v>
      </c>
      <c r="E2337" s="2" t="str">
        <f t="shared" si="126"/>
        <v>150110000</v>
      </c>
      <c r="F2337" t="s">
        <v>521</v>
      </c>
      <c r="G2337" t="s">
        <v>522</v>
      </c>
      <c r="H2337" t="s">
        <v>523</v>
      </c>
      <c r="I2337">
        <v>13005</v>
      </c>
      <c r="J2337" t="s">
        <v>56</v>
      </c>
      <c r="K2337" s="1">
        <v>19288</v>
      </c>
      <c r="L2337" s="1">
        <v>8794</v>
      </c>
      <c r="M2337" s="1">
        <v>-10494</v>
      </c>
      <c r="N2337" s="1">
        <v>8793.66</v>
      </c>
      <c r="O2337">
        <v>0.34</v>
      </c>
      <c r="P2337" s="1">
        <v>8793.66</v>
      </c>
      <c r="Q2337">
        <v>0</v>
      </c>
      <c r="R2337" s="1">
        <v>8793.66</v>
      </c>
      <c r="S2337">
        <v>0</v>
      </c>
    </row>
    <row r="2338" spans="1:19" x14ac:dyDescent="0.25">
      <c r="A2338" s="2">
        <v>1001</v>
      </c>
      <c r="B2338" t="s">
        <v>21</v>
      </c>
      <c r="C2338" s="2" t="str">
        <f t="shared" si="125"/>
        <v>15</v>
      </c>
      <c r="D2338" t="s">
        <v>505</v>
      </c>
      <c r="E2338" s="2" t="str">
        <f t="shared" si="126"/>
        <v>150110000</v>
      </c>
      <c r="F2338" t="s">
        <v>521</v>
      </c>
      <c r="G2338" t="s">
        <v>522</v>
      </c>
      <c r="H2338" t="s">
        <v>523</v>
      </c>
      <c r="I2338">
        <v>16000</v>
      </c>
      <c r="J2338" t="s">
        <v>35</v>
      </c>
      <c r="K2338" s="1">
        <v>294279</v>
      </c>
      <c r="L2338" s="1">
        <v>111954.59</v>
      </c>
      <c r="M2338" s="1">
        <v>-182324.41</v>
      </c>
      <c r="N2338" s="1">
        <v>111954.15</v>
      </c>
      <c r="O2338">
        <v>0.44</v>
      </c>
      <c r="P2338" s="1">
        <v>111954.15</v>
      </c>
      <c r="Q2338">
        <v>0</v>
      </c>
      <c r="R2338" s="1">
        <v>111954.15</v>
      </c>
      <c r="S2338">
        <v>0</v>
      </c>
    </row>
    <row r="2339" spans="1:19" x14ac:dyDescent="0.25">
      <c r="A2339" s="2">
        <v>1001</v>
      </c>
      <c r="B2339" t="s">
        <v>21</v>
      </c>
      <c r="C2339" s="2" t="str">
        <f t="shared" si="125"/>
        <v>15</v>
      </c>
      <c r="D2339" t="s">
        <v>505</v>
      </c>
      <c r="E2339" s="2" t="str">
        <f t="shared" si="126"/>
        <v>150110000</v>
      </c>
      <c r="F2339" t="s">
        <v>521</v>
      </c>
      <c r="G2339" t="s">
        <v>522</v>
      </c>
      <c r="H2339" t="s">
        <v>523</v>
      </c>
      <c r="I2339">
        <v>20400</v>
      </c>
      <c r="J2339" t="s">
        <v>66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</row>
    <row r="2340" spans="1:19" x14ac:dyDescent="0.25">
      <c r="A2340" s="2">
        <v>1001</v>
      </c>
      <c r="B2340" t="s">
        <v>21</v>
      </c>
      <c r="C2340" s="2" t="str">
        <f t="shared" si="125"/>
        <v>15</v>
      </c>
      <c r="D2340" t="s">
        <v>505</v>
      </c>
      <c r="E2340" s="2" t="str">
        <f t="shared" si="126"/>
        <v>150110000</v>
      </c>
      <c r="F2340" t="s">
        <v>521</v>
      </c>
      <c r="G2340" t="s">
        <v>522</v>
      </c>
      <c r="H2340" t="s">
        <v>523</v>
      </c>
      <c r="I2340">
        <v>22000</v>
      </c>
      <c r="J2340" t="s">
        <v>39</v>
      </c>
      <c r="K2340" s="1">
        <v>11331</v>
      </c>
      <c r="L2340" s="1">
        <v>11331</v>
      </c>
      <c r="M2340">
        <v>0</v>
      </c>
      <c r="N2340" s="1">
        <v>10033.629999999999</v>
      </c>
      <c r="O2340" s="1">
        <v>1297.3699999999999</v>
      </c>
      <c r="P2340" s="1">
        <v>10033.629999999999</v>
      </c>
      <c r="Q2340">
        <v>0</v>
      </c>
      <c r="R2340" s="1">
        <v>10033.629999999999</v>
      </c>
      <c r="S2340">
        <v>0</v>
      </c>
    </row>
    <row r="2341" spans="1:19" x14ac:dyDescent="0.25">
      <c r="A2341" s="2">
        <v>1001</v>
      </c>
      <c r="B2341" t="s">
        <v>21</v>
      </c>
      <c r="C2341" s="2" t="str">
        <f t="shared" si="125"/>
        <v>15</v>
      </c>
      <c r="D2341" t="s">
        <v>505</v>
      </c>
      <c r="E2341" s="2" t="str">
        <f t="shared" si="126"/>
        <v>150110000</v>
      </c>
      <c r="F2341" t="s">
        <v>521</v>
      </c>
      <c r="G2341" t="s">
        <v>522</v>
      </c>
      <c r="H2341" t="s">
        <v>523</v>
      </c>
      <c r="I2341">
        <v>22002</v>
      </c>
      <c r="J2341" t="s">
        <v>40</v>
      </c>
      <c r="K2341">
        <v>528</v>
      </c>
      <c r="L2341">
        <v>528</v>
      </c>
      <c r="M2341">
        <v>0</v>
      </c>
      <c r="N2341">
        <v>0</v>
      </c>
      <c r="O2341">
        <v>528</v>
      </c>
      <c r="P2341">
        <v>0</v>
      </c>
      <c r="Q2341">
        <v>0</v>
      </c>
      <c r="R2341">
        <v>0</v>
      </c>
      <c r="S2341">
        <v>0</v>
      </c>
    </row>
    <row r="2342" spans="1:19" x14ac:dyDescent="0.25">
      <c r="A2342" s="2">
        <v>1001</v>
      </c>
      <c r="B2342" t="s">
        <v>21</v>
      </c>
      <c r="C2342" s="2" t="str">
        <f t="shared" si="125"/>
        <v>15</v>
      </c>
      <c r="D2342" t="s">
        <v>505</v>
      </c>
      <c r="E2342" s="2" t="str">
        <f t="shared" si="126"/>
        <v>150110000</v>
      </c>
      <c r="F2342" t="s">
        <v>521</v>
      </c>
      <c r="G2342" t="s">
        <v>522</v>
      </c>
      <c r="H2342" t="s">
        <v>523</v>
      </c>
      <c r="I2342">
        <v>22100</v>
      </c>
      <c r="J2342" t="s">
        <v>73</v>
      </c>
      <c r="K2342" s="1">
        <v>520000</v>
      </c>
      <c r="L2342" s="1">
        <v>780000</v>
      </c>
      <c r="M2342" s="1">
        <v>260000</v>
      </c>
      <c r="N2342" s="1">
        <v>584779.84</v>
      </c>
      <c r="O2342" s="1">
        <v>195220.16</v>
      </c>
      <c r="P2342" s="1">
        <v>584779.84</v>
      </c>
      <c r="Q2342">
        <v>0</v>
      </c>
      <c r="R2342" s="1">
        <v>584779.84</v>
      </c>
      <c r="S2342">
        <v>0</v>
      </c>
    </row>
    <row r="2343" spans="1:19" x14ac:dyDescent="0.25">
      <c r="A2343" s="2">
        <v>1001</v>
      </c>
      <c r="B2343" t="s">
        <v>21</v>
      </c>
      <c r="C2343" s="2" t="str">
        <f t="shared" si="125"/>
        <v>15</v>
      </c>
      <c r="D2343" t="s">
        <v>505</v>
      </c>
      <c r="E2343" s="2" t="str">
        <f t="shared" si="126"/>
        <v>150110000</v>
      </c>
      <c r="F2343" t="s">
        <v>521</v>
      </c>
      <c r="G2343" t="s">
        <v>522</v>
      </c>
      <c r="H2343" t="s">
        <v>523</v>
      </c>
      <c r="I2343">
        <v>22104</v>
      </c>
      <c r="J2343" t="s">
        <v>77</v>
      </c>
      <c r="K2343" s="1">
        <v>35583</v>
      </c>
      <c r="L2343" s="1">
        <v>35583</v>
      </c>
      <c r="M2343">
        <v>0</v>
      </c>
      <c r="N2343" s="1">
        <v>35432.89</v>
      </c>
      <c r="O2343">
        <v>150.11000000000001</v>
      </c>
      <c r="P2343" s="1">
        <v>35432.89</v>
      </c>
      <c r="Q2343">
        <v>0</v>
      </c>
      <c r="R2343" s="1">
        <v>35432.89</v>
      </c>
      <c r="S2343">
        <v>0</v>
      </c>
    </row>
    <row r="2344" spans="1:19" x14ac:dyDescent="0.25">
      <c r="A2344" s="2">
        <v>1001</v>
      </c>
      <c r="B2344" t="s">
        <v>21</v>
      </c>
      <c r="C2344" s="2" t="str">
        <f t="shared" si="125"/>
        <v>15</v>
      </c>
      <c r="D2344" t="s">
        <v>505</v>
      </c>
      <c r="E2344" s="2" t="str">
        <f t="shared" si="126"/>
        <v>150110000</v>
      </c>
      <c r="F2344" t="s">
        <v>521</v>
      </c>
      <c r="G2344" t="s">
        <v>522</v>
      </c>
      <c r="H2344" t="s">
        <v>523</v>
      </c>
      <c r="I2344">
        <v>22201</v>
      </c>
      <c r="J2344" t="s">
        <v>42</v>
      </c>
      <c r="K2344" s="1">
        <v>2194</v>
      </c>
      <c r="L2344" s="1">
        <v>2194</v>
      </c>
      <c r="M2344">
        <v>0</v>
      </c>
      <c r="N2344">
        <v>726.17</v>
      </c>
      <c r="O2344" s="1">
        <v>1467.83</v>
      </c>
      <c r="P2344">
        <v>726.17</v>
      </c>
      <c r="Q2344">
        <v>0</v>
      </c>
      <c r="R2344">
        <v>726.17</v>
      </c>
      <c r="S2344">
        <v>0</v>
      </c>
    </row>
    <row r="2345" spans="1:19" x14ac:dyDescent="0.25">
      <c r="A2345" s="2">
        <v>1001</v>
      </c>
      <c r="B2345" t="s">
        <v>21</v>
      </c>
      <c r="C2345" s="2" t="str">
        <f t="shared" si="125"/>
        <v>15</v>
      </c>
      <c r="D2345" t="s">
        <v>505</v>
      </c>
      <c r="E2345" s="2" t="str">
        <f t="shared" si="126"/>
        <v>150110000</v>
      </c>
      <c r="F2345" t="s">
        <v>521</v>
      </c>
      <c r="G2345" t="s">
        <v>522</v>
      </c>
      <c r="H2345" t="s">
        <v>523</v>
      </c>
      <c r="I2345">
        <v>22602</v>
      </c>
      <c r="J2345" t="s">
        <v>108</v>
      </c>
      <c r="K2345" s="1">
        <v>8122</v>
      </c>
      <c r="L2345">
        <v>0</v>
      </c>
      <c r="M2345" s="1">
        <v>-8122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</row>
    <row r="2346" spans="1:19" x14ac:dyDescent="0.25">
      <c r="A2346" s="2">
        <v>1001</v>
      </c>
      <c r="B2346" t="s">
        <v>21</v>
      </c>
      <c r="C2346" s="2" t="str">
        <f t="shared" si="125"/>
        <v>15</v>
      </c>
      <c r="D2346" t="s">
        <v>505</v>
      </c>
      <c r="E2346" s="2" t="str">
        <f t="shared" si="126"/>
        <v>150110000</v>
      </c>
      <c r="F2346" t="s">
        <v>521</v>
      </c>
      <c r="G2346" t="s">
        <v>522</v>
      </c>
      <c r="H2346" t="s">
        <v>523</v>
      </c>
      <c r="I2346">
        <v>22603</v>
      </c>
      <c r="J2346" t="s">
        <v>82</v>
      </c>
      <c r="K2346" s="1">
        <v>60000</v>
      </c>
      <c r="L2346" s="1">
        <v>7000</v>
      </c>
      <c r="M2346" s="1">
        <v>-53000</v>
      </c>
      <c r="N2346" s="1">
        <v>4000</v>
      </c>
      <c r="O2346" s="1">
        <v>3000</v>
      </c>
      <c r="P2346" s="1">
        <v>4000</v>
      </c>
      <c r="Q2346">
        <v>0</v>
      </c>
      <c r="R2346" s="1">
        <v>4000</v>
      </c>
      <c r="S2346">
        <v>0</v>
      </c>
    </row>
    <row r="2347" spans="1:19" x14ac:dyDescent="0.25">
      <c r="A2347" s="2">
        <v>1001</v>
      </c>
      <c r="B2347" t="s">
        <v>21</v>
      </c>
      <c r="C2347" s="2" t="str">
        <f t="shared" si="125"/>
        <v>15</v>
      </c>
      <c r="D2347" t="s">
        <v>505</v>
      </c>
      <c r="E2347" s="2" t="str">
        <f t="shared" si="126"/>
        <v>150110000</v>
      </c>
      <c r="F2347" t="s">
        <v>521</v>
      </c>
      <c r="G2347" t="s">
        <v>522</v>
      </c>
      <c r="H2347" t="s">
        <v>523</v>
      </c>
      <c r="I2347">
        <v>22606</v>
      </c>
      <c r="J2347" t="s">
        <v>83</v>
      </c>
      <c r="K2347" s="1">
        <v>6092</v>
      </c>
      <c r="L2347" s="1">
        <v>6092</v>
      </c>
      <c r="M2347">
        <v>0</v>
      </c>
      <c r="N2347">
        <v>0</v>
      </c>
      <c r="O2347" s="1">
        <v>6092</v>
      </c>
      <c r="P2347">
        <v>0</v>
      </c>
      <c r="Q2347">
        <v>0</v>
      </c>
      <c r="R2347">
        <v>0</v>
      </c>
      <c r="S2347">
        <v>0</v>
      </c>
    </row>
    <row r="2348" spans="1:19" x14ac:dyDescent="0.25">
      <c r="A2348" s="2">
        <v>1001</v>
      </c>
      <c r="B2348" t="s">
        <v>21</v>
      </c>
      <c r="C2348" s="2" t="str">
        <f t="shared" si="125"/>
        <v>15</v>
      </c>
      <c r="D2348" t="s">
        <v>505</v>
      </c>
      <c r="E2348" s="2" t="str">
        <f t="shared" si="126"/>
        <v>150110000</v>
      </c>
      <c r="F2348" t="s">
        <v>521</v>
      </c>
      <c r="G2348" t="s">
        <v>522</v>
      </c>
      <c r="H2348" t="s">
        <v>523</v>
      </c>
      <c r="I2348">
        <v>22700</v>
      </c>
      <c r="J2348" t="s">
        <v>84</v>
      </c>
      <c r="K2348" s="1">
        <v>34716604</v>
      </c>
      <c r="L2348" s="1">
        <v>17773011.600000001</v>
      </c>
      <c r="M2348" s="1">
        <v>-16943592.399999999</v>
      </c>
      <c r="N2348" s="1">
        <v>17699424.52</v>
      </c>
      <c r="O2348" s="1">
        <v>73587.08</v>
      </c>
      <c r="P2348" s="1">
        <v>17699424.510000002</v>
      </c>
      <c r="Q2348">
        <v>0.01</v>
      </c>
      <c r="R2348" s="1">
        <v>17684111.149999999</v>
      </c>
      <c r="S2348" s="1">
        <v>15313.36</v>
      </c>
    </row>
    <row r="2349" spans="1:19" x14ac:dyDescent="0.25">
      <c r="A2349" s="2">
        <v>1001</v>
      </c>
      <c r="B2349" t="s">
        <v>21</v>
      </c>
      <c r="C2349" s="2" t="str">
        <f t="shared" si="125"/>
        <v>15</v>
      </c>
      <c r="D2349" t="s">
        <v>505</v>
      </c>
      <c r="E2349" s="2" t="str">
        <f t="shared" si="126"/>
        <v>150110000</v>
      </c>
      <c r="F2349" t="s">
        <v>521</v>
      </c>
      <c r="G2349" t="s">
        <v>522</v>
      </c>
      <c r="H2349" t="s">
        <v>523</v>
      </c>
      <c r="I2349">
        <v>22701</v>
      </c>
      <c r="J2349" t="s">
        <v>85</v>
      </c>
      <c r="K2349" s="1">
        <v>971826</v>
      </c>
      <c r="L2349" s="1">
        <v>961679.66</v>
      </c>
      <c r="M2349" s="1">
        <v>-10146.34</v>
      </c>
      <c r="N2349" s="1">
        <v>961679.66</v>
      </c>
      <c r="O2349">
        <v>0</v>
      </c>
      <c r="P2349" s="1">
        <v>961679.66</v>
      </c>
      <c r="Q2349">
        <v>0</v>
      </c>
      <c r="R2349" s="1">
        <v>928020.84</v>
      </c>
      <c r="S2349" s="1">
        <v>33658.82</v>
      </c>
    </row>
    <row r="2350" spans="1:19" x14ac:dyDescent="0.25">
      <c r="A2350" s="2">
        <v>1001</v>
      </c>
      <c r="B2350" t="s">
        <v>21</v>
      </c>
      <c r="C2350" s="2" t="str">
        <f t="shared" si="125"/>
        <v>15</v>
      </c>
      <c r="D2350" t="s">
        <v>505</v>
      </c>
      <c r="E2350" s="2" t="str">
        <f t="shared" si="126"/>
        <v>150110000</v>
      </c>
      <c r="F2350" t="s">
        <v>521</v>
      </c>
      <c r="G2350" t="s">
        <v>522</v>
      </c>
      <c r="H2350" t="s">
        <v>523</v>
      </c>
      <c r="I2350">
        <v>22709</v>
      </c>
      <c r="J2350" t="s">
        <v>87</v>
      </c>
      <c r="K2350" s="1">
        <v>1737632</v>
      </c>
      <c r="L2350" s="1">
        <v>5055579.5199999996</v>
      </c>
      <c r="M2350" s="1">
        <v>3317947.52</v>
      </c>
      <c r="N2350" s="1">
        <v>4544357.55</v>
      </c>
      <c r="O2350" s="1">
        <v>511221.97</v>
      </c>
      <c r="P2350" s="1">
        <v>4544357.55</v>
      </c>
      <c r="Q2350">
        <v>0</v>
      </c>
      <c r="R2350" s="1">
        <v>3632372.96</v>
      </c>
      <c r="S2350" s="1">
        <v>911984.59</v>
      </c>
    </row>
    <row r="2351" spans="1:19" x14ac:dyDescent="0.25">
      <c r="A2351" s="2">
        <v>1001</v>
      </c>
      <c r="B2351" t="s">
        <v>21</v>
      </c>
      <c r="C2351" s="2" t="str">
        <f t="shared" si="125"/>
        <v>15</v>
      </c>
      <c r="D2351" t="s">
        <v>505</v>
      </c>
      <c r="E2351" s="2" t="str">
        <f t="shared" si="126"/>
        <v>150110000</v>
      </c>
      <c r="F2351" t="s">
        <v>521</v>
      </c>
      <c r="G2351" t="s">
        <v>522</v>
      </c>
      <c r="H2351" t="s">
        <v>523</v>
      </c>
      <c r="I2351">
        <v>22801</v>
      </c>
      <c r="J2351" t="s">
        <v>306</v>
      </c>
      <c r="K2351" s="1">
        <v>1080000</v>
      </c>
      <c r="L2351" s="1">
        <v>960000</v>
      </c>
      <c r="M2351" s="1">
        <v>-120000</v>
      </c>
      <c r="N2351" s="1">
        <v>958457.77</v>
      </c>
      <c r="O2351" s="1">
        <v>1542.23</v>
      </c>
      <c r="P2351" s="1">
        <v>958457.77</v>
      </c>
      <c r="Q2351">
        <v>0</v>
      </c>
      <c r="R2351" s="1">
        <v>958457.77</v>
      </c>
      <c r="S2351">
        <v>0</v>
      </c>
    </row>
    <row r="2352" spans="1:19" x14ac:dyDescent="0.25">
      <c r="A2352" s="2">
        <v>1001</v>
      </c>
      <c r="B2352" t="s">
        <v>21</v>
      </c>
      <c r="C2352" s="2" t="str">
        <f t="shared" si="125"/>
        <v>15</v>
      </c>
      <c r="D2352" t="s">
        <v>505</v>
      </c>
      <c r="E2352" s="2" t="str">
        <f t="shared" si="126"/>
        <v>150110000</v>
      </c>
      <c r="F2352" t="s">
        <v>521</v>
      </c>
      <c r="G2352" t="s">
        <v>522</v>
      </c>
      <c r="H2352" t="s">
        <v>523</v>
      </c>
      <c r="I2352">
        <v>22809</v>
      </c>
      <c r="J2352" t="s">
        <v>308</v>
      </c>
      <c r="K2352" s="1">
        <v>120000</v>
      </c>
      <c r="L2352" s="1">
        <v>48000</v>
      </c>
      <c r="M2352" s="1">
        <v>-72000</v>
      </c>
      <c r="N2352" s="1">
        <v>48000</v>
      </c>
      <c r="O2352">
        <v>0</v>
      </c>
      <c r="P2352" s="1">
        <v>48000</v>
      </c>
      <c r="Q2352">
        <v>0</v>
      </c>
      <c r="R2352" s="1">
        <v>48000</v>
      </c>
      <c r="S2352">
        <v>0</v>
      </c>
    </row>
    <row r="2353" spans="1:19" x14ac:dyDescent="0.25">
      <c r="A2353" s="2">
        <v>1001</v>
      </c>
      <c r="B2353" t="s">
        <v>21</v>
      </c>
      <c r="C2353" s="2" t="str">
        <f t="shared" si="125"/>
        <v>15</v>
      </c>
      <c r="D2353" t="s">
        <v>505</v>
      </c>
      <c r="E2353" s="2" t="str">
        <f t="shared" si="126"/>
        <v>150110000</v>
      </c>
      <c r="F2353" t="s">
        <v>521</v>
      </c>
      <c r="G2353" t="s">
        <v>522</v>
      </c>
      <c r="H2353" t="s">
        <v>523</v>
      </c>
      <c r="I2353">
        <v>23001</v>
      </c>
      <c r="J2353" t="s">
        <v>88</v>
      </c>
      <c r="K2353" s="1">
        <v>6242</v>
      </c>
      <c r="L2353" s="1">
        <v>6242</v>
      </c>
      <c r="M2353">
        <v>0</v>
      </c>
      <c r="N2353">
        <v>839.46</v>
      </c>
      <c r="O2353" s="1">
        <v>5402.54</v>
      </c>
      <c r="P2353">
        <v>839.46</v>
      </c>
      <c r="Q2353">
        <v>0</v>
      </c>
      <c r="R2353">
        <v>839.46</v>
      </c>
      <c r="S2353">
        <v>0</v>
      </c>
    </row>
    <row r="2354" spans="1:19" x14ac:dyDescent="0.25">
      <c r="A2354" s="2">
        <v>1001</v>
      </c>
      <c r="B2354" t="s">
        <v>21</v>
      </c>
      <c r="C2354" s="2" t="str">
        <f t="shared" si="125"/>
        <v>15</v>
      </c>
      <c r="D2354" t="s">
        <v>505</v>
      </c>
      <c r="E2354" s="2" t="str">
        <f t="shared" si="126"/>
        <v>150110000</v>
      </c>
      <c r="F2354" t="s">
        <v>521</v>
      </c>
      <c r="G2354" t="s">
        <v>522</v>
      </c>
      <c r="H2354" t="s">
        <v>523</v>
      </c>
      <c r="I2354">
        <v>23100</v>
      </c>
      <c r="J2354" t="s">
        <v>89</v>
      </c>
      <c r="K2354" s="1">
        <v>9833</v>
      </c>
      <c r="L2354" s="1">
        <v>9833</v>
      </c>
      <c r="M2354">
        <v>0</v>
      </c>
      <c r="N2354">
        <v>867.81</v>
      </c>
      <c r="O2354" s="1">
        <v>8965.19</v>
      </c>
      <c r="P2354">
        <v>867.81</v>
      </c>
      <c r="Q2354">
        <v>0</v>
      </c>
      <c r="R2354">
        <v>867.81</v>
      </c>
      <c r="S2354">
        <v>0</v>
      </c>
    </row>
    <row r="2355" spans="1:19" x14ac:dyDescent="0.25">
      <c r="A2355" s="2">
        <v>1001</v>
      </c>
      <c r="B2355" t="s">
        <v>21</v>
      </c>
      <c r="C2355" s="2" t="str">
        <f t="shared" si="125"/>
        <v>15</v>
      </c>
      <c r="D2355" t="s">
        <v>505</v>
      </c>
      <c r="E2355" s="2" t="str">
        <f t="shared" si="126"/>
        <v>150110000</v>
      </c>
      <c r="F2355" t="s">
        <v>521</v>
      </c>
      <c r="G2355" t="s">
        <v>522</v>
      </c>
      <c r="H2355" t="s">
        <v>523</v>
      </c>
      <c r="I2355">
        <v>28001</v>
      </c>
      <c r="J2355" t="s">
        <v>45</v>
      </c>
      <c r="K2355" s="1">
        <v>534838</v>
      </c>
      <c r="L2355" s="1">
        <v>634628</v>
      </c>
      <c r="M2355" s="1">
        <v>99790</v>
      </c>
      <c r="N2355" s="1">
        <v>627922.59</v>
      </c>
      <c r="O2355" s="1">
        <v>6705.41</v>
      </c>
      <c r="P2355" s="1">
        <v>627922.59</v>
      </c>
      <c r="Q2355">
        <v>0</v>
      </c>
      <c r="R2355" s="1">
        <v>627922.59</v>
      </c>
      <c r="S2355">
        <v>0</v>
      </c>
    </row>
    <row r="2356" spans="1:19" x14ac:dyDescent="0.25">
      <c r="A2356" s="2">
        <v>1001</v>
      </c>
      <c r="B2356" t="s">
        <v>21</v>
      </c>
      <c r="C2356" s="2" t="str">
        <f t="shared" si="125"/>
        <v>15</v>
      </c>
      <c r="D2356" t="s">
        <v>505</v>
      </c>
      <c r="E2356" s="2" t="str">
        <f t="shared" si="126"/>
        <v>150110000</v>
      </c>
      <c r="F2356" t="s">
        <v>521</v>
      </c>
      <c r="G2356" t="s">
        <v>522</v>
      </c>
      <c r="H2356" t="s">
        <v>523</v>
      </c>
      <c r="I2356">
        <v>29000</v>
      </c>
      <c r="J2356" t="s">
        <v>520</v>
      </c>
      <c r="K2356" s="1">
        <v>64794299</v>
      </c>
      <c r="L2356" s="1">
        <v>62016146</v>
      </c>
      <c r="M2356" s="1">
        <v>-2778153</v>
      </c>
      <c r="N2356" s="1">
        <v>61969501.390000001</v>
      </c>
      <c r="O2356" s="1">
        <v>46644.61</v>
      </c>
      <c r="P2356" s="1">
        <v>61969501.390000001</v>
      </c>
      <c r="Q2356">
        <v>0</v>
      </c>
      <c r="R2356" s="1">
        <v>61965298.299999997</v>
      </c>
      <c r="S2356" s="1">
        <v>4203.09</v>
      </c>
    </row>
    <row r="2357" spans="1:19" x14ac:dyDescent="0.25">
      <c r="A2357" s="2">
        <v>1001</v>
      </c>
      <c r="B2357" t="s">
        <v>21</v>
      </c>
      <c r="C2357" s="2" t="str">
        <f t="shared" si="125"/>
        <v>15</v>
      </c>
      <c r="D2357" t="s">
        <v>505</v>
      </c>
      <c r="E2357" s="2" t="str">
        <f t="shared" si="126"/>
        <v>150110000</v>
      </c>
      <c r="F2357" t="s">
        <v>521</v>
      </c>
      <c r="G2357" t="s">
        <v>522</v>
      </c>
      <c r="H2357" t="s">
        <v>523</v>
      </c>
      <c r="I2357">
        <v>48207</v>
      </c>
      <c r="J2357" t="s">
        <v>524</v>
      </c>
      <c r="K2357" s="1">
        <v>100000</v>
      </c>
      <c r="L2357">
        <v>0</v>
      </c>
      <c r="M2357" s="1">
        <v>-100000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</row>
    <row r="2358" spans="1:19" x14ac:dyDescent="0.25">
      <c r="A2358" s="2">
        <v>1001</v>
      </c>
      <c r="B2358" t="s">
        <v>21</v>
      </c>
      <c r="C2358" s="2" t="str">
        <f t="shared" si="125"/>
        <v>15</v>
      </c>
      <c r="D2358" t="s">
        <v>505</v>
      </c>
      <c r="E2358" s="2" t="str">
        <f t="shared" si="126"/>
        <v>150110000</v>
      </c>
      <c r="F2358" t="s">
        <v>521</v>
      </c>
      <c r="G2358" t="s">
        <v>522</v>
      </c>
      <c r="H2358" t="s">
        <v>523</v>
      </c>
      <c r="I2358">
        <v>48399</v>
      </c>
      <c r="J2358" t="s">
        <v>121</v>
      </c>
      <c r="K2358" s="1">
        <v>6000</v>
      </c>
      <c r="L2358" s="1">
        <v>6210</v>
      </c>
      <c r="M2358">
        <v>210</v>
      </c>
      <c r="N2358" s="1">
        <v>6210</v>
      </c>
      <c r="O2358">
        <v>0</v>
      </c>
      <c r="P2358" s="1">
        <v>6210</v>
      </c>
      <c r="Q2358">
        <v>0</v>
      </c>
      <c r="R2358" s="1">
        <v>6210</v>
      </c>
      <c r="S2358">
        <v>0</v>
      </c>
    </row>
    <row r="2359" spans="1:19" x14ac:dyDescent="0.25">
      <c r="A2359" s="2">
        <v>1001</v>
      </c>
      <c r="B2359" t="s">
        <v>21</v>
      </c>
      <c r="C2359" s="2" t="str">
        <f t="shared" si="125"/>
        <v>15</v>
      </c>
      <c r="D2359" t="s">
        <v>505</v>
      </c>
      <c r="E2359" s="2" t="str">
        <f t="shared" si="126"/>
        <v>150110000</v>
      </c>
      <c r="F2359" t="s">
        <v>521</v>
      </c>
      <c r="G2359" t="s">
        <v>522</v>
      </c>
      <c r="H2359" t="s">
        <v>523</v>
      </c>
      <c r="I2359">
        <v>62307</v>
      </c>
      <c r="J2359" t="s">
        <v>169</v>
      </c>
      <c r="K2359">
        <v>0</v>
      </c>
      <c r="L2359" s="1">
        <v>21023.119999999999</v>
      </c>
      <c r="M2359" s="1">
        <v>21023.119999999999</v>
      </c>
      <c r="N2359" s="1">
        <v>21023.119999999999</v>
      </c>
      <c r="O2359">
        <v>0</v>
      </c>
      <c r="P2359" s="1">
        <v>21023.119999999999</v>
      </c>
      <c r="Q2359">
        <v>0</v>
      </c>
      <c r="R2359" s="1">
        <v>21023.119999999999</v>
      </c>
      <c r="S2359">
        <v>0</v>
      </c>
    </row>
    <row r="2360" spans="1:19" x14ac:dyDescent="0.25">
      <c r="A2360" s="2">
        <v>1001</v>
      </c>
      <c r="B2360" t="s">
        <v>21</v>
      </c>
      <c r="C2360" s="2" t="str">
        <f t="shared" si="125"/>
        <v>15</v>
      </c>
      <c r="D2360" t="s">
        <v>505</v>
      </c>
      <c r="E2360" s="2" t="str">
        <f t="shared" si="126"/>
        <v>150110000</v>
      </c>
      <c r="F2360" t="s">
        <v>521</v>
      </c>
      <c r="G2360" t="s">
        <v>525</v>
      </c>
      <c r="H2360" t="s">
        <v>526</v>
      </c>
      <c r="I2360">
        <v>10000</v>
      </c>
      <c r="J2360" t="s">
        <v>25</v>
      </c>
      <c r="K2360" s="1">
        <v>82492</v>
      </c>
      <c r="L2360" s="1">
        <v>82714</v>
      </c>
      <c r="M2360">
        <v>222</v>
      </c>
      <c r="N2360" s="1">
        <v>82713.59</v>
      </c>
      <c r="O2360">
        <v>0.41</v>
      </c>
      <c r="P2360" s="1">
        <v>82713.59</v>
      </c>
      <c r="Q2360">
        <v>0</v>
      </c>
      <c r="R2360" s="1">
        <v>82713.59</v>
      </c>
      <c r="S2360">
        <v>0</v>
      </c>
    </row>
    <row r="2361" spans="1:19" x14ac:dyDescent="0.25">
      <c r="A2361" s="2">
        <v>1001</v>
      </c>
      <c r="B2361" t="s">
        <v>21</v>
      </c>
      <c r="C2361" s="2" t="str">
        <f t="shared" si="125"/>
        <v>15</v>
      </c>
      <c r="D2361" t="s">
        <v>505</v>
      </c>
      <c r="E2361" s="2" t="str">
        <f t="shared" ref="E2361:E2396" si="127">"150110000"</f>
        <v>150110000</v>
      </c>
      <c r="F2361" t="s">
        <v>521</v>
      </c>
      <c r="G2361" t="s">
        <v>525</v>
      </c>
      <c r="H2361" t="s">
        <v>526</v>
      </c>
      <c r="I2361">
        <v>12000</v>
      </c>
      <c r="J2361" t="s">
        <v>28</v>
      </c>
      <c r="K2361" s="1">
        <v>323947</v>
      </c>
      <c r="L2361" s="1">
        <v>299792.55</v>
      </c>
      <c r="M2361" s="1">
        <v>-24154.45</v>
      </c>
      <c r="N2361" s="1">
        <v>299792.21000000002</v>
      </c>
      <c r="O2361">
        <v>0.34</v>
      </c>
      <c r="P2361" s="1">
        <v>299792.21000000002</v>
      </c>
      <c r="Q2361">
        <v>0</v>
      </c>
      <c r="R2361" s="1">
        <v>299792.21000000002</v>
      </c>
      <c r="S2361">
        <v>0</v>
      </c>
    </row>
    <row r="2362" spans="1:19" x14ac:dyDescent="0.25">
      <c r="A2362" s="2">
        <v>1001</v>
      </c>
      <c r="B2362" t="s">
        <v>21</v>
      </c>
      <c r="C2362" s="2" t="str">
        <f t="shared" si="125"/>
        <v>15</v>
      </c>
      <c r="D2362" t="s">
        <v>505</v>
      </c>
      <c r="E2362" s="2" t="str">
        <f t="shared" si="127"/>
        <v>150110000</v>
      </c>
      <c r="F2362" t="s">
        <v>521</v>
      </c>
      <c r="G2362" t="s">
        <v>525</v>
      </c>
      <c r="H2362" t="s">
        <v>526</v>
      </c>
      <c r="I2362">
        <v>12001</v>
      </c>
      <c r="J2362" t="s">
        <v>51</v>
      </c>
      <c r="K2362" s="1">
        <v>149927</v>
      </c>
      <c r="L2362" s="1">
        <v>54338</v>
      </c>
      <c r="M2362" s="1">
        <v>-95589</v>
      </c>
      <c r="N2362" s="1">
        <v>54337.72</v>
      </c>
      <c r="O2362">
        <v>0.28000000000000003</v>
      </c>
      <c r="P2362" s="1">
        <v>54337.72</v>
      </c>
      <c r="Q2362">
        <v>0</v>
      </c>
      <c r="R2362" s="1">
        <v>54337.72</v>
      </c>
      <c r="S2362">
        <v>0</v>
      </c>
    </row>
    <row r="2363" spans="1:19" x14ac:dyDescent="0.25">
      <c r="A2363" s="2">
        <v>1001</v>
      </c>
      <c r="B2363" t="s">
        <v>21</v>
      </c>
      <c r="C2363" s="2" t="str">
        <f t="shared" si="125"/>
        <v>15</v>
      </c>
      <c r="D2363" t="s">
        <v>505</v>
      </c>
      <c r="E2363" s="2" t="str">
        <f t="shared" si="127"/>
        <v>150110000</v>
      </c>
      <c r="F2363" t="s">
        <v>521</v>
      </c>
      <c r="G2363" t="s">
        <v>525</v>
      </c>
      <c r="H2363" t="s">
        <v>526</v>
      </c>
      <c r="I2363">
        <v>12002</v>
      </c>
      <c r="J2363" t="s">
        <v>29</v>
      </c>
      <c r="K2363" s="1">
        <v>80380</v>
      </c>
      <c r="L2363" s="1">
        <v>9783.86</v>
      </c>
      <c r="M2363" s="1">
        <v>-70596.14</v>
      </c>
      <c r="N2363" s="1">
        <v>9783.3700000000008</v>
      </c>
      <c r="O2363">
        <v>0.49</v>
      </c>
      <c r="P2363" s="1">
        <v>9783.3700000000008</v>
      </c>
      <c r="Q2363">
        <v>0</v>
      </c>
      <c r="R2363" s="1">
        <v>9783.3700000000008</v>
      </c>
      <c r="S2363">
        <v>0</v>
      </c>
    </row>
    <row r="2364" spans="1:19" x14ac:dyDescent="0.25">
      <c r="A2364" s="2">
        <v>1001</v>
      </c>
      <c r="B2364" t="s">
        <v>21</v>
      </c>
      <c r="C2364" s="2" t="str">
        <f t="shared" si="125"/>
        <v>15</v>
      </c>
      <c r="D2364" t="s">
        <v>505</v>
      </c>
      <c r="E2364" s="2" t="str">
        <f t="shared" si="127"/>
        <v>150110000</v>
      </c>
      <c r="F2364" t="s">
        <v>521</v>
      </c>
      <c r="G2364" t="s">
        <v>525</v>
      </c>
      <c r="H2364" t="s">
        <v>526</v>
      </c>
      <c r="I2364">
        <v>12003</v>
      </c>
      <c r="J2364" t="s">
        <v>30</v>
      </c>
      <c r="K2364" s="1">
        <v>9733</v>
      </c>
      <c r="L2364" s="1">
        <v>9783.02</v>
      </c>
      <c r="M2364">
        <v>50.02</v>
      </c>
      <c r="N2364" s="1">
        <v>9782.9699999999993</v>
      </c>
      <c r="O2364">
        <v>0.05</v>
      </c>
      <c r="P2364" s="1">
        <v>9782.9699999999993</v>
      </c>
      <c r="Q2364">
        <v>0</v>
      </c>
      <c r="R2364" s="1">
        <v>9782.9699999999993</v>
      </c>
      <c r="S2364">
        <v>0</v>
      </c>
    </row>
    <row r="2365" spans="1:19" x14ac:dyDescent="0.25">
      <c r="A2365" s="2">
        <v>1001</v>
      </c>
      <c r="B2365" t="s">
        <v>21</v>
      </c>
      <c r="C2365" s="2" t="str">
        <f t="shared" si="125"/>
        <v>15</v>
      </c>
      <c r="D2365" t="s">
        <v>505</v>
      </c>
      <c r="E2365" s="2" t="str">
        <f t="shared" si="127"/>
        <v>150110000</v>
      </c>
      <c r="F2365" t="s">
        <v>521</v>
      </c>
      <c r="G2365" t="s">
        <v>525</v>
      </c>
      <c r="H2365" t="s">
        <v>526</v>
      </c>
      <c r="I2365">
        <v>12005</v>
      </c>
      <c r="J2365" t="s">
        <v>31</v>
      </c>
      <c r="K2365" s="1">
        <v>95939</v>
      </c>
      <c r="L2365" s="1">
        <v>101452</v>
      </c>
      <c r="M2365" s="1">
        <v>5513</v>
      </c>
      <c r="N2365" s="1">
        <v>101451.29</v>
      </c>
      <c r="O2365">
        <v>0.71</v>
      </c>
      <c r="P2365" s="1">
        <v>101451.29</v>
      </c>
      <c r="Q2365">
        <v>0</v>
      </c>
      <c r="R2365" s="1">
        <v>101451.29</v>
      </c>
      <c r="S2365">
        <v>0</v>
      </c>
    </row>
    <row r="2366" spans="1:19" x14ac:dyDescent="0.25">
      <c r="A2366" s="2">
        <v>1001</v>
      </c>
      <c r="B2366" t="s">
        <v>21</v>
      </c>
      <c r="C2366" s="2" t="str">
        <f t="shared" si="125"/>
        <v>15</v>
      </c>
      <c r="D2366" t="s">
        <v>505</v>
      </c>
      <c r="E2366" s="2" t="str">
        <f t="shared" si="127"/>
        <v>150110000</v>
      </c>
      <c r="F2366" t="s">
        <v>521</v>
      </c>
      <c r="G2366" t="s">
        <v>525</v>
      </c>
      <c r="H2366" t="s">
        <v>526</v>
      </c>
      <c r="I2366">
        <v>12100</v>
      </c>
      <c r="J2366" t="s">
        <v>32</v>
      </c>
      <c r="K2366" s="1">
        <v>376785</v>
      </c>
      <c r="L2366" s="1">
        <v>267199.78000000003</v>
      </c>
      <c r="M2366" s="1">
        <v>-109585.22</v>
      </c>
      <c r="N2366" s="1">
        <v>267198.96000000002</v>
      </c>
      <c r="O2366">
        <v>0.82</v>
      </c>
      <c r="P2366" s="1">
        <v>267198.96000000002</v>
      </c>
      <c r="Q2366">
        <v>0</v>
      </c>
      <c r="R2366" s="1">
        <v>267198.96000000002</v>
      </c>
      <c r="S2366">
        <v>0</v>
      </c>
    </row>
    <row r="2367" spans="1:19" x14ac:dyDescent="0.25">
      <c r="A2367" s="2">
        <v>1001</v>
      </c>
      <c r="B2367" t="s">
        <v>21</v>
      </c>
      <c r="C2367" s="2" t="str">
        <f t="shared" si="125"/>
        <v>15</v>
      </c>
      <c r="D2367" t="s">
        <v>505</v>
      </c>
      <c r="E2367" s="2" t="str">
        <f t="shared" si="127"/>
        <v>150110000</v>
      </c>
      <c r="F2367" t="s">
        <v>521</v>
      </c>
      <c r="G2367" t="s">
        <v>525</v>
      </c>
      <c r="H2367" t="s">
        <v>526</v>
      </c>
      <c r="I2367">
        <v>12101</v>
      </c>
      <c r="J2367" t="s">
        <v>33</v>
      </c>
      <c r="K2367" s="1">
        <v>772655</v>
      </c>
      <c r="L2367" s="1">
        <v>612177.39</v>
      </c>
      <c r="M2367" s="1">
        <v>-160477.60999999999</v>
      </c>
      <c r="N2367" s="1">
        <v>612177.17000000004</v>
      </c>
      <c r="O2367">
        <v>0.22</v>
      </c>
      <c r="P2367" s="1">
        <v>612177.17000000004</v>
      </c>
      <c r="Q2367">
        <v>0</v>
      </c>
      <c r="R2367" s="1">
        <v>612177.17000000004</v>
      </c>
      <c r="S2367">
        <v>0</v>
      </c>
    </row>
    <row r="2368" spans="1:19" x14ac:dyDescent="0.25">
      <c r="A2368" s="2">
        <v>1001</v>
      </c>
      <c r="B2368" t="s">
        <v>21</v>
      </c>
      <c r="C2368" s="2" t="str">
        <f t="shared" si="125"/>
        <v>15</v>
      </c>
      <c r="D2368" t="s">
        <v>505</v>
      </c>
      <c r="E2368" s="2" t="str">
        <f t="shared" si="127"/>
        <v>150110000</v>
      </c>
      <c r="F2368" t="s">
        <v>521</v>
      </c>
      <c r="G2368" t="s">
        <v>525</v>
      </c>
      <c r="H2368" t="s">
        <v>526</v>
      </c>
      <c r="I2368">
        <v>12401</v>
      </c>
      <c r="J2368" t="s">
        <v>133</v>
      </c>
      <c r="K2368">
        <v>0</v>
      </c>
      <c r="L2368" s="1">
        <v>29028.82</v>
      </c>
      <c r="M2368" s="1">
        <v>29028.82</v>
      </c>
      <c r="N2368" s="1">
        <v>29027.87</v>
      </c>
      <c r="O2368">
        <v>0.95</v>
      </c>
      <c r="P2368" s="1">
        <v>29027.87</v>
      </c>
      <c r="Q2368">
        <v>0</v>
      </c>
      <c r="R2368" s="1">
        <v>29027.87</v>
      </c>
      <c r="S2368">
        <v>0</v>
      </c>
    </row>
    <row r="2369" spans="1:19" x14ac:dyDescent="0.25">
      <c r="A2369" s="2">
        <v>1001</v>
      </c>
      <c r="B2369" t="s">
        <v>21</v>
      </c>
      <c r="C2369" s="2" t="str">
        <f t="shared" si="125"/>
        <v>15</v>
      </c>
      <c r="D2369" t="s">
        <v>505</v>
      </c>
      <c r="E2369" s="2" t="str">
        <f t="shared" si="127"/>
        <v>150110000</v>
      </c>
      <c r="F2369" t="s">
        <v>521</v>
      </c>
      <c r="G2369" t="s">
        <v>525</v>
      </c>
      <c r="H2369" t="s">
        <v>526</v>
      </c>
      <c r="I2369">
        <v>13000</v>
      </c>
      <c r="J2369" t="s">
        <v>53</v>
      </c>
      <c r="K2369" s="1">
        <v>151503</v>
      </c>
      <c r="L2369" s="1">
        <v>113861.57</v>
      </c>
      <c r="M2369" s="1">
        <v>-37641.43</v>
      </c>
      <c r="N2369" s="1">
        <v>113861.26</v>
      </c>
      <c r="O2369">
        <v>0.31</v>
      </c>
      <c r="P2369" s="1">
        <v>113861.26</v>
      </c>
      <c r="Q2369">
        <v>0</v>
      </c>
      <c r="R2369" s="1">
        <v>113861.26</v>
      </c>
      <c r="S2369">
        <v>0</v>
      </c>
    </row>
    <row r="2370" spans="1:19" x14ac:dyDescent="0.25">
      <c r="A2370" s="2">
        <v>1001</v>
      </c>
      <c r="B2370" t="s">
        <v>21</v>
      </c>
      <c r="C2370" s="2" t="str">
        <f t="shared" si="125"/>
        <v>15</v>
      </c>
      <c r="D2370" t="s">
        <v>505</v>
      </c>
      <c r="E2370" s="2" t="str">
        <f t="shared" si="127"/>
        <v>150110000</v>
      </c>
      <c r="F2370" t="s">
        <v>521</v>
      </c>
      <c r="G2370" t="s">
        <v>525</v>
      </c>
      <c r="H2370" t="s">
        <v>526</v>
      </c>
      <c r="I2370">
        <v>13001</v>
      </c>
      <c r="J2370" t="s">
        <v>54</v>
      </c>
      <c r="K2370" s="1">
        <v>6680</v>
      </c>
      <c r="L2370" s="1">
        <v>6475.47</v>
      </c>
      <c r="M2370">
        <v>-204.53</v>
      </c>
      <c r="N2370" s="1">
        <v>6474.57</v>
      </c>
      <c r="O2370">
        <v>0.9</v>
      </c>
      <c r="P2370" s="1">
        <v>6474.57</v>
      </c>
      <c r="Q2370">
        <v>0</v>
      </c>
      <c r="R2370" s="1">
        <v>6474.57</v>
      </c>
      <c r="S2370">
        <v>0</v>
      </c>
    </row>
    <row r="2371" spans="1:19" x14ac:dyDescent="0.25">
      <c r="A2371" s="2">
        <v>1001</v>
      </c>
      <c r="B2371" t="s">
        <v>21</v>
      </c>
      <c r="C2371" s="2" t="str">
        <f t="shared" si="125"/>
        <v>15</v>
      </c>
      <c r="D2371" t="s">
        <v>505</v>
      </c>
      <c r="E2371" s="2" t="str">
        <f t="shared" si="127"/>
        <v>150110000</v>
      </c>
      <c r="F2371" t="s">
        <v>521</v>
      </c>
      <c r="G2371" t="s">
        <v>525</v>
      </c>
      <c r="H2371" t="s">
        <v>526</v>
      </c>
      <c r="I2371">
        <v>13005</v>
      </c>
      <c r="J2371" t="s">
        <v>56</v>
      </c>
      <c r="K2371" s="1">
        <v>26677</v>
      </c>
      <c r="L2371" s="1">
        <v>22982</v>
      </c>
      <c r="M2371" s="1">
        <v>-3695</v>
      </c>
      <c r="N2371" s="1">
        <v>22981.87</v>
      </c>
      <c r="O2371">
        <v>0.13</v>
      </c>
      <c r="P2371" s="1">
        <v>22981.87</v>
      </c>
      <c r="Q2371">
        <v>0</v>
      </c>
      <c r="R2371" s="1">
        <v>22981.87</v>
      </c>
      <c r="S2371">
        <v>0</v>
      </c>
    </row>
    <row r="2372" spans="1:19" x14ac:dyDescent="0.25">
      <c r="A2372" s="2">
        <v>1001</v>
      </c>
      <c r="B2372" t="s">
        <v>21</v>
      </c>
      <c r="C2372" s="2" t="str">
        <f t="shared" si="125"/>
        <v>15</v>
      </c>
      <c r="D2372" t="s">
        <v>505</v>
      </c>
      <c r="E2372" s="2" t="str">
        <f t="shared" si="127"/>
        <v>150110000</v>
      </c>
      <c r="F2372" t="s">
        <v>521</v>
      </c>
      <c r="G2372" t="s">
        <v>525</v>
      </c>
      <c r="H2372" t="s">
        <v>526</v>
      </c>
      <c r="I2372">
        <v>16000</v>
      </c>
      <c r="J2372" t="s">
        <v>35</v>
      </c>
      <c r="K2372" s="1">
        <v>450424</v>
      </c>
      <c r="L2372" s="1">
        <v>158643.75</v>
      </c>
      <c r="M2372" s="1">
        <v>-291780.25</v>
      </c>
      <c r="N2372" s="1">
        <v>158643.03</v>
      </c>
      <c r="O2372">
        <v>0.72</v>
      </c>
      <c r="P2372" s="1">
        <v>158643.03</v>
      </c>
      <c r="Q2372">
        <v>0</v>
      </c>
      <c r="R2372" s="1">
        <v>158643.03</v>
      </c>
      <c r="S2372">
        <v>0</v>
      </c>
    </row>
    <row r="2373" spans="1:19" x14ac:dyDescent="0.25">
      <c r="A2373" s="2">
        <v>1001</v>
      </c>
      <c r="B2373" t="s">
        <v>21</v>
      </c>
      <c r="C2373" s="2" t="str">
        <f t="shared" si="125"/>
        <v>15</v>
      </c>
      <c r="D2373" t="s">
        <v>505</v>
      </c>
      <c r="E2373" s="2" t="str">
        <f t="shared" si="127"/>
        <v>150110000</v>
      </c>
      <c r="F2373" t="s">
        <v>521</v>
      </c>
      <c r="G2373" t="s">
        <v>525</v>
      </c>
      <c r="H2373" t="s">
        <v>526</v>
      </c>
      <c r="I2373">
        <v>22300</v>
      </c>
      <c r="J2373" t="s">
        <v>79</v>
      </c>
      <c r="K2373" s="1">
        <v>38423</v>
      </c>
      <c r="L2373" s="1">
        <v>31313.7</v>
      </c>
      <c r="M2373" s="1">
        <v>-7109.3</v>
      </c>
      <c r="N2373" s="1">
        <v>31313.7</v>
      </c>
      <c r="O2373">
        <v>0</v>
      </c>
      <c r="P2373" s="1">
        <v>31313.7</v>
      </c>
      <c r="Q2373">
        <v>0</v>
      </c>
      <c r="R2373" s="1">
        <v>29374.400000000001</v>
      </c>
      <c r="S2373" s="1">
        <v>1939.3</v>
      </c>
    </row>
    <row r="2374" spans="1:19" x14ac:dyDescent="0.25">
      <c r="A2374" s="2">
        <v>1001</v>
      </c>
      <c r="B2374" t="s">
        <v>21</v>
      </c>
      <c r="C2374" s="2" t="str">
        <f t="shared" si="125"/>
        <v>15</v>
      </c>
      <c r="D2374" t="s">
        <v>505</v>
      </c>
      <c r="E2374" s="2" t="str">
        <f t="shared" si="127"/>
        <v>150110000</v>
      </c>
      <c r="F2374" t="s">
        <v>521</v>
      </c>
      <c r="G2374" t="s">
        <v>525</v>
      </c>
      <c r="H2374" t="s">
        <v>526</v>
      </c>
      <c r="I2374">
        <v>22409</v>
      </c>
      <c r="J2374" t="s">
        <v>80</v>
      </c>
      <c r="K2374" s="1">
        <v>4400</v>
      </c>
      <c r="L2374" s="1">
        <v>2846.27</v>
      </c>
      <c r="M2374" s="1">
        <v>-1553.73</v>
      </c>
      <c r="N2374" s="1">
        <v>2846.27</v>
      </c>
      <c r="O2374">
        <v>0</v>
      </c>
      <c r="P2374" s="1">
        <v>2846.27</v>
      </c>
      <c r="Q2374">
        <v>0</v>
      </c>
      <c r="R2374" s="1">
        <v>2846.27</v>
      </c>
      <c r="S2374">
        <v>0</v>
      </c>
    </row>
    <row r="2375" spans="1:19" x14ac:dyDescent="0.25">
      <c r="A2375" s="2">
        <v>1001</v>
      </c>
      <c r="B2375" t="s">
        <v>21</v>
      </c>
      <c r="C2375" s="2" t="str">
        <f t="shared" si="125"/>
        <v>15</v>
      </c>
      <c r="D2375" t="s">
        <v>505</v>
      </c>
      <c r="E2375" s="2" t="str">
        <f t="shared" si="127"/>
        <v>150110000</v>
      </c>
      <c r="F2375" t="s">
        <v>521</v>
      </c>
      <c r="G2375" t="s">
        <v>525</v>
      </c>
      <c r="H2375" t="s">
        <v>526</v>
      </c>
      <c r="I2375">
        <v>22700</v>
      </c>
      <c r="J2375" t="s">
        <v>84</v>
      </c>
      <c r="K2375" s="1">
        <v>2286092</v>
      </c>
      <c r="L2375" s="1">
        <v>995969.66</v>
      </c>
      <c r="M2375" s="1">
        <v>-1290122.3400000001</v>
      </c>
      <c r="N2375" s="1">
        <v>995969.66</v>
      </c>
      <c r="O2375">
        <v>0</v>
      </c>
      <c r="P2375" s="1">
        <v>995969.66</v>
      </c>
      <c r="Q2375">
        <v>0</v>
      </c>
      <c r="R2375" s="1">
        <v>956463.3</v>
      </c>
      <c r="S2375" s="1">
        <v>39506.36</v>
      </c>
    </row>
    <row r="2376" spans="1:19" x14ac:dyDescent="0.25">
      <c r="A2376" s="2">
        <v>1001</v>
      </c>
      <c r="B2376" t="s">
        <v>21</v>
      </c>
      <c r="C2376" s="2" t="str">
        <f t="shared" si="125"/>
        <v>15</v>
      </c>
      <c r="D2376" t="s">
        <v>505</v>
      </c>
      <c r="E2376" s="2" t="str">
        <f t="shared" si="127"/>
        <v>150110000</v>
      </c>
      <c r="F2376" t="s">
        <v>521</v>
      </c>
      <c r="G2376" t="s">
        <v>525</v>
      </c>
      <c r="H2376" t="s">
        <v>526</v>
      </c>
      <c r="I2376">
        <v>22801</v>
      </c>
      <c r="J2376" t="s">
        <v>306</v>
      </c>
      <c r="K2376" s="1">
        <v>850000</v>
      </c>
      <c r="L2376" s="1">
        <v>850000</v>
      </c>
      <c r="M2376">
        <v>0</v>
      </c>
      <c r="N2376" s="1">
        <v>850000</v>
      </c>
      <c r="O2376">
        <v>0</v>
      </c>
      <c r="P2376" s="1">
        <v>850000</v>
      </c>
      <c r="Q2376">
        <v>0</v>
      </c>
      <c r="R2376" s="1">
        <v>850000</v>
      </c>
      <c r="S2376">
        <v>0</v>
      </c>
    </row>
    <row r="2377" spans="1:19" x14ac:dyDescent="0.25">
      <c r="A2377" s="2">
        <v>1001</v>
      </c>
      <c r="B2377" t="s">
        <v>21</v>
      </c>
      <c r="C2377" s="2" t="str">
        <f t="shared" si="125"/>
        <v>15</v>
      </c>
      <c r="D2377" t="s">
        <v>505</v>
      </c>
      <c r="E2377" s="2" t="str">
        <f t="shared" si="127"/>
        <v>150110000</v>
      </c>
      <c r="F2377" t="s">
        <v>521</v>
      </c>
      <c r="G2377" t="s">
        <v>525</v>
      </c>
      <c r="H2377" t="s">
        <v>526</v>
      </c>
      <c r="I2377">
        <v>23301</v>
      </c>
      <c r="J2377" t="s">
        <v>345</v>
      </c>
      <c r="K2377" s="1">
        <v>4000</v>
      </c>
      <c r="L2377">
        <v>0</v>
      </c>
      <c r="M2377" s="1">
        <v>-4000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</row>
    <row r="2378" spans="1:19" x14ac:dyDescent="0.25">
      <c r="A2378" s="2">
        <v>1001</v>
      </c>
      <c r="B2378" t="s">
        <v>21</v>
      </c>
      <c r="C2378" s="2" t="str">
        <f t="shared" si="125"/>
        <v>15</v>
      </c>
      <c r="D2378" t="s">
        <v>505</v>
      </c>
      <c r="E2378" s="2" t="str">
        <f t="shared" si="127"/>
        <v>150110000</v>
      </c>
      <c r="F2378" t="s">
        <v>521</v>
      </c>
      <c r="G2378" t="s">
        <v>525</v>
      </c>
      <c r="H2378" t="s">
        <v>526</v>
      </c>
      <c r="I2378">
        <v>28001</v>
      </c>
      <c r="J2378" t="s">
        <v>45</v>
      </c>
      <c r="K2378" s="1">
        <v>132740</v>
      </c>
      <c r="L2378" s="1">
        <v>54272.34</v>
      </c>
      <c r="M2378" s="1">
        <v>-78467.66</v>
      </c>
      <c r="N2378" s="1">
        <v>54272.34</v>
      </c>
      <c r="O2378">
        <v>0</v>
      </c>
      <c r="P2378" s="1">
        <v>54272.34</v>
      </c>
      <c r="Q2378">
        <v>0</v>
      </c>
      <c r="R2378" s="1">
        <v>54272.34</v>
      </c>
      <c r="S2378">
        <v>0</v>
      </c>
    </row>
    <row r="2379" spans="1:19" x14ac:dyDescent="0.25">
      <c r="A2379" s="2">
        <v>1001</v>
      </c>
      <c r="B2379" t="s">
        <v>21</v>
      </c>
      <c r="C2379" s="2" t="str">
        <f t="shared" si="125"/>
        <v>15</v>
      </c>
      <c r="D2379" t="s">
        <v>505</v>
      </c>
      <c r="E2379" s="2" t="str">
        <f t="shared" si="127"/>
        <v>150110000</v>
      </c>
      <c r="F2379" t="s">
        <v>521</v>
      </c>
      <c r="G2379" t="s">
        <v>525</v>
      </c>
      <c r="H2379" t="s">
        <v>526</v>
      </c>
      <c r="I2379">
        <v>29000</v>
      </c>
      <c r="J2379" t="s">
        <v>520</v>
      </c>
      <c r="K2379" s="1">
        <v>6809266</v>
      </c>
      <c r="L2379" s="1">
        <v>6139362</v>
      </c>
      <c r="M2379" s="1">
        <v>-669904</v>
      </c>
      <c r="N2379" s="1">
        <v>6123315.46</v>
      </c>
      <c r="O2379" s="1">
        <v>16046.54</v>
      </c>
      <c r="P2379" s="1">
        <v>6123315.46</v>
      </c>
      <c r="Q2379">
        <v>0</v>
      </c>
      <c r="R2379" s="1">
        <v>6123315.46</v>
      </c>
      <c r="S2379">
        <v>0</v>
      </c>
    </row>
    <row r="2380" spans="1:19" x14ac:dyDescent="0.25">
      <c r="A2380" s="2">
        <v>1001</v>
      </c>
      <c r="B2380" t="s">
        <v>21</v>
      </c>
      <c r="C2380" s="2" t="str">
        <f t="shared" si="125"/>
        <v>15</v>
      </c>
      <c r="D2380" t="s">
        <v>505</v>
      </c>
      <c r="E2380" s="2" t="str">
        <f t="shared" si="127"/>
        <v>150110000</v>
      </c>
      <c r="F2380" t="s">
        <v>521</v>
      </c>
      <c r="G2380" t="s">
        <v>525</v>
      </c>
      <c r="H2380" t="s">
        <v>526</v>
      </c>
      <c r="I2380">
        <v>48209</v>
      </c>
      <c r="J2380" t="s">
        <v>527</v>
      </c>
      <c r="K2380" s="1">
        <v>169960</v>
      </c>
      <c r="L2380" s="1">
        <v>169960</v>
      </c>
      <c r="M2380">
        <v>0</v>
      </c>
      <c r="N2380" s="1">
        <v>169604.01</v>
      </c>
      <c r="O2380">
        <v>355.99</v>
      </c>
      <c r="P2380" s="1">
        <v>169604.01</v>
      </c>
      <c r="Q2380">
        <v>0</v>
      </c>
      <c r="R2380" s="1">
        <v>169604.01</v>
      </c>
      <c r="S2380">
        <v>0</v>
      </c>
    </row>
    <row r="2381" spans="1:19" x14ac:dyDescent="0.25">
      <c r="A2381" s="2">
        <v>1001</v>
      </c>
      <c r="B2381" t="s">
        <v>21</v>
      </c>
      <c r="C2381" s="2" t="str">
        <f t="shared" si="125"/>
        <v>15</v>
      </c>
      <c r="D2381" t="s">
        <v>505</v>
      </c>
      <c r="E2381" s="2" t="str">
        <f t="shared" si="127"/>
        <v>150110000</v>
      </c>
      <c r="F2381" t="s">
        <v>521</v>
      </c>
      <c r="G2381" t="s">
        <v>525</v>
      </c>
      <c r="H2381" t="s">
        <v>526</v>
      </c>
      <c r="I2381">
        <v>48399</v>
      </c>
      <c r="J2381" t="s">
        <v>121</v>
      </c>
      <c r="K2381">
        <v>0</v>
      </c>
      <c r="L2381" s="1">
        <v>182784</v>
      </c>
      <c r="M2381" s="1">
        <v>182784</v>
      </c>
      <c r="N2381" s="1">
        <v>182784</v>
      </c>
      <c r="O2381">
        <v>0</v>
      </c>
      <c r="P2381" s="1">
        <v>30959.42</v>
      </c>
      <c r="Q2381" s="1">
        <v>151824.57999999999</v>
      </c>
      <c r="R2381">
        <v>0</v>
      </c>
      <c r="S2381" s="1">
        <v>30959.42</v>
      </c>
    </row>
    <row r="2382" spans="1:19" x14ac:dyDescent="0.25">
      <c r="A2382" s="2">
        <v>1001</v>
      </c>
      <c r="B2382" t="s">
        <v>21</v>
      </c>
      <c r="C2382" s="2" t="str">
        <f t="shared" si="125"/>
        <v>15</v>
      </c>
      <c r="D2382" t="s">
        <v>505</v>
      </c>
      <c r="E2382" s="2" t="str">
        <f t="shared" si="127"/>
        <v>150110000</v>
      </c>
      <c r="F2382" t="s">
        <v>521</v>
      </c>
      <c r="G2382" t="s">
        <v>528</v>
      </c>
      <c r="H2382" t="s">
        <v>529</v>
      </c>
      <c r="I2382">
        <v>22000</v>
      </c>
      <c r="J2382" t="s">
        <v>39</v>
      </c>
      <c r="K2382" s="1">
        <v>7265</v>
      </c>
      <c r="L2382" s="1">
        <v>7265</v>
      </c>
      <c r="M2382">
        <v>0</v>
      </c>
      <c r="N2382" s="1">
        <v>3018.96</v>
      </c>
      <c r="O2382" s="1">
        <v>4246.04</v>
      </c>
      <c r="P2382" s="1">
        <v>3018.96</v>
      </c>
      <c r="Q2382">
        <v>0</v>
      </c>
      <c r="R2382" s="1">
        <v>3018.96</v>
      </c>
      <c r="S2382">
        <v>0</v>
      </c>
    </row>
    <row r="2383" spans="1:19" x14ac:dyDescent="0.25">
      <c r="A2383" s="2">
        <v>1001</v>
      </c>
      <c r="B2383" t="s">
        <v>21</v>
      </c>
      <c r="C2383" s="2" t="str">
        <f t="shared" si="125"/>
        <v>15</v>
      </c>
      <c r="D2383" t="s">
        <v>505</v>
      </c>
      <c r="E2383" s="2" t="str">
        <f t="shared" si="127"/>
        <v>150110000</v>
      </c>
      <c r="F2383" t="s">
        <v>521</v>
      </c>
      <c r="G2383" t="s">
        <v>528</v>
      </c>
      <c r="H2383" t="s">
        <v>529</v>
      </c>
      <c r="I2383">
        <v>22201</v>
      </c>
      <c r="J2383" t="s">
        <v>42</v>
      </c>
      <c r="K2383">
        <v>0</v>
      </c>
      <c r="L2383" s="1">
        <v>2000</v>
      </c>
      <c r="M2383" s="1">
        <v>2000</v>
      </c>
      <c r="N2383">
        <v>395.26</v>
      </c>
      <c r="O2383" s="1">
        <v>1604.74</v>
      </c>
      <c r="P2383">
        <v>395.26</v>
      </c>
      <c r="Q2383">
        <v>0</v>
      </c>
      <c r="R2383">
        <v>395.26</v>
      </c>
      <c r="S2383">
        <v>0</v>
      </c>
    </row>
    <row r="2384" spans="1:19" x14ac:dyDescent="0.25">
      <c r="A2384" s="2">
        <v>1001</v>
      </c>
      <c r="B2384" t="s">
        <v>21</v>
      </c>
      <c r="C2384" s="2" t="str">
        <f t="shared" si="125"/>
        <v>15</v>
      </c>
      <c r="D2384" t="s">
        <v>505</v>
      </c>
      <c r="E2384" s="2" t="str">
        <f t="shared" si="127"/>
        <v>150110000</v>
      </c>
      <c r="F2384" t="s">
        <v>521</v>
      </c>
      <c r="G2384" t="s">
        <v>528</v>
      </c>
      <c r="H2384" t="s">
        <v>529</v>
      </c>
      <c r="I2384">
        <v>22409</v>
      </c>
      <c r="J2384" t="s">
        <v>80</v>
      </c>
      <c r="K2384" s="1">
        <v>18500</v>
      </c>
      <c r="L2384" s="1">
        <v>15823.91</v>
      </c>
      <c r="M2384" s="1">
        <v>-2676.09</v>
      </c>
      <c r="N2384" s="1">
        <v>15823.91</v>
      </c>
      <c r="O2384">
        <v>0</v>
      </c>
      <c r="P2384" s="1">
        <v>15823.91</v>
      </c>
      <c r="Q2384">
        <v>0</v>
      </c>
      <c r="R2384" s="1">
        <v>15823.91</v>
      </c>
      <c r="S2384">
        <v>0</v>
      </c>
    </row>
    <row r="2385" spans="1:19" x14ac:dyDescent="0.25">
      <c r="A2385" s="2">
        <v>1001</v>
      </c>
      <c r="B2385" t="s">
        <v>21</v>
      </c>
      <c r="C2385" s="2" t="str">
        <f t="shared" si="125"/>
        <v>15</v>
      </c>
      <c r="D2385" t="s">
        <v>505</v>
      </c>
      <c r="E2385" s="2" t="str">
        <f t="shared" si="127"/>
        <v>150110000</v>
      </c>
      <c r="F2385" t="s">
        <v>521</v>
      </c>
      <c r="G2385" t="s">
        <v>528</v>
      </c>
      <c r="H2385" t="s">
        <v>529</v>
      </c>
      <c r="I2385">
        <v>22602</v>
      </c>
      <c r="J2385" t="s">
        <v>108</v>
      </c>
      <c r="K2385" s="1">
        <v>11000</v>
      </c>
      <c r="L2385">
        <v>0</v>
      </c>
      <c r="M2385" s="1">
        <v>-11000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</row>
    <row r="2386" spans="1:19" x14ac:dyDescent="0.25">
      <c r="A2386" s="2">
        <v>1001</v>
      </c>
      <c r="B2386" t="s">
        <v>21</v>
      </c>
      <c r="C2386" s="2" t="str">
        <f t="shared" si="125"/>
        <v>15</v>
      </c>
      <c r="D2386" t="s">
        <v>505</v>
      </c>
      <c r="E2386" s="2" t="str">
        <f t="shared" si="127"/>
        <v>150110000</v>
      </c>
      <c r="F2386" t="s">
        <v>521</v>
      </c>
      <c r="G2386" t="s">
        <v>528</v>
      </c>
      <c r="H2386" t="s">
        <v>529</v>
      </c>
      <c r="I2386">
        <v>22606</v>
      </c>
      <c r="J2386" t="s">
        <v>83</v>
      </c>
      <c r="K2386" s="1">
        <v>1000</v>
      </c>
      <c r="L2386" s="1">
        <v>1000</v>
      </c>
      <c r="M2386">
        <v>0</v>
      </c>
      <c r="N2386">
        <v>0</v>
      </c>
      <c r="O2386" s="1">
        <v>1000</v>
      </c>
      <c r="P2386">
        <v>0</v>
      </c>
      <c r="Q2386">
        <v>0</v>
      </c>
      <c r="R2386">
        <v>0</v>
      </c>
      <c r="S2386">
        <v>0</v>
      </c>
    </row>
    <row r="2387" spans="1:19" x14ac:dyDescent="0.25">
      <c r="A2387" s="2">
        <v>1001</v>
      </c>
      <c r="B2387" t="s">
        <v>21</v>
      </c>
      <c r="C2387" s="2" t="str">
        <f t="shared" si="125"/>
        <v>15</v>
      </c>
      <c r="D2387" t="s">
        <v>505</v>
      </c>
      <c r="E2387" s="2" t="str">
        <f t="shared" si="127"/>
        <v>150110000</v>
      </c>
      <c r="F2387" t="s">
        <v>521</v>
      </c>
      <c r="G2387" t="s">
        <v>528</v>
      </c>
      <c r="H2387" t="s">
        <v>529</v>
      </c>
      <c r="I2387">
        <v>22700</v>
      </c>
      <c r="J2387" t="s">
        <v>84</v>
      </c>
      <c r="K2387" s="1">
        <v>4418667</v>
      </c>
      <c r="L2387" s="1">
        <v>2362245.06</v>
      </c>
      <c r="M2387" s="1">
        <v>-2056421.94</v>
      </c>
      <c r="N2387" s="1">
        <v>2331120.33</v>
      </c>
      <c r="O2387" s="1">
        <v>31124.73</v>
      </c>
      <c r="P2387" s="1">
        <v>2331120.33</v>
      </c>
      <c r="Q2387">
        <v>0</v>
      </c>
      <c r="R2387" s="1">
        <v>2298638.27</v>
      </c>
      <c r="S2387" s="1">
        <v>32482.06</v>
      </c>
    </row>
    <row r="2388" spans="1:19" x14ac:dyDescent="0.25">
      <c r="A2388" s="2">
        <v>1001</v>
      </c>
      <c r="B2388" t="s">
        <v>21</v>
      </c>
      <c r="C2388" s="2" t="str">
        <f t="shared" si="125"/>
        <v>15</v>
      </c>
      <c r="D2388" t="s">
        <v>505</v>
      </c>
      <c r="E2388" s="2" t="str">
        <f t="shared" si="127"/>
        <v>150110000</v>
      </c>
      <c r="F2388" t="s">
        <v>521</v>
      </c>
      <c r="G2388" t="s">
        <v>528</v>
      </c>
      <c r="H2388" t="s">
        <v>529</v>
      </c>
      <c r="I2388">
        <v>22701</v>
      </c>
      <c r="J2388" t="s">
        <v>85</v>
      </c>
      <c r="K2388" s="1">
        <v>290099</v>
      </c>
      <c r="L2388" s="1">
        <v>290099</v>
      </c>
      <c r="M2388">
        <v>0</v>
      </c>
      <c r="N2388" s="1">
        <v>300913.63</v>
      </c>
      <c r="O2388" s="1">
        <v>-10814.63</v>
      </c>
      <c r="P2388" s="1">
        <v>300913.63</v>
      </c>
      <c r="Q2388">
        <v>0</v>
      </c>
      <c r="R2388" s="1">
        <v>289039.65999999997</v>
      </c>
      <c r="S2388" s="1">
        <v>11873.97</v>
      </c>
    </row>
    <row r="2389" spans="1:19" x14ac:dyDescent="0.25">
      <c r="A2389" s="2">
        <v>1001</v>
      </c>
      <c r="B2389" t="s">
        <v>21</v>
      </c>
      <c r="C2389" s="2" t="str">
        <f t="shared" ref="C2389:C2452" si="128">"15"</f>
        <v>15</v>
      </c>
      <c r="D2389" t="s">
        <v>505</v>
      </c>
      <c r="E2389" s="2" t="str">
        <f t="shared" si="127"/>
        <v>150110000</v>
      </c>
      <c r="F2389" t="s">
        <v>521</v>
      </c>
      <c r="G2389" t="s">
        <v>528</v>
      </c>
      <c r="H2389" t="s">
        <v>529</v>
      </c>
      <c r="I2389">
        <v>22706</v>
      </c>
      <c r="J2389" t="s">
        <v>86</v>
      </c>
      <c r="K2389">
        <v>0</v>
      </c>
      <c r="L2389" s="1">
        <v>18000</v>
      </c>
      <c r="M2389" s="1">
        <v>18000</v>
      </c>
      <c r="N2389" s="1">
        <v>14089.92</v>
      </c>
      <c r="O2389" s="1">
        <v>3910.08</v>
      </c>
      <c r="P2389" s="1">
        <v>14089.92</v>
      </c>
      <c r="Q2389">
        <v>0</v>
      </c>
      <c r="R2389" s="1">
        <v>14089.92</v>
      </c>
      <c r="S2389">
        <v>0</v>
      </c>
    </row>
    <row r="2390" spans="1:19" x14ac:dyDescent="0.25">
      <c r="A2390" s="2">
        <v>1001</v>
      </c>
      <c r="B2390" t="s">
        <v>21</v>
      </c>
      <c r="C2390" s="2" t="str">
        <f t="shared" si="128"/>
        <v>15</v>
      </c>
      <c r="D2390" t="s">
        <v>505</v>
      </c>
      <c r="E2390" s="2" t="str">
        <f t="shared" si="127"/>
        <v>150110000</v>
      </c>
      <c r="F2390" t="s">
        <v>521</v>
      </c>
      <c r="G2390" t="s">
        <v>528</v>
      </c>
      <c r="H2390" t="s">
        <v>529</v>
      </c>
      <c r="I2390">
        <v>23001</v>
      </c>
      <c r="J2390" t="s">
        <v>88</v>
      </c>
      <c r="K2390" s="1">
        <v>1000</v>
      </c>
      <c r="L2390" s="1">
        <v>1000</v>
      </c>
      <c r="M2390">
        <v>0</v>
      </c>
      <c r="N2390">
        <v>318.43</v>
      </c>
      <c r="O2390">
        <v>681.57</v>
      </c>
      <c r="P2390">
        <v>318.43</v>
      </c>
      <c r="Q2390">
        <v>0</v>
      </c>
      <c r="R2390">
        <v>318.43</v>
      </c>
      <c r="S2390">
        <v>0</v>
      </c>
    </row>
    <row r="2391" spans="1:19" x14ac:dyDescent="0.25">
      <c r="A2391" s="2">
        <v>1001</v>
      </c>
      <c r="B2391" t="s">
        <v>21</v>
      </c>
      <c r="C2391" s="2" t="str">
        <f t="shared" si="128"/>
        <v>15</v>
      </c>
      <c r="D2391" t="s">
        <v>505</v>
      </c>
      <c r="E2391" s="2" t="str">
        <f t="shared" si="127"/>
        <v>150110000</v>
      </c>
      <c r="F2391" t="s">
        <v>521</v>
      </c>
      <c r="G2391" t="s">
        <v>528</v>
      </c>
      <c r="H2391" t="s">
        <v>529</v>
      </c>
      <c r="I2391">
        <v>23100</v>
      </c>
      <c r="J2391" t="s">
        <v>89</v>
      </c>
      <c r="K2391" s="1">
        <v>6000</v>
      </c>
      <c r="L2391" s="1">
        <v>6000</v>
      </c>
      <c r="M2391">
        <v>0</v>
      </c>
      <c r="N2391">
        <v>322.2</v>
      </c>
      <c r="O2391" s="1">
        <v>5677.8</v>
      </c>
      <c r="P2391">
        <v>322.2</v>
      </c>
      <c r="Q2391">
        <v>0</v>
      </c>
      <c r="R2391">
        <v>322.2</v>
      </c>
      <c r="S2391">
        <v>0</v>
      </c>
    </row>
    <row r="2392" spans="1:19" x14ac:dyDescent="0.25">
      <c r="A2392" s="2">
        <v>1001</v>
      </c>
      <c r="B2392" t="s">
        <v>21</v>
      </c>
      <c r="C2392" s="2" t="str">
        <f t="shared" si="128"/>
        <v>15</v>
      </c>
      <c r="D2392" t="s">
        <v>505</v>
      </c>
      <c r="E2392" s="2" t="str">
        <f t="shared" si="127"/>
        <v>150110000</v>
      </c>
      <c r="F2392" t="s">
        <v>521</v>
      </c>
      <c r="G2392" t="s">
        <v>528</v>
      </c>
      <c r="H2392" t="s">
        <v>529</v>
      </c>
      <c r="I2392">
        <v>23301</v>
      </c>
      <c r="J2392" t="s">
        <v>345</v>
      </c>
      <c r="K2392" s="1">
        <v>145000</v>
      </c>
      <c r="L2392" s="1">
        <v>161794.82</v>
      </c>
      <c r="M2392" s="1">
        <v>16794.82</v>
      </c>
      <c r="N2392" s="1">
        <v>161574.09</v>
      </c>
      <c r="O2392">
        <v>220.73</v>
      </c>
      <c r="P2392" s="1">
        <v>161574.09</v>
      </c>
      <c r="Q2392">
        <v>0</v>
      </c>
      <c r="R2392" s="1">
        <v>161574.09</v>
      </c>
      <c r="S2392">
        <v>0</v>
      </c>
    </row>
    <row r="2393" spans="1:19" x14ac:dyDescent="0.25">
      <c r="A2393" s="2">
        <v>1001</v>
      </c>
      <c r="B2393" t="s">
        <v>21</v>
      </c>
      <c r="C2393" s="2" t="str">
        <f t="shared" si="128"/>
        <v>15</v>
      </c>
      <c r="D2393" t="s">
        <v>505</v>
      </c>
      <c r="E2393" s="2" t="str">
        <f t="shared" si="127"/>
        <v>150110000</v>
      </c>
      <c r="F2393" t="s">
        <v>521</v>
      </c>
      <c r="G2393" t="s">
        <v>528</v>
      </c>
      <c r="H2393" t="s">
        <v>529</v>
      </c>
      <c r="I2393">
        <v>28001</v>
      </c>
      <c r="J2393" t="s">
        <v>45</v>
      </c>
      <c r="K2393" s="1">
        <v>9865500</v>
      </c>
      <c r="L2393" s="1">
        <v>10054297.33</v>
      </c>
      <c r="M2393" s="1">
        <v>188797.33</v>
      </c>
      <c r="N2393" s="1">
        <v>6310017.75</v>
      </c>
      <c r="O2393" s="1">
        <v>3744279.58</v>
      </c>
      <c r="P2393" s="1">
        <v>6310017.75</v>
      </c>
      <c r="Q2393">
        <v>0</v>
      </c>
      <c r="R2393" s="1">
        <v>6310017.75</v>
      </c>
      <c r="S2393">
        <v>0</v>
      </c>
    </row>
    <row r="2394" spans="1:19" x14ac:dyDescent="0.25">
      <c r="A2394" s="2">
        <v>1001</v>
      </c>
      <c r="B2394" t="s">
        <v>21</v>
      </c>
      <c r="C2394" s="2" t="str">
        <f t="shared" si="128"/>
        <v>15</v>
      </c>
      <c r="D2394" t="s">
        <v>505</v>
      </c>
      <c r="E2394" s="2" t="str">
        <f t="shared" si="127"/>
        <v>150110000</v>
      </c>
      <c r="F2394" t="s">
        <v>521</v>
      </c>
      <c r="G2394" t="s">
        <v>528</v>
      </c>
      <c r="H2394" t="s">
        <v>529</v>
      </c>
      <c r="I2394">
        <v>29000</v>
      </c>
      <c r="J2394" t="s">
        <v>520</v>
      </c>
      <c r="K2394" s="1">
        <v>26594599</v>
      </c>
      <c r="L2394" s="1">
        <v>28968078.93</v>
      </c>
      <c r="M2394" s="1">
        <v>2373479.9300000002</v>
      </c>
      <c r="N2394" s="1">
        <v>26146105.289999999</v>
      </c>
      <c r="O2394" s="1">
        <v>2821973.64</v>
      </c>
      <c r="P2394" s="1">
        <v>26146105.289999999</v>
      </c>
      <c r="Q2394">
        <v>0</v>
      </c>
      <c r="R2394" s="1">
        <v>26146105.289999999</v>
      </c>
      <c r="S2394">
        <v>0</v>
      </c>
    </row>
    <row r="2395" spans="1:19" x14ac:dyDescent="0.25">
      <c r="A2395" s="2">
        <v>1001</v>
      </c>
      <c r="B2395" t="s">
        <v>21</v>
      </c>
      <c r="C2395" s="2" t="str">
        <f t="shared" si="128"/>
        <v>15</v>
      </c>
      <c r="D2395" t="s">
        <v>505</v>
      </c>
      <c r="E2395" s="2" t="str">
        <f t="shared" si="127"/>
        <v>150110000</v>
      </c>
      <c r="F2395" t="s">
        <v>521</v>
      </c>
      <c r="G2395" t="s">
        <v>528</v>
      </c>
      <c r="H2395" t="s">
        <v>529</v>
      </c>
      <c r="I2395">
        <v>34200</v>
      </c>
      <c r="J2395" t="s">
        <v>139</v>
      </c>
      <c r="K2395">
        <v>0</v>
      </c>
      <c r="L2395" s="1">
        <v>171000</v>
      </c>
      <c r="M2395" s="1">
        <v>171000</v>
      </c>
      <c r="N2395" s="1">
        <v>132178.57999999999</v>
      </c>
      <c r="O2395" s="1">
        <v>38821.42</v>
      </c>
      <c r="P2395" s="1">
        <v>132178.57999999999</v>
      </c>
      <c r="Q2395">
        <v>0</v>
      </c>
      <c r="R2395" s="1">
        <v>132178.57999999999</v>
      </c>
      <c r="S2395">
        <v>0</v>
      </c>
    </row>
    <row r="2396" spans="1:19" x14ac:dyDescent="0.25">
      <c r="A2396" s="2">
        <v>1001</v>
      </c>
      <c r="B2396" t="s">
        <v>21</v>
      </c>
      <c r="C2396" s="2" t="str">
        <f t="shared" si="128"/>
        <v>15</v>
      </c>
      <c r="D2396" t="s">
        <v>505</v>
      </c>
      <c r="E2396" s="2" t="str">
        <f t="shared" si="127"/>
        <v>150110000</v>
      </c>
      <c r="F2396" t="s">
        <v>521</v>
      </c>
      <c r="G2396" t="s">
        <v>528</v>
      </c>
      <c r="H2396" t="s">
        <v>529</v>
      </c>
      <c r="I2396">
        <v>48133</v>
      </c>
      <c r="J2396" t="s">
        <v>530</v>
      </c>
      <c r="K2396" s="1">
        <v>133663</v>
      </c>
      <c r="L2396" s="1">
        <v>133663</v>
      </c>
      <c r="M2396">
        <v>0</v>
      </c>
      <c r="N2396" s="1">
        <v>133663</v>
      </c>
      <c r="O2396">
        <v>0</v>
      </c>
      <c r="P2396" s="1">
        <v>133663</v>
      </c>
      <c r="Q2396">
        <v>0</v>
      </c>
      <c r="R2396" s="1">
        <v>133663</v>
      </c>
      <c r="S2396">
        <v>0</v>
      </c>
    </row>
    <row r="2397" spans="1:19" x14ac:dyDescent="0.25">
      <c r="A2397" s="2">
        <v>1001</v>
      </c>
      <c r="B2397" t="s">
        <v>21</v>
      </c>
      <c r="C2397" s="2" t="str">
        <f t="shared" si="128"/>
        <v>15</v>
      </c>
      <c r="D2397" t="s">
        <v>505</v>
      </c>
      <c r="E2397" s="2" t="str">
        <f t="shared" ref="E2397:E2430" si="129">"150120000"</f>
        <v>150120000</v>
      </c>
      <c r="F2397" t="s">
        <v>531</v>
      </c>
      <c r="G2397" t="s">
        <v>532</v>
      </c>
      <c r="H2397" t="s">
        <v>533</v>
      </c>
      <c r="I2397">
        <v>10000</v>
      </c>
      <c r="J2397" t="s">
        <v>25</v>
      </c>
      <c r="K2397" s="1">
        <v>82492</v>
      </c>
      <c r="L2397" s="1">
        <v>82492</v>
      </c>
      <c r="M2397">
        <v>0</v>
      </c>
      <c r="N2397" s="1">
        <v>82491.839999999997</v>
      </c>
      <c r="O2397">
        <v>0.16</v>
      </c>
      <c r="P2397" s="1">
        <v>82491.839999999997</v>
      </c>
      <c r="Q2397">
        <v>0</v>
      </c>
      <c r="R2397" s="1">
        <v>82491.839999999997</v>
      </c>
      <c r="S2397">
        <v>0</v>
      </c>
    </row>
    <row r="2398" spans="1:19" x14ac:dyDescent="0.25">
      <c r="A2398" s="2">
        <v>1001</v>
      </c>
      <c r="B2398" t="s">
        <v>21</v>
      </c>
      <c r="C2398" s="2" t="str">
        <f t="shared" si="128"/>
        <v>15</v>
      </c>
      <c r="D2398" t="s">
        <v>505</v>
      </c>
      <c r="E2398" s="2" t="str">
        <f t="shared" si="129"/>
        <v>150120000</v>
      </c>
      <c r="F2398" t="s">
        <v>531</v>
      </c>
      <c r="G2398" t="s">
        <v>532</v>
      </c>
      <c r="H2398" t="s">
        <v>533</v>
      </c>
      <c r="I2398">
        <v>12000</v>
      </c>
      <c r="J2398" t="s">
        <v>28</v>
      </c>
      <c r="K2398" s="1">
        <v>323947</v>
      </c>
      <c r="L2398" s="1">
        <v>313386.96000000002</v>
      </c>
      <c r="M2398" s="1">
        <v>-10560.04</v>
      </c>
      <c r="N2398" s="1">
        <v>313386.23999999999</v>
      </c>
      <c r="O2398">
        <v>0.72</v>
      </c>
      <c r="P2398" s="1">
        <v>313386.23999999999</v>
      </c>
      <c r="Q2398">
        <v>0</v>
      </c>
      <c r="R2398" s="1">
        <v>313386.23999999999</v>
      </c>
      <c r="S2398">
        <v>0</v>
      </c>
    </row>
    <row r="2399" spans="1:19" x14ac:dyDescent="0.25">
      <c r="A2399" s="2">
        <v>1001</v>
      </c>
      <c r="B2399" t="s">
        <v>21</v>
      </c>
      <c r="C2399" s="2" t="str">
        <f t="shared" si="128"/>
        <v>15</v>
      </c>
      <c r="D2399" t="s">
        <v>505</v>
      </c>
      <c r="E2399" s="2" t="str">
        <f t="shared" si="129"/>
        <v>150120000</v>
      </c>
      <c r="F2399" t="s">
        <v>531</v>
      </c>
      <c r="G2399" t="s">
        <v>532</v>
      </c>
      <c r="H2399" t="s">
        <v>533</v>
      </c>
      <c r="I2399">
        <v>12001</v>
      </c>
      <c r="J2399" t="s">
        <v>51</v>
      </c>
      <c r="K2399" s="1">
        <v>209898</v>
      </c>
      <c r="L2399" s="1">
        <v>125362.75</v>
      </c>
      <c r="M2399" s="1">
        <v>-84535.25</v>
      </c>
      <c r="N2399" s="1">
        <v>125361.96</v>
      </c>
      <c r="O2399">
        <v>0.79</v>
      </c>
      <c r="P2399" s="1">
        <v>125361.96</v>
      </c>
      <c r="Q2399">
        <v>0</v>
      </c>
      <c r="R2399" s="1">
        <v>125361.96</v>
      </c>
      <c r="S2399">
        <v>0</v>
      </c>
    </row>
    <row r="2400" spans="1:19" x14ac:dyDescent="0.25">
      <c r="A2400" s="2">
        <v>1001</v>
      </c>
      <c r="B2400" t="s">
        <v>21</v>
      </c>
      <c r="C2400" s="2" t="str">
        <f t="shared" si="128"/>
        <v>15</v>
      </c>
      <c r="D2400" t="s">
        <v>505</v>
      </c>
      <c r="E2400" s="2" t="str">
        <f t="shared" si="129"/>
        <v>150120000</v>
      </c>
      <c r="F2400" t="s">
        <v>531</v>
      </c>
      <c r="G2400" t="s">
        <v>532</v>
      </c>
      <c r="H2400" t="s">
        <v>533</v>
      </c>
      <c r="I2400">
        <v>12002</v>
      </c>
      <c r="J2400" t="s">
        <v>29</v>
      </c>
      <c r="K2400" s="1">
        <v>160760</v>
      </c>
      <c r="L2400" s="1">
        <v>120876</v>
      </c>
      <c r="M2400" s="1">
        <v>-39884</v>
      </c>
      <c r="N2400" s="1">
        <v>120875.64</v>
      </c>
      <c r="O2400">
        <v>0.36</v>
      </c>
      <c r="P2400" s="1">
        <v>120875.64</v>
      </c>
      <c r="Q2400">
        <v>0</v>
      </c>
      <c r="R2400" s="1">
        <v>120875.64</v>
      </c>
      <c r="S2400">
        <v>0</v>
      </c>
    </row>
    <row r="2401" spans="1:19" x14ac:dyDescent="0.25">
      <c r="A2401" s="2">
        <v>1001</v>
      </c>
      <c r="B2401" t="s">
        <v>21</v>
      </c>
      <c r="C2401" s="2" t="str">
        <f t="shared" si="128"/>
        <v>15</v>
      </c>
      <c r="D2401" t="s">
        <v>505</v>
      </c>
      <c r="E2401" s="2" t="str">
        <f t="shared" si="129"/>
        <v>150120000</v>
      </c>
      <c r="F2401" t="s">
        <v>531</v>
      </c>
      <c r="G2401" t="s">
        <v>532</v>
      </c>
      <c r="H2401" t="s">
        <v>533</v>
      </c>
      <c r="I2401">
        <v>12003</v>
      </c>
      <c r="J2401" t="s">
        <v>30</v>
      </c>
      <c r="K2401" s="1">
        <v>38932</v>
      </c>
      <c r="L2401" s="1">
        <v>29400.05</v>
      </c>
      <c r="M2401" s="1">
        <v>-9531.9500000000007</v>
      </c>
      <c r="N2401" s="1">
        <v>29399.37</v>
      </c>
      <c r="O2401">
        <v>0.68</v>
      </c>
      <c r="P2401" s="1">
        <v>29399.37</v>
      </c>
      <c r="Q2401">
        <v>0</v>
      </c>
      <c r="R2401" s="1">
        <v>29399.37</v>
      </c>
      <c r="S2401">
        <v>0</v>
      </c>
    </row>
    <row r="2402" spans="1:19" x14ac:dyDescent="0.25">
      <c r="A2402" s="2">
        <v>1001</v>
      </c>
      <c r="B2402" t="s">
        <v>21</v>
      </c>
      <c r="C2402" s="2" t="str">
        <f t="shared" si="128"/>
        <v>15</v>
      </c>
      <c r="D2402" t="s">
        <v>505</v>
      </c>
      <c r="E2402" s="2" t="str">
        <f t="shared" si="129"/>
        <v>150120000</v>
      </c>
      <c r="F2402" t="s">
        <v>531</v>
      </c>
      <c r="G2402" t="s">
        <v>532</v>
      </c>
      <c r="H2402" t="s">
        <v>533</v>
      </c>
      <c r="I2402">
        <v>12005</v>
      </c>
      <c r="J2402" t="s">
        <v>31</v>
      </c>
      <c r="K2402" s="1">
        <v>152085</v>
      </c>
      <c r="L2402" s="1">
        <v>164122</v>
      </c>
      <c r="M2402" s="1">
        <v>12037</v>
      </c>
      <c r="N2402" s="1">
        <v>164121.76999999999</v>
      </c>
      <c r="O2402">
        <v>0.23</v>
      </c>
      <c r="P2402" s="1">
        <v>164121.76999999999</v>
      </c>
      <c r="Q2402">
        <v>0</v>
      </c>
      <c r="R2402" s="1">
        <v>164121.76999999999</v>
      </c>
      <c r="S2402">
        <v>0</v>
      </c>
    </row>
    <row r="2403" spans="1:19" x14ac:dyDescent="0.25">
      <c r="A2403" s="2">
        <v>1001</v>
      </c>
      <c r="B2403" t="s">
        <v>21</v>
      </c>
      <c r="C2403" s="2" t="str">
        <f t="shared" si="128"/>
        <v>15</v>
      </c>
      <c r="D2403" t="s">
        <v>505</v>
      </c>
      <c r="E2403" s="2" t="str">
        <f t="shared" si="129"/>
        <v>150120000</v>
      </c>
      <c r="F2403" t="s">
        <v>531</v>
      </c>
      <c r="G2403" t="s">
        <v>532</v>
      </c>
      <c r="H2403" t="s">
        <v>533</v>
      </c>
      <c r="I2403">
        <v>12100</v>
      </c>
      <c r="J2403" t="s">
        <v>32</v>
      </c>
      <c r="K2403" s="1">
        <v>464514</v>
      </c>
      <c r="L2403" s="1">
        <v>419409.81</v>
      </c>
      <c r="M2403" s="1">
        <v>-45104.19</v>
      </c>
      <c r="N2403" s="1">
        <v>419409.1</v>
      </c>
      <c r="O2403">
        <v>0.71</v>
      </c>
      <c r="P2403" s="1">
        <v>419409.1</v>
      </c>
      <c r="Q2403">
        <v>0</v>
      </c>
      <c r="R2403" s="1">
        <v>419409.1</v>
      </c>
      <c r="S2403">
        <v>0</v>
      </c>
    </row>
    <row r="2404" spans="1:19" x14ac:dyDescent="0.25">
      <c r="A2404" s="2">
        <v>1001</v>
      </c>
      <c r="B2404" t="s">
        <v>21</v>
      </c>
      <c r="C2404" s="2" t="str">
        <f t="shared" si="128"/>
        <v>15</v>
      </c>
      <c r="D2404" t="s">
        <v>505</v>
      </c>
      <c r="E2404" s="2" t="str">
        <f t="shared" si="129"/>
        <v>150120000</v>
      </c>
      <c r="F2404" t="s">
        <v>531</v>
      </c>
      <c r="G2404" t="s">
        <v>532</v>
      </c>
      <c r="H2404" t="s">
        <v>533</v>
      </c>
      <c r="I2404">
        <v>12101</v>
      </c>
      <c r="J2404" t="s">
        <v>33</v>
      </c>
      <c r="K2404" s="1">
        <v>943394</v>
      </c>
      <c r="L2404" s="1">
        <v>879946.82</v>
      </c>
      <c r="M2404" s="1">
        <v>-63447.18</v>
      </c>
      <c r="N2404" s="1">
        <v>879946.73</v>
      </c>
      <c r="O2404">
        <v>0.09</v>
      </c>
      <c r="P2404" s="1">
        <v>879946.73</v>
      </c>
      <c r="Q2404">
        <v>0</v>
      </c>
      <c r="R2404" s="1">
        <v>879946.73</v>
      </c>
      <c r="S2404">
        <v>0</v>
      </c>
    </row>
    <row r="2405" spans="1:19" x14ac:dyDescent="0.25">
      <c r="A2405" s="2">
        <v>1001</v>
      </c>
      <c r="B2405" t="s">
        <v>21</v>
      </c>
      <c r="C2405" s="2" t="str">
        <f t="shared" si="128"/>
        <v>15</v>
      </c>
      <c r="D2405" t="s">
        <v>505</v>
      </c>
      <c r="E2405" s="2" t="str">
        <f t="shared" si="129"/>
        <v>150120000</v>
      </c>
      <c r="F2405" t="s">
        <v>531</v>
      </c>
      <c r="G2405" t="s">
        <v>532</v>
      </c>
      <c r="H2405" t="s">
        <v>533</v>
      </c>
      <c r="I2405">
        <v>12103</v>
      </c>
      <c r="J2405" t="s">
        <v>52</v>
      </c>
      <c r="K2405" s="1">
        <v>28886</v>
      </c>
      <c r="L2405">
        <v>0</v>
      </c>
      <c r="M2405" s="1">
        <v>-28886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</row>
    <row r="2406" spans="1:19" x14ac:dyDescent="0.25">
      <c r="A2406" s="2">
        <v>1001</v>
      </c>
      <c r="B2406" t="s">
        <v>21</v>
      </c>
      <c r="C2406" s="2" t="str">
        <f t="shared" si="128"/>
        <v>15</v>
      </c>
      <c r="D2406" t="s">
        <v>505</v>
      </c>
      <c r="E2406" s="2" t="str">
        <f t="shared" si="129"/>
        <v>150120000</v>
      </c>
      <c r="F2406" t="s">
        <v>531</v>
      </c>
      <c r="G2406" t="s">
        <v>532</v>
      </c>
      <c r="H2406" t="s">
        <v>533</v>
      </c>
      <c r="I2406">
        <v>12401</v>
      </c>
      <c r="J2406" t="s">
        <v>133</v>
      </c>
      <c r="K2406" s="1">
        <v>279394</v>
      </c>
      <c r="L2406" s="1">
        <v>112414.01</v>
      </c>
      <c r="M2406" s="1">
        <v>-166979.99</v>
      </c>
      <c r="N2406" s="1">
        <v>112414</v>
      </c>
      <c r="O2406">
        <v>0.01</v>
      </c>
      <c r="P2406" s="1">
        <v>112414</v>
      </c>
      <c r="Q2406">
        <v>0</v>
      </c>
      <c r="R2406" s="1">
        <v>112414</v>
      </c>
      <c r="S2406">
        <v>0</v>
      </c>
    </row>
    <row r="2407" spans="1:19" x14ac:dyDescent="0.25">
      <c r="A2407" s="2">
        <v>1001</v>
      </c>
      <c r="B2407" t="s">
        <v>21</v>
      </c>
      <c r="C2407" s="2" t="str">
        <f t="shared" si="128"/>
        <v>15</v>
      </c>
      <c r="D2407" t="s">
        <v>505</v>
      </c>
      <c r="E2407" s="2" t="str">
        <f t="shared" si="129"/>
        <v>150120000</v>
      </c>
      <c r="F2407" t="s">
        <v>531</v>
      </c>
      <c r="G2407" t="s">
        <v>532</v>
      </c>
      <c r="H2407" t="s">
        <v>533</v>
      </c>
      <c r="I2407">
        <v>13000</v>
      </c>
      <c r="J2407" t="s">
        <v>53</v>
      </c>
      <c r="K2407" s="1">
        <v>62651</v>
      </c>
      <c r="L2407" s="1">
        <v>43168.83</v>
      </c>
      <c r="M2407" s="1">
        <v>-19482.169999999998</v>
      </c>
      <c r="N2407" s="1">
        <v>43168.11</v>
      </c>
      <c r="O2407">
        <v>0.72</v>
      </c>
      <c r="P2407" s="1">
        <v>43168.11</v>
      </c>
      <c r="Q2407">
        <v>0</v>
      </c>
      <c r="R2407" s="1">
        <v>43168.11</v>
      </c>
      <c r="S2407">
        <v>0</v>
      </c>
    </row>
    <row r="2408" spans="1:19" x14ac:dyDescent="0.25">
      <c r="A2408" s="2">
        <v>1001</v>
      </c>
      <c r="B2408" t="s">
        <v>21</v>
      </c>
      <c r="C2408" s="2" t="str">
        <f t="shared" si="128"/>
        <v>15</v>
      </c>
      <c r="D2408" t="s">
        <v>505</v>
      </c>
      <c r="E2408" s="2" t="str">
        <f t="shared" si="129"/>
        <v>150120000</v>
      </c>
      <c r="F2408" t="s">
        <v>531</v>
      </c>
      <c r="G2408" t="s">
        <v>532</v>
      </c>
      <c r="H2408" t="s">
        <v>533</v>
      </c>
      <c r="I2408">
        <v>13005</v>
      </c>
      <c r="J2408" t="s">
        <v>56</v>
      </c>
      <c r="K2408" s="1">
        <v>19872</v>
      </c>
      <c r="L2408" s="1">
        <v>16227</v>
      </c>
      <c r="M2408" s="1">
        <v>-3645</v>
      </c>
      <c r="N2408" s="1">
        <v>16226.49</v>
      </c>
      <c r="O2408">
        <v>0.51</v>
      </c>
      <c r="P2408" s="1">
        <v>16226.49</v>
      </c>
      <c r="Q2408">
        <v>0</v>
      </c>
      <c r="R2408" s="1">
        <v>16226.49</v>
      </c>
      <c r="S2408">
        <v>0</v>
      </c>
    </row>
    <row r="2409" spans="1:19" x14ac:dyDescent="0.25">
      <c r="A2409" s="2">
        <v>1001</v>
      </c>
      <c r="B2409" t="s">
        <v>21</v>
      </c>
      <c r="C2409" s="2" t="str">
        <f t="shared" si="128"/>
        <v>15</v>
      </c>
      <c r="D2409" t="s">
        <v>505</v>
      </c>
      <c r="E2409" s="2" t="str">
        <f t="shared" si="129"/>
        <v>150120000</v>
      </c>
      <c r="F2409" t="s">
        <v>531</v>
      </c>
      <c r="G2409" t="s">
        <v>532</v>
      </c>
      <c r="H2409" t="s">
        <v>533</v>
      </c>
      <c r="I2409">
        <v>16000</v>
      </c>
      <c r="J2409" t="s">
        <v>35</v>
      </c>
      <c r="K2409" s="1">
        <v>561809</v>
      </c>
      <c r="L2409" s="1">
        <v>398019.77</v>
      </c>
      <c r="M2409" s="1">
        <v>-163789.23000000001</v>
      </c>
      <c r="N2409" s="1">
        <v>398019.47</v>
      </c>
      <c r="O2409">
        <v>0.3</v>
      </c>
      <c r="P2409" s="1">
        <v>398019.47</v>
      </c>
      <c r="Q2409">
        <v>0</v>
      </c>
      <c r="R2409" s="1">
        <v>398019.47</v>
      </c>
      <c r="S2409">
        <v>0</v>
      </c>
    </row>
    <row r="2410" spans="1:19" x14ac:dyDescent="0.25">
      <c r="A2410" s="2">
        <v>1001</v>
      </c>
      <c r="B2410" t="s">
        <v>21</v>
      </c>
      <c r="C2410" s="2" t="str">
        <f t="shared" si="128"/>
        <v>15</v>
      </c>
      <c r="D2410" t="s">
        <v>505</v>
      </c>
      <c r="E2410" s="2" t="str">
        <f t="shared" si="129"/>
        <v>150120000</v>
      </c>
      <c r="F2410" t="s">
        <v>531</v>
      </c>
      <c r="G2410" t="s">
        <v>532</v>
      </c>
      <c r="H2410" t="s">
        <v>533</v>
      </c>
      <c r="I2410">
        <v>22000</v>
      </c>
      <c r="J2410" t="s">
        <v>39</v>
      </c>
      <c r="K2410" s="1">
        <v>20467</v>
      </c>
      <c r="L2410" s="1">
        <v>14063.04</v>
      </c>
      <c r="M2410" s="1">
        <v>-6403.96</v>
      </c>
      <c r="N2410" s="1">
        <v>14063.04</v>
      </c>
      <c r="O2410">
        <v>0</v>
      </c>
      <c r="P2410" s="1">
        <v>14063.04</v>
      </c>
      <c r="Q2410">
        <v>0</v>
      </c>
      <c r="R2410" s="1">
        <v>14063.04</v>
      </c>
      <c r="S2410">
        <v>0</v>
      </c>
    </row>
    <row r="2411" spans="1:19" x14ac:dyDescent="0.25">
      <c r="A2411" s="2">
        <v>1001</v>
      </c>
      <c r="B2411" t="s">
        <v>21</v>
      </c>
      <c r="C2411" s="2" t="str">
        <f t="shared" si="128"/>
        <v>15</v>
      </c>
      <c r="D2411" t="s">
        <v>505</v>
      </c>
      <c r="E2411" s="2" t="str">
        <f t="shared" si="129"/>
        <v>150120000</v>
      </c>
      <c r="F2411" t="s">
        <v>531</v>
      </c>
      <c r="G2411" t="s">
        <v>532</v>
      </c>
      <c r="H2411" t="s">
        <v>533</v>
      </c>
      <c r="I2411">
        <v>22002</v>
      </c>
      <c r="J2411" t="s">
        <v>40</v>
      </c>
      <c r="K2411" s="1">
        <v>1592</v>
      </c>
      <c r="L2411" s="1">
        <v>1592</v>
      </c>
      <c r="M2411">
        <v>0</v>
      </c>
      <c r="N2411">
        <v>0</v>
      </c>
      <c r="O2411" s="1">
        <v>1592</v>
      </c>
      <c r="P2411">
        <v>0</v>
      </c>
      <c r="Q2411">
        <v>0</v>
      </c>
      <c r="R2411">
        <v>0</v>
      </c>
      <c r="S2411">
        <v>0</v>
      </c>
    </row>
    <row r="2412" spans="1:19" x14ac:dyDescent="0.25">
      <c r="A2412" s="2">
        <v>1001</v>
      </c>
      <c r="B2412" t="s">
        <v>21</v>
      </c>
      <c r="C2412" s="2" t="str">
        <f t="shared" si="128"/>
        <v>15</v>
      </c>
      <c r="D2412" t="s">
        <v>505</v>
      </c>
      <c r="E2412" s="2" t="str">
        <f t="shared" si="129"/>
        <v>150120000</v>
      </c>
      <c r="F2412" t="s">
        <v>531</v>
      </c>
      <c r="G2412" t="s">
        <v>532</v>
      </c>
      <c r="H2412" t="s">
        <v>533</v>
      </c>
      <c r="I2412">
        <v>22003</v>
      </c>
      <c r="J2412" t="s">
        <v>41</v>
      </c>
      <c r="K2412">
        <v>662</v>
      </c>
      <c r="L2412">
        <v>662</v>
      </c>
      <c r="M2412">
        <v>0</v>
      </c>
      <c r="N2412">
        <v>0</v>
      </c>
      <c r="O2412">
        <v>662</v>
      </c>
      <c r="P2412">
        <v>0</v>
      </c>
      <c r="Q2412">
        <v>0</v>
      </c>
      <c r="R2412">
        <v>0</v>
      </c>
      <c r="S2412">
        <v>0</v>
      </c>
    </row>
    <row r="2413" spans="1:19" x14ac:dyDescent="0.25">
      <c r="A2413" s="2">
        <v>1001</v>
      </c>
      <c r="B2413" t="s">
        <v>21</v>
      </c>
      <c r="C2413" s="2" t="str">
        <f t="shared" si="128"/>
        <v>15</v>
      </c>
      <c r="D2413" t="s">
        <v>505</v>
      </c>
      <c r="E2413" s="2" t="str">
        <f t="shared" si="129"/>
        <v>150120000</v>
      </c>
      <c r="F2413" t="s">
        <v>531</v>
      </c>
      <c r="G2413" t="s">
        <v>532</v>
      </c>
      <c r="H2413" t="s">
        <v>533</v>
      </c>
      <c r="I2413">
        <v>22004</v>
      </c>
      <c r="J2413" t="s">
        <v>72</v>
      </c>
      <c r="K2413" s="1">
        <v>4157</v>
      </c>
      <c r="L2413" s="1">
        <v>4157</v>
      </c>
      <c r="M2413">
        <v>0</v>
      </c>
      <c r="N2413" s="1">
        <v>4134.84</v>
      </c>
      <c r="O2413">
        <v>22.16</v>
      </c>
      <c r="P2413" s="1">
        <v>4134.84</v>
      </c>
      <c r="Q2413">
        <v>0</v>
      </c>
      <c r="R2413" s="1">
        <v>4134.84</v>
      </c>
      <c r="S2413">
        <v>0</v>
      </c>
    </row>
    <row r="2414" spans="1:19" x14ac:dyDescent="0.25">
      <c r="A2414" s="2">
        <v>1001</v>
      </c>
      <c r="B2414" t="s">
        <v>21</v>
      </c>
      <c r="C2414" s="2" t="str">
        <f t="shared" si="128"/>
        <v>15</v>
      </c>
      <c r="D2414" t="s">
        <v>505</v>
      </c>
      <c r="E2414" s="2" t="str">
        <f t="shared" si="129"/>
        <v>150120000</v>
      </c>
      <c r="F2414" t="s">
        <v>531</v>
      </c>
      <c r="G2414" t="s">
        <v>532</v>
      </c>
      <c r="H2414" t="s">
        <v>533</v>
      </c>
      <c r="I2414">
        <v>22201</v>
      </c>
      <c r="J2414" t="s">
        <v>42</v>
      </c>
      <c r="K2414" s="1">
        <v>12907</v>
      </c>
      <c r="L2414" s="1">
        <v>12907</v>
      </c>
      <c r="M2414">
        <v>0</v>
      </c>
      <c r="N2414" s="1">
        <v>2868.8</v>
      </c>
      <c r="O2414" s="1">
        <v>10038.200000000001</v>
      </c>
      <c r="P2414" s="1">
        <v>2868.8</v>
      </c>
      <c r="Q2414">
        <v>0</v>
      </c>
      <c r="R2414" s="1">
        <v>2868.8</v>
      </c>
      <c r="S2414">
        <v>0</v>
      </c>
    </row>
    <row r="2415" spans="1:19" x14ac:dyDescent="0.25">
      <c r="A2415" s="2">
        <v>1001</v>
      </c>
      <c r="B2415" t="s">
        <v>21</v>
      </c>
      <c r="C2415" s="2" t="str">
        <f t="shared" si="128"/>
        <v>15</v>
      </c>
      <c r="D2415" t="s">
        <v>505</v>
      </c>
      <c r="E2415" s="2" t="str">
        <f t="shared" si="129"/>
        <v>150120000</v>
      </c>
      <c r="F2415" t="s">
        <v>531</v>
      </c>
      <c r="G2415" t="s">
        <v>532</v>
      </c>
      <c r="H2415" t="s">
        <v>533</v>
      </c>
      <c r="I2415">
        <v>22409</v>
      </c>
      <c r="J2415" t="s">
        <v>80</v>
      </c>
      <c r="K2415" s="1">
        <v>12456</v>
      </c>
      <c r="L2415" s="1">
        <v>25215.8</v>
      </c>
      <c r="M2415" s="1">
        <v>12759.8</v>
      </c>
      <c r="N2415" s="1">
        <v>25215.8</v>
      </c>
      <c r="O2415">
        <v>0</v>
      </c>
      <c r="P2415" s="1">
        <v>25215.8</v>
      </c>
      <c r="Q2415">
        <v>0</v>
      </c>
      <c r="R2415" s="1">
        <v>25215.8</v>
      </c>
      <c r="S2415">
        <v>0</v>
      </c>
    </row>
    <row r="2416" spans="1:19" x14ac:dyDescent="0.25">
      <c r="A2416" s="2">
        <v>1001</v>
      </c>
      <c r="B2416" t="s">
        <v>21</v>
      </c>
      <c r="C2416" s="2" t="str">
        <f t="shared" si="128"/>
        <v>15</v>
      </c>
      <c r="D2416" t="s">
        <v>505</v>
      </c>
      <c r="E2416" s="2" t="str">
        <f t="shared" si="129"/>
        <v>150120000</v>
      </c>
      <c r="F2416" t="s">
        <v>531</v>
      </c>
      <c r="G2416" t="s">
        <v>532</v>
      </c>
      <c r="H2416" t="s">
        <v>533</v>
      </c>
      <c r="I2416">
        <v>22606</v>
      </c>
      <c r="J2416" t="s">
        <v>83</v>
      </c>
      <c r="K2416" s="1">
        <v>14947</v>
      </c>
      <c r="L2416" s="1">
        <v>14947</v>
      </c>
      <c r="M2416">
        <v>0</v>
      </c>
      <c r="N2416" s="1">
        <v>14695.51</v>
      </c>
      <c r="O2416">
        <v>251.49</v>
      </c>
      <c r="P2416" s="1">
        <v>14695.51</v>
      </c>
      <c r="Q2416">
        <v>0</v>
      </c>
      <c r="R2416" s="1">
        <v>14695.51</v>
      </c>
      <c r="S2416">
        <v>0</v>
      </c>
    </row>
    <row r="2417" spans="1:19" x14ac:dyDescent="0.25">
      <c r="A2417" s="2">
        <v>1001</v>
      </c>
      <c r="B2417" t="s">
        <v>21</v>
      </c>
      <c r="C2417" s="2" t="str">
        <f t="shared" si="128"/>
        <v>15</v>
      </c>
      <c r="D2417" t="s">
        <v>505</v>
      </c>
      <c r="E2417" s="2" t="str">
        <f t="shared" si="129"/>
        <v>150120000</v>
      </c>
      <c r="F2417" t="s">
        <v>531</v>
      </c>
      <c r="G2417" t="s">
        <v>532</v>
      </c>
      <c r="H2417" t="s">
        <v>533</v>
      </c>
      <c r="I2417">
        <v>22709</v>
      </c>
      <c r="J2417" t="s">
        <v>87</v>
      </c>
      <c r="K2417" s="1">
        <v>837495</v>
      </c>
      <c r="L2417" s="1">
        <v>1251345.6000000001</v>
      </c>
      <c r="M2417" s="1">
        <v>413850.6</v>
      </c>
      <c r="N2417" s="1">
        <v>1251295.6000000001</v>
      </c>
      <c r="O2417">
        <v>50</v>
      </c>
      <c r="P2417" s="1">
        <v>1251295.6000000001</v>
      </c>
      <c r="Q2417">
        <v>0</v>
      </c>
      <c r="R2417" s="1">
        <v>1242446.33</v>
      </c>
      <c r="S2417" s="1">
        <v>8849.27</v>
      </c>
    </row>
    <row r="2418" spans="1:19" x14ac:dyDescent="0.25">
      <c r="A2418" s="2">
        <v>1001</v>
      </c>
      <c r="B2418" t="s">
        <v>21</v>
      </c>
      <c r="C2418" s="2" t="str">
        <f t="shared" si="128"/>
        <v>15</v>
      </c>
      <c r="D2418" t="s">
        <v>505</v>
      </c>
      <c r="E2418" s="2" t="str">
        <f t="shared" si="129"/>
        <v>150120000</v>
      </c>
      <c r="F2418" t="s">
        <v>531</v>
      </c>
      <c r="G2418" t="s">
        <v>532</v>
      </c>
      <c r="H2418" t="s">
        <v>533</v>
      </c>
      <c r="I2418">
        <v>22804</v>
      </c>
      <c r="J2418" t="s">
        <v>307</v>
      </c>
      <c r="K2418" s="1">
        <v>166406</v>
      </c>
      <c r="L2418">
        <v>0</v>
      </c>
      <c r="M2418" s="1">
        <v>-166406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</row>
    <row r="2419" spans="1:19" x14ac:dyDescent="0.25">
      <c r="A2419" s="2">
        <v>1001</v>
      </c>
      <c r="B2419" t="s">
        <v>21</v>
      </c>
      <c r="C2419" s="2" t="str">
        <f t="shared" si="128"/>
        <v>15</v>
      </c>
      <c r="D2419" t="s">
        <v>505</v>
      </c>
      <c r="E2419" s="2" t="str">
        <f t="shared" si="129"/>
        <v>150120000</v>
      </c>
      <c r="F2419" t="s">
        <v>531</v>
      </c>
      <c r="G2419" t="s">
        <v>532</v>
      </c>
      <c r="H2419" t="s">
        <v>533</v>
      </c>
      <c r="I2419">
        <v>23001</v>
      </c>
      <c r="J2419" t="s">
        <v>88</v>
      </c>
      <c r="K2419" s="1">
        <v>10392</v>
      </c>
      <c r="L2419" s="1">
        <v>10392</v>
      </c>
      <c r="M2419">
        <v>0</v>
      </c>
      <c r="N2419" s="1">
        <v>8525.43</v>
      </c>
      <c r="O2419" s="1">
        <v>1866.57</v>
      </c>
      <c r="P2419" s="1">
        <v>8525.43</v>
      </c>
      <c r="Q2419">
        <v>0</v>
      </c>
      <c r="R2419" s="1">
        <v>8525.43</v>
      </c>
      <c r="S2419">
        <v>0</v>
      </c>
    </row>
    <row r="2420" spans="1:19" x14ac:dyDescent="0.25">
      <c r="A2420" s="2">
        <v>1001</v>
      </c>
      <c r="B2420" t="s">
        <v>21</v>
      </c>
      <c r="C2420" s="2" t="str">
        <f t="shared" si="128"/>
        <v>15</v>
      </c>
      <c r="D2420" t="s">
        <v>505</v>
      </c>
      <c r="E2420" s="2" t="str">
        <f t="shared" si="129"/>
        <v>150120000</v>
      </c>
      <c r="F2420" t="s">
        <v>531</v>
      </c>
      <c r="G2420" t="s">
        <v>532</v>
      </c>
      <c r="H2420" t="s">
        <v>533</v>
      </c>
      <c r="I2420">
        <v>23100</v>
      </c>
      <c r="J2420" t="s">
        <v>89</v>
      </c>
      <c r="K2420" s="1">
        <v>14329</v>
      </c>
      <c r="L2420" s="1">
        <v>14329</v>
      </c>
      <c r="M2420">
        <v>0</v>
      </c>
      <c r="N2420" s="1">
        <v>3743.6</v>
      </c>
      <c r="O2420" s="1">
        <v>10585.4</v>
      </c>
      <c r="P2420" s="1">
        <v>3743.6</v>
      </c>
      <c r="Q2420">
        <v>0</v>
      </c>
      <c r="R2420" s="1">
        <v>3743.6</v>
      </c>
      <c r="S2420">
        <v>0</v>
      </c>
    </row>
    <row r="2421" spans="1:19" x14ac:dyDescent="0.25">
      <c r="A2421" s="2">
        <v>1001</v>
      </c>
      <c r="B2421" t="s">
        <v>21</v>
      </c>
      <c r="C2421" s="2" t="str">
        <f t="shared" si="128"/>
        <v>15</v>
      </c>
      <c r="D2421" t="s">
        <v>505</v>
      </c>
      <c r="E2421" s="2" t="str">
        <f t="shared" si="129"/>
        <v>150120000</v>
      </c>
      <c r="F2421" t="s">
        <v>531</v>
      </c>
      <c r="G2421" t="s">
        <v>532</v>
      </c>
      <c r="H2421" t="s">
        <v>533</v>
      </c>
      <c r="I2421">
        <v>28001</v>
      </c>
      <c r="J2421" t="s">
        <v>45</v>
      </c>
      <c r="K2421" s="1">
        <v>30390</v>
      </c>
      <c r="L2421" s="1">
        <v>30390</v>
      </c>
      <c r="M2421">
        <v>0</v>
      </c>
      <c r="N2421">
        <v>18.27</v>
      </c>
      <c r="O2421" s="1">
        <v>30371.73</v>
      </c>
      <c r="P2421">
        <v>18.27</v>
      </c>
      <c r="Q2421">
        <v>0</v>
      </c>
      <c r="R2421">
        <v>18.27</v>
      </c>
      <c r="S2421">
        <v>0</v>
      </c>
    </row>
    <row r="2422" spans="1:19" x14ac:dyDescent="0.25">
      <c r="A2422" s="2">
        <v>1001</v>
      </c>
      <c r="B2422" t="s">
        <v>21</v>
      </c>
      <c r="C2422" s="2" t="str">
        <f t="shared" si="128"/>
        <v>15</v>
      </c>
      <c r="D2422" t="s">
        <v>505</v>
      </c>
      <c r="E2422" s="2" t="str">
        <f t="shared" si="129"/>
        <v>150120000</v>
      </c>
      <c r="F2422" t="s">
        <v>531</v>
      </c>
      <c r="G2422" t="s">
        <v>532</v>
      </c>
      <c r="H2422" t="s">
        <v>533</v>
      </c>
      <c r="I2422">
        <v>29100</v>
      </c>
      <c r="J2422" t="s">
        <v>534</v>
      </c>
      <c r="K2422">
        <v>0</v>
      </c>
      <c r="L2422" s="1">
        <v>42233313.159999996</v>
      </c>
      <c r="M2422" s="1">
        <v>42233313.159999996</v>
      </c>
      <c r="N2422" s="1">
        <v>42233313.119999997</v>
      </c>
      <c r="O2422">
        <v>0.04</v>
      </c>
      <c r="P2422" s="1">
        <v>42233313.119999997</v>
      </c>
      <c r="Q2422">
        <v>0</v>
      </c>
      <c r="R2422" s="1">
        <v>42233313.119999997</v>
      </c>
      <c r="S2422">
        <v>0</v>
      </c>
    </row>
    <row r="2423" spans="1:19" x14ac:dyDescent="0.25">
      <c r="A2423" s="2">
        <v>1001</v>
      </c>
      <c r="B2423" t="s">
        <v>21</v>
      </c>
      <c r="C2423" s="2" t="str">
        <f t="shared" si="128"/>
        <v>15</v>
      </c>
      <c r="D2423" t="s">
        <v>505</v>
      </c>
      <c r="E2423" s="2" t="str">
        <f t="shared" si="129"/>
        <v>150120000</v>
      </c>
      <c r="F2423" t="s">
        <v>531</v>
      </c>
      <c r="G2423" t="s">
        <v>532</v>
      </c>
      <c r="H2423" t="s">
        <v>533</v>
      </c>
      <c r="I2423">
        <v>46309</v>
      </c>
      <c r="J2423" t="s">
        <v>144</v>
      </c>
      <c r="K2423" s="1">
        <v>1393349</v>
      </c>
      <c r="L2423" s="1">
        <v>66335.63</v>
      </c>
      <c r="M2423" s="1">
        <v>-1327013.3700000001</v>
      </c>
      <c r="N2423" s="1">
        <v>66335.63</v>
      </c>
      <c r="O2423">
        <v>0</v>
      </c>
      <c r="P2423" s="1">
        <v>66335.63</v>
      </c>
      <c r="Q2423">
        <v>0</v>
      </c>
      <c r="R2423" s="1">
        <v>66335.63</v>
      </c>
      <c r="S2423">
        <v>0</v>
      </c>
    </row>
    <row r="2424" spans="1:19" x14ac:dyDescent="0.25">
      <c r="A2424" s="2">
        <v>1001</v>
      </c>
      <c r="B2424" t="s">
        <v>21</v>
      </c>
      <c r="C2424" s="2" t="str">
        <f t="shared" si="128"/>
        <v>15</v>
      </c>
      <c r="D2424" t="s">
        <v>505</v>
      </c>
      <c r="E2424" s="2" t="str">
        <f t="shared" si="129"/>
        <v>150120000</v>
      </c>
      <c r="F2424" t="s">
        <v>531</v>
      </c>
      <c r="G2424" t="s">
        <v>532</v>
      </c>
      <c r="H2424" t="s">
        <v>533</v>
      </c>
      <c r="I2424">
        <v>48399</v>
      </c>
      <c r="J2424" t="s">
        <v>121</v>
      </c>
      <c r="K2424" s="1">
        <v>182097692</v>
      </c>
      <c r="L2424" s="1">
        <v>163381076</v>
      </c>
      <c r="M2424" s="1">
        <v>-18716616</v>
      </c>
      <c r="N2424" s="1">
        <v>163186372.90000001</v>
      </c>
      <c r="O2424" s="1">
        <v>194703.1</v>
      </c>
      <c r="P2424" s="1">
        <v>160409304.94999999</v>
      </c>
      <c r="Q2424" s="1">
        <v>2777067.95</v>
      </c>
      <c r="R2424" s="1">
        <v>160384545.38</v>
      </c>
      <c r="S2424" s="1">
        <v>24759.57</v>
      </c>
    </row>
    <row r="2425" spans="1:19" x14ac:dyDescent="0.25">
      <c r="A2425" s="2">
        <v>1001</v>
      </c>
      <c r="B2425" t="s">
        <v>21</v>
      </c>
      <c r="C2425" s="2" t="str">
        <f t="shared" si="128"/>
        <v>15</v>
      </c>
      <c r="D2425" t="s">
        <v>505</v>
      </c>
      <c r="E2425" s="2" t="str">
        <f t="shared" si="129"/>
        <v>150120000</v>
      </c>
      <c r="F2425" t="s">
        <v>531</v>
      </c>
      <c r="G2425" t="s">
        <v>532</v>
      </c>
      <c r="H2425" t="s">
        <v>533</v>
      </c>
      <c r="I2425">
        <v>48501</v>
      </c>
      <c r="J2425" t="s">
        <v>535</v>
      </c>
      <c r="K2425" s="1">
        <v>197744774</v>
      </c>
      <c r="L2425" s="1">
        <v>199052782.99000001</v>
      </c>
      <c r="M2425" s="1">
        <v>1308008.99</v>
      </c>
      <c r="N2425" s="1">
        <v>194711817.56</v>
      </c>
      <c r="O2425" s="1">
        <v>4340965.43</v>
      </c>
      <c r="P2425" s="1">
        <v>194711817.56</v>
      </c>
      <c r="Q2425">
        <v>0</v>
      </c>
      <c r="R2425" s="1">
        <v>194711817.56</v>
      </c>
      <c r="S2425">
        <v>0</v>
      </c>
    </row>
    <row r="2426" spans="1:19" x14ac:dyDescent="0.25">
      <c r="A2426" s="2">
        <v>1001</v>
      </c>
      <c r="B2426" t="s">
        <v>21</v>
      </c>
      <c r="C2426" s="2" t="str">
        <f t="shared" si="128"/>
        <v>15</v>
      </c>
      <c r="D2426" t="s">
        <v>505</v>
      </c>
      <c r="E2426" s="2" t="str">
        <f t="shared" si="129"/>
        <v>150120000</v>
      </c>
      <c r="F2426" t="s">
        <v>531</v>
      </c>
      <c r="G2426" t="s">
        <v>532</v>
      </c>
      <c r="H2426" t="s">
        <v>533</v>
      </c>
      <c r="I2426">
        <v>48502</v>
      </c>
      <c r="J2426" t="s">
        <v>536</v>
      </c>
      <c r="K2426" s="1">
        <v>419309026</v>
      </c>
      <c r="L2426" s="1">
        <v>472557819.51999998</v>
      </c>
      <c r="M2426" s="1">
        <v>53248793.520000003</v>
      </c>
      <c r="N2426" s="1">
        <v>477031504.56999999</v>
      </c>
      <c r="O2426" s="1">
        <v>-4473685.05</v>
      </c>
      <c r="P2426" s="1">
        <v>477031504.56999999</v>
      </c>
      <c r="Q2426">
        <v>0</v>
      </c>
      <c r="R2426" s="1">
        <v>477031504.56999999</v>
      </c>
      <c r="S2426">
        <v>0</v>
      </c>
    </row>
    <row r="2427" spans="1:19" x14ac:dyDescent="0.25">
      <c r="A2427" s="2">
        <v>1001</v>
      </c>
      <c r="B2427" t="s">
        <v>21</v>
      </c>
      <c r="C2427" s="2" t="str">
        <f t="shared" si="128"/>
        <v>15</v>
      </c>
      <c r="D2427" t="s">
        <v>505</v>
      </c>
      <c r="E2427" s="2" t="str">
        <f t="shared" si="129"/>
        <v>150120000</v>
      </c>
      <c r="F2427" t="s">
        <v>531</v>
      </c>
      <c r="G2427" t="s">
        <v>532</v>
      </c>
      <c r="H2427" t="s">
        <v>533</v>
      </c>
      <c r="I2427">
        <v>48503</v>
      </c>
      <c r="J2427" t="s">
        <v>537</v>
      </c>
      <c r="K2427" s="1">
        <v>50129277</v>
      </c>
      <c r="L2427" s="1">
        <v>55724452.340000004</v>
      </c>
      <c r="M2427" s="1">
        <v>5595175.3399999999</v>
      </c>
      <c r="N2427" s="1">
        <v>55333874.130000003</v>
      </c>
      <c r="O2427" s="1">
        <v>390578.21</v>
      </c>
      <c r="P2427" s="1">
        <v>55333874.130000003</v>
      </c>
      <c r="Q2427">
        <v>0</v>
      </c>
      <c r="R2427" s="1">
        <v>55333874.130000003</v>
      </c>
      <c r="S2427">
        <v>0</v>
      </c>
    </row>
    <row r="2428" spans="1:19" x14ac:dyDescent="0.25">
      <c r="A2428" s="2">
        <v>1001</v>
      </c>
      <c r="B2428" t="s">
        <v>21</v>
      </c>
      <c r="C2428" s="2" t="str">
        <f t="shared" si="128"/>
        <v>15</v>
      </c>
      <c r="D2428" t="s">
        <v>505</v>
      </c>
      <c r="E2428" s="2" t="str">
        <f t="shared" si="129"/>
        <v>150120000</v>
      </c>
      <c r="F2428" t="s">
        <v>531</v>
      </c>
      <c r="G2428" t="s">
        <v>532</v>
      </c>
      <c r="H2428" t="s">
        <v>533</v>
      </c>
      <c r="I2428">
        <v>48505</v>
      </c>
      <c r="J2428" t="s">
        <v>538</v>
      </c>
      <c r="K2428" s="1">
        <v>74209510</v>
      </c>
      <c r="L2428" s="1">
        <v>94127435.549999997</v>
      </c>
      <c r="M2428" s="1">
        <v>19917925.550000001</v>
      </c>
      <c r="N2428" s="1">
        <v>94106927.769999996</v>
      </c>
      <c r="O2428" s="1">
        <v>20507.78</v>
      </c>
      <c r="P2428" s="1">
        <v>94106927.769999996</v>
      </c>
      <c r="Q2428">
        <v>0</v>
      </c>
      <c r="R2428" s="1">
        <v>94106927.170000002</v>
      </c>
      <c r="S2428">
        <v>0.6</v>
      </c>
    </row>
    <row r="2429" spans="1:19" x14ac:dyDescent="0.25">
      <c r="A2429" s="2">
        <v>1001</v>
      </c>
      <c r="B2429" t="s">
        <v>21</v>
      </c>
      <c r="C2429" s="2" t="str">
        <f t="shared" si="128"/>
        <v>15</v>
      </c>
      <c r="D2429" t="s">
        <v>505</v>
      </c>
      <c r="E2429" s="2" t="str">
        <f t="shared" si="129"/>
        <v>150120000</v>
      </c>
      <c r="F2429" t="s">
        <v>531</v>
      </c>
      <c r="G2429" t="s">
        <v>532</v>
      </c>
      <c r="H2429" t="s">
        <v>533</v>
      </c>
      <c r="I2429">
        <v>48506</v>
      </c>
      <c r="J2429" t="s">
        <v>539</v>
      </c>
      <c r="K2429" s="1">
        <v>24438350</v>
      </c>
      <c r="L2429" s="1">
        <v>42571437.740000002</v>
      </c>
      <c r="M2429" s="1">
        <v>18133087.739999998</v>
      </c>
      <c r="N2429" s="1">
        <v>42511835.609999999</v>
      </c>
      <c r="O2429" s="1">
        <v>59602.13</v>
      </c>
      <c r="P2429" s="1">
        <v>42511835.609999999</v>
      </c>
      <c r="Q2429">
        <v>0</v>
      </c>
      <c r="R2429" s="1">
        <v>42511835.609999999</v>
      </c>
      <c r="S2429">
        <v>0</v>
      </c>
    </row>
    <row r="2430" spans="1:19" x14ac:dyDescent="0.25">
      <c r="A2430" s="2">
        <v>1001</v>
      </c>
      <c r="B2430" t="s">
        <v>21</v>
      </c>
      <c r="C2430" s="2" t="str">
        <f t="shared" si="128"/>
        <v>15</v>
      </c>
      <c r="D2430" t="s">
        <v>505</v>
      </c>
      <c r="E2430" s="2" t="str">
        <f t="shared" si="129"/>
        <v>150120000</v>
      </c>
      <c r="F2430" t="s">
        <v>531</v>
      </c>
      <c r="G2430" t="s">
        <v>532</v>
      </c>
      <c r="H2430" t="s">
        <v>533</v>
      </c>
      <c r="I2430">
        <v>48507</v>
      </c>
      <c r="J2430" t="s">
        <v>540</v>
      </c>
      <c r="K2430" s="1">
        <v>398719158</v>
      </c>
      <c r="L2430" s="1">
        <v>437140891.69999999</v>
      </c>
      <c r="M2430" s="1">
        <v>38421733.700000003</v>
      </c>
      <c r="N2430" s="1">
        <v>436919578.91000003</v>
      </c>
      <c r="O2430" s="1">
        <v>221312.79</v>
      </c>
      <c r="P2430" s="1">
        <v>436919578.91000003</v>
      </c>
      <c r="Q2430">
        <v>0</v>
      </c>
      <c r="R2430" s="1">
        <v>436919578.88</v>
      </c>
      <c r="S2430">
        <v>0.03</v>
      </c>
    </row>
    <row r="2431" spans="1:19" x14ac:dyDescent="0.25">
      <c r="A2431" s="2">
        <v>1001</v>
      </c>
      <c r="B2431" t="s">
        <v>21</v>
      </c>
      <c r="C2431" s="2" t="str">
        <f t="shared" si="128"/>
        <v>15</v>
      </c>
      <c r="D2431" t="s">
        <v>505</v>
      </c>
      <c r="E2431" s="2" t="str">
        <f t="shared" ref="E2431:E2462" si="130">"150140000"</f>
        <v>150140000</v>
      </c>
      <c r="F2431" t="s">
        <v>541</v>
      </c>
      <c r="G2431" t="s">
        <v>542</v>
      </c>
      <c r="H2431" t="s">
        <v>543</v>
      </c>
      <c r="I2431">
        <v>10000</v>
      </c>
      <c r="J2431" t="s">
        <v>25</v>
      </c>
      <c r="K2431" s="1">
        <v>82492</v>
      </c>
      <c r="L2431" s="1">
        <v>82714</v>
      </c>
      <c r="M2431">
        <v>222</v>
      </c>
      <c r="N2431" s="1">
        <v>82713.59</v>
      </c>
      <c r="O2431">
        <v>0.41</v>
      </c>
      <c r="P2431" s="1">
        <v>82713.59</v>
      </c>
      <c r="Q2431">
        <v>0</v>
      </c>
      <c r="R2431" s="1">
        <v>82713.59</v>
      </c>
      <c r="S2431">
        <v>0</v>
      </c>
    </row>
    <row r="2432" spans="1:19" x14ac:dyDescent="0.25">
      <c r="A2432" s="2">
        <v>1001</v>
      </c>
      <c r="B2432" t="s">
        <v>21</v>
      </c>
      <c r="C2432" s="2" t="str">
        <f t="shared" si="128"/>
        <v>15</v>
      </c>
      <c r="D2432" t="s">
        <v>505</v>
      </c>
      <c r="E2432" s="2" t="str">
        <f t="shared" si="130"/>
        <v>150140000</v>
      </c>
      <c r="F2432" t="s">
        <v>541</v>
      </c>
      <c r="G2432" t="s">
        <v>542</v>
      </c>
      <c r="H2432" t="s">
        <v>543</v>
      </c>
      <c r="I2432">
        <v>12000</v>
      </c>
      <c r="J2432" t="s">
        <v>28</v>
      </c>
      <c r="K2432" s="1">
        <v>272797</v>
      </c>
      <c r="L2432" s="1">
        <v>229849.14</v>
      </c>
      <c r="M2432" s="1">
        <v>-42947.86</v>
      </c>
      <c r="N2432" s="1">
        <v>229848.48</v>
      </c>
      <c r="O2432">
        <v>0.66</v>
      </c>
      <c r="P2432" s="1">
        <v>229848.48</v>
      </c>
      <c r="Q2432">
        <v>0</v>
      </c>
      <c r="R2432" s="1">
        <v>229848.48</v>
      </c>
      <c r="S2432">
        <v>0</v>
      </c>
    </row>
    <row r="2433" spans="1:19" x14ac:dyDescent="0.25">
      <c r="A2433" s="2">
        <v>1001</v>
      </c>
      <c r="B2433" t="s">
        <v>21</v>
      </c>
      <c r="C2433" s="2" t="str">
        <f t="shared" si="128"/>
        <v>15</v>
      </c>
      <c r="D2433" t="s">
        <v>505</v>
      </c>
      <c r="E2433" s="2" t="str">
        <f t="shared" si="130"/>
        <v>150140000</v>
      </c>
      <c r="F2433" t="s">
        <v>541</v>
      </c>
      <c r="G2433" t="s">
        <v>542</v>
      </c>
      <c r="H2433" t="s">
        <v>543</v>
      </c>
      <c r="I2433">
        <v>12001</v>
      </c>
      <c r="J2433" t="s">
        <v>51</v>
      </c>
      <c r="K2433" s="1">
        <v>149927</v>
      </c>
      <c r="L2433" s="1">
        <v>71449.350000000006</v>
      </c>
      <c r="M2433" s="1">
        <v>-78477.649999999994</v>
      </c>
      <c r="N2433" s="1">
        <v>71448.600000000006</v>
      </c>
      <c r="O2433">
        <v>0.75</v>
      </c>
      <c r="P2433" s="1">
        <v>71448.600000000006</v>
      </c>
      <c r="Q2433">
        <v>0</v>
      </c>
      <c r="R2433" s="1">
        <v>71448.600000000006</v>
      </c>
      <c r="S2433">
        <v>0</v>
      </c>
    </row>
    <row r="2434" spans="1:19" x14ac:dyDescent="0.25">
      <c r="A2434" s="2">
        <v>1001</v>
      </c>
      <c r="B2434" t="s">
        <v>21</v>
      </c>
      <c r="C2434" s="2" t="str">
        <f t="shared" si="128"/>
        <v>15</v>
      </c>
      <c r="D2434" t="s">
        <v>505</v>
      </c>
      <c r="E2434" s="2" t="str">
        <f t="shared" si="130"/>
        <v>150140000</v>
      </c>
      <c r="F2434" t="s">
        <v>541</v>
      </c>
      <c r="G2434" t="s">
        <v>542</v>
      </c>
      <c r="H2434" t="s">
        <v>543</v>
      </c>
      <c r="I2434">
        <v>12002</v>
      </c>
      <c r="J2434" t="s">
        <v>29</v>
      </c>
      <c r="K2434" s="1">
        <v>80380</v>
      </c>
      <c r="L2434" s="1">
        <v>55311.86</v>
      </c>
      <c r="M2434" s="1">
        <v>-25068.14</v>
      </c>
      <c r="N2434" s="1">
        <v>55310.93</v>
      </c>
      <c r="O2434">
        <v>0.93</v>
      </c>
      <c r="P2434" s="1">
        <v>55310.93</v>
      </c>
      <c r="Q2434">
        <v>0</v>
      </c>
      <c r="R2434" s="1">
        <v>55310.93</v>
      </c>
      <c r="S2434">
        <v>0</v>
      </c>
    </row>
    <row r="2435" spans="1:19" x14ac:dyDescent="0.25">
      <c r="A2435" s="2">
        <v>1001</v>
      </c>
      <c r="B2435" t="s">
        <v>21</v>
      </c>
      <c r="C2435" s="2" t="str">
        <f t="shared" si="128"/>
        <v>15</v>
      </c>
      <c r="D2435" t="s">
        <v>505</v>
      </c>
      <c r="E2435" s="2" t="str">
        <f t="shared" si="130"/>
        <v>150140000</v>
      </c>
      <c r="F2435" t="s">
        <v>541</v>
      </c>
      <c r="G2435" t="s">
        <v>542</v>
      </c>
      <c r="H2435" t="s">
        <v>543</v>
      </c>
      <c r="I2435">
        <v>12003</v>
      </c>
      <c r="J2435" t="s">
        <v>30</v>
      </c>
      <c r="K2435" s="1">
        <v>29199</v>
      </c>
      <c r="L2435" s="1">
        <v>18382</v>
      </c>
      <c r="M2435" s="1">
        <v>-10817</v>
      </c>
      <c r="N2435" s="1">
        <v>18381.29</v>
      </c>
      <c r="O2435">
        <v>0.71</v>
      </c>
      <c r="P2435" s="1">
        <v>18381.29</v>
      </c>
      <c r="Q2435">
        <v>0</v>
      </c>
      <c r="R2435" s="1">
        <v>18381.29</v>
      </c>
      <c r="S2435">
        <v>0</v>
      </c>
    </row>
    <row r="2436" spans="1:19" x14ac:dyDescent="0.25">
      <c r="A2436" s="2">
        <v>1001</v>
      </c>
      <c r="B2436" t="s">
        <v>21</v>
      </c>
      <c r="C2436" s="2" t="str">
        <f t="shared" si="128"/>
        <v>15</v>
      </c>
      <c r="D2436" t="s">
        <v>505</v>
      </c>
      <c r="E2436" s="2" t="str">
        <f t="shared" si="130"/>
        <v>150140000</v>
      </c>
      <c r="F2436" t="s">
        <v>541</v>
      </c>
      <c r="G2436" t="s">
        <v>542</v>
      </c>
      <c r="H2436" t="s">
        <v>543</v>
      </c>
      <c r="I2436">
        <v>12005</v>
      </c>
      <c r="J2436" t="s">
        <v>31</v>
      </c>
      <c r="K2436" s="1">
        <v>106936</v>
      </c>
      <c r="L2436" s="1">
        <v>104241</v>
      </c>
      <c r="M2436" s="1">
        <v>-2695</v>
      </c>
      <c r="N2436" s="1">
        <v>104240.11</v>
      </c>
      <c r="O2436">
        <v>0.89</v>
      </c>
      <c r="P2436" s="1">
        <v>104240.11</v>
      </c>
      <c r="Q2436">
        <v>0</v>
      </c>
      <c r="R2436" s="1">
        <v>104240.11</v>
      </c>
      <c r="S2436">
        <v>0</v>
      </c>
    </row>
    <row r="2437" spans="1:19" x14ac:dyDescent="0.25">
      <c r="A2437" s="2">
        <v>1001</v>
      </c>
      <c r="B2437" t="s">
        <v>21</v>
      </c>
      <c r="C2437" s="2" t="str">
        <f t="shared" si="128"/>
        <v>15</v>
      </c>
      <c r="D2437" t="s">
        <v>505</v>
      </c>
      <c r="E2437" s="2" t="str">
        <f t="shared" si="130"/>
        <v>150140000</v>
      </c>
      <c r="F2437" t="s">
        <v>541</v>
      </c>
      <c r="G2437" t="s">
        <v>542</v>
      </c>
      <c r="H2437" t="s">
        <v>543</v>
      </c>
      <c r="I2437">
        <v>12100</v>
      </c>
      <c r="J2437" t="s">
        <v>32</v>
      </c>
      <c r="K2437" s="1">
        <v>352619</v>
      </c>
      <c r="L2437" s="1">
        <v>277847.44</v>
      </c>
      <c r="M2437" s="1">
        <v>-74771.56</v>
      </c>
      <c r="N2437" s="1">
        <v>277847.08</v>
      </c>
      <c r="O2437">
        <v>0.36</v>
      </c>
      <c r="P2437" s="1">
        <v>277847.08</v>
      </c>
      <c r="Q2437">
        <v>0</v>
      </c>
      <c r="R2437" s="1">
        <v>277847.08</v>
      </c>
      <c r="S2437">
        <v>0</v>
      </c>
    </row>
    <row r="2438" spans="1:19" x14ac:dyDescent="0.25">
      <c r="A2438" s="2">
        <v>1001</v>
      </c>
      <c r="B2438" t="s">
        <v>21</v>
      </c>
      <c r="C2438" s="2" t="str">
        <f t="shared" si="128"/>
        <v>15</v>
      </c>
      <c r="D2438" t="s">
        <v>505</v>
      </c>
      <c r="E2438" s="2" t="str">
        <f t="shared" si="130"/>
        <v>150140000</v>
      </c>
      <c r="F2438" t="s">
        <v>541</v>
      </c>
      <c r="G2438" t="s">
        <v>542</v>
      </c>
      <c r="H2438" t="s">
        <v>543</v>
      </c>
      <c r="I2438">
        <v>12101</v>
      </c>
      <c r="J2438" t="s">
        <v>33</v>
      </c>
      <c r="K2438" s="1">
        <v>706401</v>
      </c>
      <c r="L2438" s="1">
        <v>597361.05000000005</v>
      </c>
      <c r="M2438" s="1">
        <v>-109039.95</v>
      </c>
      <c r="N2438" s="1">
        <v>597360.81000000006</v>
      </c>
      <c r="O2438">
        <v>0.24</v>
      </c>
      <c r="P2438" s="1">
        <v>597360.81000000006</v>
      </c>
      <c r="Q2438">
        <v>0</v>
      </c>
      <c r="R2438" s="1">
        <v>597360.81000000006</v>
      </c>
      <c r="S2438">
        <v>0</v>
      </c>
    </row>
    <row r="2439" spans="1:19" x14ac:dyDescent="0.25">
      <c r="A2439" s="2">
        <v>1001</v>
      </c>
      <c r="B2439" t="s">
        <v>21</v>
      </c>
      <c r="C2439" s="2" t="str">
        <f t="shared" si="128"/>
        <v>15</v>
      </c>
      <c r="D2439" t="s">
        <v>505</v>
      </c>
      <c r="E2439" s="2" t="str">
        <f t="shared" si="130"/>
        <v>150140000</v>
      </c>
      <c r="F2439" t="s">
        <v>541</v>
      </c>
      <c r="G2439" t="s">
        <v>542</v>
      </c>
      <c r="H2439" t="s">
        <v>543</v>
      </c>
      <c r="I2439">
        <v>12401</v>
      </c>
      <c r="J2439" t="s">
        <v>133</v>
      </c>
      <c r="K2439">
        <v>0</v>
      </c>
      <c r="L2439" s="1">
        <v>70283.44</v>
      </c>
      <c r="M2439" s="1">
        <v>70283.44</v>
      </c>
      <c r="N2439" s="1">
        <v>70282.98</v>
      </c>
      <c r="O2439">
        <v>0.46</v>
      </c>
      <c r="P2439" s="1">
        <v>70282.98</v>
      </c>
      <c r="Q2439">
        <v>0</v>
      </c>
      <c r="R2439" s="1">
        <v>70282.98</v>
      </c>
      <c r="S2439">
        <v>0</v>
      </c>
    </row>
    <row r="2440" spans="1:19" x14ac:dyDescent="0.25">
      <c r="A2440" s="2">
        <v>1001</v>
      </c>
      <c r="B2440" t="s">
        <v>21</v>
      </c>
      <c r="C2440" s="2" t="str">
        <f t="shared" si="128"/>
        <v>15</v>
      </c>
      <c r="D2440" t="s">
        <v>505</v>
      </c>
      <c r="E2440" s="2" t="str">
        <f t="shared" si="130"/>
        <v>150140000</v>
      </c>
      <c r="F2440" t="s">
        <v>541</v>
      </c>
      <c r="G2440" t="s">
        <v>542</v>
      </c>
      <c r="H2440" t="s">
        <v>543</v>
      </c>
      <c r="I2440">
        <v>13000</v>
      </c>
      <c r="J2440" t="s">
        <v>53</v>
      </c>
      <c r="K2440" s="1">
        <v>61094</v>
      </c>
      <c r="L2440" s="1">
        <v>43056.13</v>
      </c>
      <c r="M2440" s="1">
        <v>-18037.87</v>
      </c>
      <c r="N2440" s="1">
        <v>43055.75</v>
      </c>
      <c r="O2440">
        <v>0.38</v>
      </c>
      <c r="P2440" s="1">
        <v>43055.75</v>
      </c>
      <c r="Q2440">
        <v>0</v>
      </c>
      <c r="R2440" s="1">
        <v>43055.75</v>
      </c>
      <c r="S2440">
        <v>0</v>
      </c>
    </row>
    <row r="2441" spans="1:19" x14ac:dyDescent="0.25">
      <c r="A2441" s="2">
        <v>1001</v>
      </c>
      <c r="B2441" t="s">
        <v>21</v>
      </c>
      <c r="C2441" s="2" t="str">
        <f t="shared" si="128"/>
        <v>15</v>
      </c>
      <c r="D2441" t="s">
        <v>505</v>
      </c>
      <c r="E2441" s="2" t="str">
        <f t="shared" si="130"/>
        <v>150140000</v>
      </c>
      <c r="F2441" t="s">
        <v>541</v>
      </c>
      <c r="G2441" t="s">
        <v>542</v>
      </c>
      <c r="H2441" t="s">
        <v>543</v>
      </c>
      <c r="I2441">
        <v>13005</v>
      </c>
      <c r="J2441" t="s">
        <v>56</v>
      </c>
      <c r="K2441" s="1">
        <v>14028</v>
      </c>
      <c r="L2441" s="1">
        <v>8439</v>
      </c>
      <c r="M2441" s="1">
        <v>-5589</v>
      </c>
      <c r="N2441" s="1">
        <v>8438.75</v>
      </c>
      <c r="O2441">
        <v>0.25</v>
      </c>
      <c r="P2441" s="1">
        <v>8438.75</v>
      </c>
      <c r="Q2441">
        <v>0</v>
      </c>
      <c r="R2441" s="1">
        <v>8438.75</v>
      </c>
      <c r="S2441">
        <v>0</v>
      </c>
    </row>
    <row r="2442" spans="1:19" x14ac:dyDescent="0.25">
      <c r="A2442" s="2">
        <v>1001</v>
      </c>
      <c r="B2442" t="s">
        <v>21</v>
      </c>
      <c r="C2442" s="2" t="str">
        <f t="shared" si="128"/>
        <v>15</v>
      </c>
      <c r="D2442" t="s">
        <v>505</v>
      </c>
      <c r="E2442" s="2" t="str">
        <f t="shared" si="130"/>
        <v>150140000</v>
      </c>
      <c r="F2442" t="s">
        <v>541</v>
      </c>
      <c r="G2442" t="s">
        <v>542</v>
      </c>
      <c r="H2442" t="s">
        <v>543</v>
      </c>
      <c r="I2442">
        <v>16000</v>
      </c>
      <c r="J2442" t="s">
        <v>35</v>
      </c>
      <c r="K2442" s="1">
        <v>396035</v>
      </c>
      <c r="L2442" s="1">
        <v>349113.79</v>
      </c>
      <c r="M2442" s="1">
        <v>-46921.21</v>
      </c>
      <c r="N2442" s="1">
        <v>349113.16</v>
      </c>
      <c r="O2442">
        <v>0.63</v>
      </c>
      <c r="P2442" s="1">
        <v>349113.16</v>
      </c>
      <c r="Q2442">
        <v>0</v>
      </c>
      <c r="R2442" s="1">
        <v>349113.16</v>
      </c>
      <c r="S2442">
        <v>0</v>
      </c>
    </row>
    <row r="2443" spans="1:19" x14ac:dyDescent="0.25">
      <c r="A2443" s="2">
        <v>1001</v>
      </c>
      <c r="B2443" t="s">
        <v>21</v>
      </c>
      <c r="C2443" s="2" t="str">
        <f t="shared" si="128"/>
        <v>15</v>
      </c>
      <c r="D2443" t="s">
        <v>505</v>
      </c>
      <c r="E2443" s="2" t="str">
        <f t="shared" si="130"/>
        <v>150140000</v>
      </c>
      <c r="F2443" t="s">
        <v>541</v>
      </c>
      <c r="G2443" t="s">
        <v>542</v>
      </c>
      <c r="H2443" t="s">
        <v>543</v>
      </c>
      <c r="I2443">
        <v>22000</v>
      </c>
      <c r="J2443" t="s">
        <v>39</v>
      </c>
      <c r="K2443" s="1">
        <v>4915</v>
      </c>
      <c r="L2443" s="1">
        <v>4915</v>
      </c>
      <c r="M2443">
        <v>0</v>
      </c>
      <c r="N2443" s="1">
        <v>3118.75</v>
      </c>
      <c r="O2443" s="1">
        <v>1796.25</v>
      </c>
      <c r="P2443" s="1">
        <v>3118.75</v>
      </c>
      <c r="Q2443">
        <v>0</v>
      </c>
      <c r="R2443" s="1">
        <v>3118.75</v>
      </c>
      <c r="S2443">
        <v>0</v>
      </c>
    </row>
    <row r="2444" spans="1:19" x14ac:dyDescent="0.25">
      <c r="A2444" s="2">
        <v>1001</v>
      </c>
      <c r="B2444" t="s">
        <v>21</v>
      </c>
      <c r="C2444" s="2" t="str">
        <f t="shared" si="128"/>
        <v>15</v>
      </c>
      <c r="D2444" t="s">
        <v>505</v>
      </c>
      <c r="E2444" s="2" t="str">
        <f t="shared" si="130"/>
        <v>150140000</v>
      </c>
      <c r="F2444" t="s">
        <v>541</v>
      </c>
      <c r="G2444" t="s">
        <v>542</v>
      </c>
      <c r="H2444" t="s">
        <v>543</v>
      </c>
      <c r="I2444">
        <v>22002</v>
      </c>
      <c r="J2444" t="s">
        <v>40</v>
      </c>
      <c r="K2444">
        <v>591</v>
      </c>
      <c r="L2444">
        <v>591</v>
      </c>
      <c r="M2444">
        <v>0</v>
      </c>
      <c r="N2444">
        <v>0</v>
      </c>
      <c r="O2444">
        <v>591</v>
      </c>
      <c r="P2444">
        <v>0</v>
      </c>
      <c r="Q2444">
        <v>0</v>
      </c>
      <c r="R2444">
        <v>0</v>
      </c>
      <c r="S2444">
        <v>0</v>
      </c>
    </row>
    <row r="2445" spans="1:19" x14ac:dyDescent="0.25">
      <c r="A2445" s="2">
        <v>1001</v>
      </c>
      <c r="B2445" t="s">
        <v>21</v>
      </c>
      <c r="C2445" s="2" t="str">
        <f t="shared" si="128"/>
        <v>15</v>
      </c>
      <c r="D2445" t="s">
        <v>505</v>
      </c>
      <c r="E2445" s="2" t="str">
        <f t="shared" si="130"/>
        <v>150140000</v>
      </c>
      <c r="F2445" t="s">
        <v>541</v>
      </c>
      <c r="G2445" t="s">
        <v>542</v>
      </c>
      <c r="H2445" t="s">
        <v>543</v>
      </c>
      <c r="I2445">
        <v>22003</v>
      </c>
      <c r="J2445" t="s">
        <v>41</v>
      </c>
      <c r="K2445">
        <v>520</v>
      </c>
      <c r="L2445">
        <v>520</v>
      </c>
      <c r="M2445">
        <v>0</v>
      </c>
      <c r="N2445">
        <v>0</v>
      </c>
      <c r="O2445">
        <v>520</v>
      </c>
      <c r="P2445">
        <v>0</v>
      </c>
      <c r="Q2445">
        <v>0</v>
      </c>
      <c r="R2445">
        <v>0</v>
      </c>
      <c r="S2445">
        <v>0</v>
      </c>
    </row>
    <row r="2446" spans="1:19" x14ac:dyDescent="0.25">
      <c r="A2446" s="2">
        <v>1001</v>
      </c>
      <c r="B2446" t="s">
        <v>21</v>
      </c>
      <c r="C2446" s="2" t="str">
        <f t="shared" si="128"/>
        <v>15</v>
      </c>
      <c r="D2446" t="s">
        <v>505</v>
      </c>
      <c r="E2446" s="2" t="str">
        <f t="shared" si="130"/>
        <v>150140000</v>
      </c>
      <c r="F2446" t="s">
        <v>541</v>
      </c>
      <c r="G2446" t="s">
        <v>542</v>
      </c>
      <c r="H2446" t="s">
        <v>543</v>
      </c>
      <c r="I2446">
        <v>22004</v>
      </c>
      <c r="J2446" t="s">
        <v>72</v>
      </c>
      <c r="K2446" s="1">
        <v>1710</v>
      </c>
      <c r="L2446" s="1">
        <v>1710</v>
      </c>
      <c r="M2446">
        <v>0</v>
      </c>
      <c r="N2446">
        <v>884.12</v>
      </c>
      <c r="O2446">
        <v>825.88</v>
      </c>
      <c r="P2446">
        <v>884.12</v>
      </c>
      <c r="Q2446">
        <v>0</v>
      </c>
      <c r="R2446">
        <v>884.12</v>
      </c>
      <c r="S2446">
        <v>0</v>
      </c>
    </row>
    <row r="2447" spans="1:19" x14ac:dyDescent="0.25">
      <c r="A2447" s="2">
        <v>1001</v>
      </c>
      <c r="B2447" t="s">
        <v>21</v>
      </c>
      <c r="C2447" s="2" t="str">
        <f t="shared" si="128"/>
        <v>15</v>
      </c>
      <c r="D2447" t="s">
        <v>505</v>
      </c>
      <c r="E2447" s="2" t="str">
        <f t="shared" si="130"/>
        <v>150140000</v>
      </c>
      <c r="F2447" t="s">
        <v>541</v>
      </c>
      <c r="G2447" t="s">
        <v>542</v>
      </c>
      <c r="H2447" t="s">
        <v>543</v>
      </c>
      <c r="I2447">
        <v>22201</v>
      </c>
      <c r="J2447" t="s">
        <v>42</v>
      </c>
      <c r="K2447" s="1">
        <v>13110</v>
      </c>
      <c r="L2447" s="1">
        <v>13110</v>
      </c>
      <c r="M2447">
        <v>0</v>
      </c>
      <c r="N2447">
        <v>162.34</v>
      </c>
      <c r="O2447" s="1">
        <v>12947.66</v>
      </c>
      <c r="P2447">
        <v>162.34</v>
      </c>
      <c r="Q2447">
        <v>0</v>
      </c>
      <c r="R2447">
        <v>162.34</v>
      </c>
      <c r="S2447">
        <v>0</v>
      </c>
    </row>
    <row r="2448" spans="1:19" x14ac:dyDescent="0.25">
      <c r="A2448" s="2">
        <v>1001</v>
      </c>
      <c r="B2448" t="s">
        <v>21</v>
      </c>
      <c r="C2448" s="2" t="str">
        <f t="shared" si="128"/>
        <v>15</v>
      </c>
      <c r="D2448" t="s">
        <v>505</v>
      </c>
      <c r="E2448" s="2" t="str">
        <f t="shared" si="130"/>
        <v>150140000</v>
      </c>
      <c r="F2448" t="s">
        <v>541</v>
      </c>
      <c r="G2448" t="s">
        <v>542</v>
      </c>
      <c r="H2448" t="s">
        <v>543</v>
      </c>
      <c r="I2448">
        <v>22602</v>
      </c>
      <c r="J2448" t="s">
        <v>108</v>
      </c>
      <c r="K2448" s="1">
        <v>21688</v>
      </c>
      <c r="L2448" s="1">
        <v>21688</v>
      </c>
      <c r="M2448">
        <v>0</v>
      </c>
      <c r="N2448" s="1">
        <v>5021.5</v>
      </c>
      <c r="O2448" s="1">
        <v>16666.5</v>
      </c>
      <c r="P2448" s="1">
        <v>5021.5</v>
      </c>
      <c r="Q2448">
        <v>0</v>
      </c>
      <c r="R2448" s="1">
        <v>5021.5</v>
      </c>
      <c r="S2448">
        <v>0</v>
      </c>
    </row>
    <row r="2449" spans="1:19" x14ac:dyDescent="0.25">
      <c r="A2449" s="2">
        <v>1001</v>
      </c>
      <c r="B2449" t="s">
        <v>21</v>
      </c>
      <c r="C2449" s="2" t="str">
        <f t="shared" si="128"/>
        <v>15</v>
      </c>
      <c r="D2449" t="s">
        <v>505</v>
      </c>
      <c r="E2449" s="2" t="str">
        <f t="shared" si="130"/>
        <v>150140000</v>
      </c>
      <c r="F2449" t="s">
        <v>541</v>
      </c>
      <c r="G2449" t="s">
        <v>542</v>
      </c>
      <c r="H2449" t="s">
        <v>543</v>
      </c>
      <c r="I2449">
        <v>22606</v>
      </c>
      <c r="J2449" t="s">
        <v>83</v>
      </c>
      <c r="K2449" s="1">
        <v>6232</v>
      </c>
      <c r="L2449" s="1">
        <v>6232</v>
      </c>
      <c r="M2449">
        <v>0</v>
      </c>
      <c r="N2449">
        <v>771.08</v>
      </c>
      <c r="O2449" s="1">
        <v>5460.92</v>
      </c>
      <c r="P2449">
        <v>771.08</v>
      </c>
      <c r="Q2449">
        <v>0</v>
      </c>
      <c r="R2449">
        <v>771.08</v>
      </c>
      <c r="S2449">
        <v>0</v>
      </c>
    </row>
    <row r="2450" spans="1:19" x14ac:dyDescent="0.25">
      <c r="A2450" s="2">
        <v>1001</v>
      </c>
      <c r="B2450" t="s">
        <v>21</v>
      </c>
      <c r="C2450" s="2" t="str">
        <f t="shared" si="128"/>
        <v>15</v>
      </c>
      <c r="D2450" t="s">
        <v>505</v>
      </c>
      <c r="E2450" s="2" t="str">
        <f t="shared" si="130"/>
        <v>150140000</v>
      </c>
      <c r="F2450" t="s">
        <v>541</v>
      </c>
      <c r="G2450" t="s">
        <v>542</v>
      </c>
      <c r="H2450" t="s">
        <v>543</v>
      </c>
      <c r="I2450">
        <v>22700</v>
      </c>
      <c r="J2450" t="s">
        <v>84</v>
      </c>
      <c r="K2450" s="1">
        <v>518324</v>
      </c>
      <c r="L2450" s="1">
        <v>518324</v>
      </c>
      <c r="M2450">
        <v>0</v>
      </c>
      <c r="N2450" s="1">
        <v>514994.38</v>
      </c>
      <c r="O2450" s="1">
        <v>3329.62</v>
      </c>
      <c r="P2450" s="1">
        <v>514994.38</v>
      </c>
      <c r="Q2450">
        <v>0</v>
      </c>
      <c r="R2450" s="1">
        <v>510357.02</v>
      </c>
      <c r="S2450" s="1">
        <v>4637.3599999999997</v>
      </c>
    </row>
    <row r="2451" spans="1:19" x14ac:dyDescent="0.25">
      <c r="A2451" s="2">
        <v>1001</v>
      </c>
      <c r="B2451" t="s">
        <v>21</v>
      </c>
      <c r="C2451" s="2" t="str">
        <f t="shared" si="128"/>
        <v>15</v>
      </c>
      <c r="D2451" t="s">
        <v>505</v>
      </c>
      <c r="E2451" s="2" t="str">
        <f t="shared" si="130"/>
        <v>150140000</v>
      </c>
      <c r="F2451" t="s">
        <v>541</v>
      </c>
      <c r="G2451" t="s">
        <v>542</v>
      </c>
      <c r="H2451" t="s">
        <v>543</v>
      </c>
      <c r="I2451">
        <v>22701</v>
      </c>
      <c r="J2451" t="s">
        <v>85</v>
      </c>
      <c r="K2451" s="1">
        <v>247689</v>
      </c>
      <c r="L2451" s="1">
        <v>247689</v>
      </c>
      <c r="M2451">
        <v>0</v>
      </c>
      <c r="N2451" s="1">
        <v>187852.73</v>
      </c>
      <c r="O2451" s="1">
        <v>59836.27</v>
      </c>
      <c r="P2451" s="1">
        <v>187852.73</v>
      </c>
      <c r="Q2451">
        <v>0</v>
      </c>
      <c r="R2451" s="1">
        <v>187852.72</v>
      </c>
      <c r="S2451">
        <v>0.01</v>
      </c>
    </row>
    <row r="2452" spans="1:19" x14ac:dyDescent="0.25">
      <c r="A2452" s="2">
        <v>1001</v>
      </c>
      <c r="B2452" t="s">
        <v>21</v>
      </c>
      <c r="C2452" s="2" t="str">
        <f t="shared" si="128"/>
        <v>15</v>
      </c>
      <c r="D2452" t="s">
        <v>505</v>
      </c>
      <c r="E2452" s="2" t="str">
        <f t="shared" si="130"/>
        <v>150140000</v>
      </c>
      <c r="F2452" t="s">
        <v>541</v>
      </c>
      <c r="G2452" t="s">
        <v>542</v>
      </c>
      <c r="H2452" t="s">
        <v>543</v>
      </c>
      <c r="I2452">
        <v>22706</v>
      </c>
      <c r="J2452" t="s">
        <v>86</v>
      </c>
      <c r="K2452" s="1">
        <v>272843</v>
      </c>
      <c r="L2452" s="1">
        <v>272843</v>
      </c>
      <c r="M2452">
        <v>0</v>
      </c>
      <c r="N2452" s="1">
        <v>98312.5</v>
      </c>
      <c r="O2452" s="1">
        <v>174530.5</v>
      </c>
      <c r="P2452" s="1">
        <v>98312.5</v>
      </c>
      <c r="Q2452">
        <v>0</v>
      </c>
      <c r="R2452" s="1">
        <v>88487.3</v>
      </c>
      <c r="S2452" s="1">
        <v>9825.2000000000007</v>
      </c>
    </row>
    <row r="2453" spans="1:19" x14ac:dyDescent="0.25">
      <c r="A2453" s="2">
        <v>1001</v>
      </c>
      <c r="B2453" t="s">
        <v>21</v>
      </c>
      <c r="C2453" s="2" t="str">
        <f t="shared" ref="C2453:C2516" si="131">"15"</f>
        <v>15</v>
      </c>
      <c r="D2453" t="s">
        <v>505</v>
      </c>
      <c r="E2453" s="2" t="str">
        <f t="shared" si="130"/>
        <v>150140000</v>
      </c>
      <c r="F2453" t="s">
        <v>541</v>
      </c>
      <c r="G2453" t="s">
        <v>542</v>
      </c>
      <c r="H2453" t="s">
        <v>543</v>
      </c>
      <c r="I2453">
        <v>22804</v>
      </c>
      <c r="J2453" t="s">
        <v>307</v>
      </c>
      <c r="K2453" s="1">
        <v>13595</v>
      </c>
      <c r="L2453" s="1">
        <v>13595</v>
      </c>
      <c r="M2453">
        <v>0</v>
      </c>
      <c r="N2453" s="1">
        <v>27842.5</v>
      </c>
      <c r="O2453" s="1">
        <v>-14247.5</v>
      </c>
      <c r="P2453" s="1">
        <v>27842.5</v>
      </c>
      <c r="Q2453">
        <v>0</v>
      </c>
      <c r="R2453" s="1">
        <v>27842.5</v>
      </c>
      <c r="S2453">
        <v>0</v>
      </c>
    </row>
    <row r="2454" spans="1:19" x14ac:dyDescent="0.25">
      <c r="A2454" s="2">
        <v>1001</v>
      </c>
      <c r="B2454" t="s">
        <v>21</v>
      </c>
      <c r="C2454" s="2" t="str">
        <f t="shared" si="131"/>
        <v>15</v>
      </c>
      <c r="D2454" t="s">
        <v>505</v>
      </c>
      <c r="E2454" s="2" t="str">
        <f t="shared" si="130"/>
        <v>150140000</v>
      </c>
      <c r="F2454" t="s">
        <v>541</v>
      </c>
      <c r="G2454" t="s">
        <v>542</v>
      </c>
      <c r="H2454" t="s">
        <v>543</v>
      </c>
      <c r="I2454">
        <v>23001</v>
      </c>
      <c r="J2454" t="s">
        <v>88</v>
      </c>
      <c r="K2454" s="1">
        <v>1803</v>
      </c>
      <c r="L2454" s="1">
        <v>1803</v>
      </c>
      <c r="M2454">
        <v>0</v>
      </c>
      <c r="N2454" s="1">
        <v>1775.48</v>
      </c>
      <c r="O2454">
        <v>27.52</v>
      </c>
      <c r="P2454" s="1">
        <v>1775.48</v>
      </c>
      <c r="Q2454">
        <v>0</v>
      </c>
      <c r="R2454" s="1">
        <v>1775.48</v>
      </c>
      <c r="S2454">
        <v>0</v>
      </c>
    </row>
    <row r="2455" spans="1:19" x14ac:dyDescent="0.25">
      <c r="A2455" s="2">
        <v>1001</v>
      </c>
      <c r="B2455" t="s">
        <v>21</v>
      </c>
      <c r="C2455" s="2" t="str">
        <f t="shared" si="131"/>
        <v>15</v>
      </c>
      <c r="D2455" t="s">
        <v>505</v>
      </c>
      <c r="E2455" s="2" t="str">
        <f t="shared" si="130"/>
        <v>150140000</v>
      </c>
      <c r="F2455" t="s">
        <v>541</v>
      </c>
      <c r="G2455" t="s">
        <v>542</v>
      </c>
      <c r="H2455" t="s">
        <v>543</v>
      </c>
      <c r="I2455">
        <v>23100</v>
      </c>
      <c r="J2455" t="s">
        <v>89</v>
      </c>
      <c r="K2455" s="1">
        <v>1620</v>
      </c>
      <c r="L2455" s="1">
        <v>1620</v>
      </c>
      <c r="M2455">
        <v>0</v>
      </c>
      <c r="N2455" s="1">
        <v>1575.81</v>
      </c>
      <c r="O2455">
        <v>44.19</v>
      </c>
      <c r="P2455" s="1">
        <v>1575.81</v>
      </c>
      <c r="Q2455">
        <v>0</v>
      </c>
      <c r="R2455" s="1">
        <v>1575.81</v>
      </c>
      <c r="S2455">
        <v>0</v>
      </c>
    </row>
    <row r="2456" spans="1:19" x14ac:dyDescent="0.25">
      <c r="A2456" s="2">
        <v>1001</v>
      </c>
      <c r="B2456" t="s">
        <v>21</v>
      </c>
      <c r="C2456" s="2" t="str">
        <f t="shared" si="131"/>
        <v>15</v>
      </c>
      <c r="D2456" t="s">
        <v>505</v>
      </c>
      <c r="E2456" s="2" t="str">
        <f t="shared" si="130"/>
        <v>150140000</v>
      </c>
      <c r="F2456" t="s">
        <v>541</v>
      </c>
      <c r="G2456" t="s">
        <v>542</v>
      </c>
      <c r="H2456" t="s">
        <v>543</v>
      </c>
      <c r="I2456">
        <v>28001</v>
      </c>
      <c r="J2456" t="s">
        <v>45</v>
      </c>
      <c r="K2456" s="1">
        <v>32326</v>
      </c>
      <c r="L2456" s="1">
        <v>32326</v>
      </c>
      <c r="M2456">
        <v>0</v>
      </c>
      <c r="N2456" s="1">
        <v>26789.33</v>
      </c>
      <c r="O2456" s="1">
        <v>5536.67</v>
      </c>
      <c r="P2456" s="1">
        <v>26789.33</v>
      </c>
      <c r="Q2456">
        <v>0</v>
      </c>
      <c r="R2456" s="1">
        <v>26789.33</v>
      </c>
      <c r="S2456">
        <v>0</v>
      </c>
    </row>
    <row r="2457" spans="1:19" x14ac:dyDescent="0.25">
      <c r="A2457" s="2">
        <v>1001</v>
      </c>
      <c r="B2457" t="s">
        <v>21</v>
      </c>
      <c r="C2457" s="2" t="str">
        <f t="shared" si="131"/>
        <v>15</v>
      </c>
      <c r="D2457" t="s">
        <v>505</v>
      </c>
      <c r="E2457" s="2" t="str">
        <f t="shared" si="130"/>
        <v>150140000</v>
      </c>
      <c r="F2457" t="s">
        <v>541</v>
      </c>
      <c r="G2457" t="s">
        <v>542</v>
      </c>
      <c r="H2457" t="s">
        <v>543</v>
      </c>
      <c r="I2457">
        <v>29500</v>
      </c>
      <c r="J2457" t="s">
        <v>544</v>
      </c>
      <c r="K2457" s="1">
        <v>1910533</v>
      </c>
      <c r="L2457" s="1">
        <v>1910533</v>
      </c>
      <c r="M2457">
        <v>0</v>
      </c>
      <c r="N2457" s="1">
        <v>1910533</v>
      </c>
      <c r="O2457">
        <v>0</v>
      </c>
      <c r="P2457" s="1">
        <v>1910533</v>
      </c>
      <c r="Q2457">
        <v>0</v>
      </c>
      <c r="R2457" s="1">
        <v>1910533</v>
      </c>
      <c r="S2457">
        <v>0</v>
      </c>
    </row>
    <row r="2458" spans="1:19" x14ac:dyDescent="0.25">
      <c r="A2458" s="2">
        <v>1001</v>
      </c>
      <c r="B2458" t="s">
        <v>21</v>
      </c>
      <c r="C2458" s="2" t="str">
        <f t="shared" si="131"/>
        <v>15</v>
      </c>
      <c r="D2458" t="s">
        <v>505</v>
      </c>
      <c r="E2458" s="2" t="str">
        <f t="shared" si="130"/>
        <v>150140000</v>
      </c>
      <c r="F2458" t="s">
        <v>541</v>
      </c>
      <c r="G2458" t="s">
        <v>542</v>
      </c>
      <c r="H2458" t="s">
        <v>543</v>
      </c>
      <c r="I2458">
        <v>40400</v>
      </c>
      <c r="J2458" t="s">
        <v>545</v>
      </c>
      <c r="K2458" s="1">
        <v>160400</v>
      </c>
      <c r="L2458" s="1">
        <v>160400</v>
      </c>
      <c r="M2458">
        <v>0</v>
      </c>
      <c r="N2458" s="1">
        <v>160400</v>
      </c>
      <c r="O2458">
        <v>0</v>
      </c>
      <c r="P2458" s="1">
        <v>160400</v>
      </c>
      <c r="Q2458">
        <v>0</v>
      </c>
      <c r="R2458" s="1">
        <v>160400</v>
      </c>
      <c r="S2458">
        <v>0</v>
      </c>
    </row>
    <row r="2459" spans="1:19" x14ac:dyDescent="0.25">
      <c r="A2459" s="2">
        <v>1001</v>
      </c>
      <c r="B2459" t="s">
        <v>21</v>
      </c>
      <c r="C2459" s="2" t="str">
        <f t="shared" si="131"/>
        <v>15</v>
      </c>
      <c r="D2459" t="s">
        <v>505</v>
      </c>
      <c r="E2459" s="2" t="str">
        <f t="shared" si="130"/>
        <v>150140000</v>
      </c>
      <c r="F2459" t="s">
        <v>541</v>
      </c>
      <c r="G2459" t="s">
        <v>542</v>
      </c>
      <c r="H2459" t="s">
        <v>543</v>
      </c>
      <c r="I2459">
        <v>45000</v>
      </c>
      <c r="J2459" t="s">
        <v>546</v>
      </c>
      <c r="K2459" s="1">
        <v>352279964</v>
      </c>
      <c r="L2459" s="1">
        <v>366999700.86000001</v>
      </c>
      <c r="M2459" s="1">
        <v>14719736.859999999</v>
      </c>
      <c r="N2459" s="1">
        <v>366999700.86000001</v>
      </c>
      <c r="O2459">
        <v>0</v>
      </c>
      <c r="P2459" s="1">
        <v>366999700.86000001</v>
      </c>
      <c r="Q2459">
        <v>0</v>
      </c>
      <c r="R2459" s="1">
        <v>366999700.86000001</v>
      </c>
      <c r="S2459">
        <v>0</v>
      </c>
    </row>
    <row r="2460" spans="1:19" x14ac:dyDescent="0.25">
      <c r="A2460" s="2">
        <v>1001</v>
      </c>
      <c r="B2460" t="s">
        <v>21</v>
      </c>
      <c r="C2460" s="2" t="str">
        <f t="shared" si="131"/>
        <v>15</v>
      </c>
      <c r="D2460" t="s">
        <v>505</v>
      </c>
      <c r="E2460" s="2" t="str">
        <f t="shared" si="130"/>
        <v>150140000</v>
      </c>
      <c r="F2460" t="s">
        <v>541</v>
      </c>
      <c r="G2460" t="s">
        <v>542</v>
      </c>
      <c r="H2460" t="s">
        <v>543</v>
      </c>
      <c r="I2460">
        <v>45001</v>
      </c>
      <c r="J2460" t="s">
        <v>547</v>
      </c>
      <c r="K2460" s="1">
        <v>152215986</v>
      </c>
      <c r="L2460" s="1">
        <v>158668624.38</v>
      </c>
      <c r="M2460" s="1">
        <v>6452638.3799999999</v>
      </c>
      <c r="N2460" s="1">
        <v>158668624.38</v>
      </c>
      <c r="O2460">
        <v>0</v>
      </c>
      <c r="P2460" s="1">
        <v>158668624.38</v>
      </c>
      <c r="Q2460">
        <v>0</v>
      </c>
      <c r="R2460" s="1">
        <v>158668624.38</v>
      </c>
      <c r="S2460">
        <v>0</v>
      </c>
    </row>
    <row r="2461" spans="1:19" x14ac:dyDescent="0.25">
      <c r="A2461" s="2">
        <v>1001</v>
      </c>
      <c r="B2461" t="s">
        <v>21</v>
      </c>
      <c r="C2461" s="2" t="str">
        <f t="shared" si="131"/>
        <v>15</v>
      </c>
      <c r="D2461" t="s">
        <v>505</v>
      </c>
      <c r="E2461" s="2" t="str">
        <f t="shared" si="130"/>
        <v>150140000</v>
      </c>
      <c r="F2461" t="s">
        <v>541</v>
      </c>
      <c r="G2461" t="s">
        <v>542</v>
      </c>
      <c r="H2461" t="s">
        <v>543</v>
      </c>
      <c r="I2461">
        <v>45002</v>
      </c>
      <c r="J2461" t="s">
        <v>548</v>
      </c>
      <c r="K2461" s="1">
        <v>204125865</v>
      </c>
      <c r="L2461" s="1">
        <v>212648706.69</v>
      </c>
      <c r="M2461" s="1">
        <v>8522841.6899999995</v>
      </c>
      <c r="N2461" s="1">
        <v>212648706.69</v>
      </c>
      <c r="O2461">
        <v>0</v>
      </c>
      <c r="P2461" s="1">
        <v>212648706.69</v>
      </c>
      <c r="Q2461">
        <v>0</v>
      </c>
      <c r="R2461" s="1">
        <v>212648706.69</v>
      </c>
      <c r="S2461">
        <v>0</v>
      </c>
    </row>
    <row r="2462" spans="1:19" x14ac:dyDescent="0.25">
      <c r="A2462" s="2">
        <v>1001</v>
      </c>
      <c r="B2462" t="s">
        <v>21</v>
      </c>
      <c r="C2462" s="2" t="str">
        <f t="shared" si="131"/>
        <v>15</v>
      </c>
      <c r="D2462" t="s">
        <v>505</v>
      </c>
      <c r="E2462" s="2" t="str">
        <f t="shared" si="130"/>
        <v>150140000</v>
      </c>
      <c r="F2462" t="s">
        <v>541</v>
      </c>
      <c r="G2462" t="s">
        <v>542</v>
      </c>
      <c r="H2462" t="s">
        <v>543</v>
      </c>
      <c r="I2462">
        <v>45003</v>
      </c>
      <c r="J2462" t="s">
        <v>549</v>
      </c>
      <c r="K2462" s="1">
        <v>90059293</v>
      </c>
      <c r="L2462" s="1">
        <v>93846087.400000006</v>
      </c>
      <c r="M2462" s="1">
        <v>3786794.4</v>
      </c>
      <c r="N2462" s="1">
        <v>93846087.400000006</v>
      </c>
      <c r="O2462">
        <v>0</v>
      </c>
      <c r="P2462" s="1">
        <v>93846087.400000006</v>
      </c>
      <c r="Q2462">
        <v>0</v>
      </c>
      <c r="R2462" s="1">
        <v>93846087.400000006</v>
      </c>
      <c r="S2462">
        <v>0</v>
      </c>
    </row>
    <row r="2463" spans="1:19" x14ac:dyDescent="0.25">
      <c r="A2463" s="2">
        <v>1001</v>
      </c>
      <c r="B2463" t="s">
        <v>21</v>
      </c>
      <c r="C2463" s="2" t="str">
        <f t="shared" si="131"/>
        <v>15</v>
      </c>
      <c r="D2463" t="s">
        <v>505</v>
      </c>
      <c r="E2463" s="2" t="str">
        <f t="shared" ref="E2463:E2486" si="132">"150140000"</f>
        <v>150140000</v>
      </c>
      <c r="F2463" t="s">
        <v>541</v>
      </c>
      <c r="G2463" t="s">
        <v>542</v>
      </c>
      <c r="H2463" t="s">
        <v>543</v>
      </c>
      <c r="I2463">
        <v>45004</v>
      </c>
      <c r="J2463" t="s">
        <v>550</v>
      </c>
      <c r="K2463" s="1">
        <v>96380311</v>
      </c>
      <c r="L2463" s="1">
        <v>100405182.09999999</v>
      </c>
      <c r="M2463" s="1">
        <v>4024871.1</v>
      </c>
      <c r="N2463" s="1">
        <v>100405182.09999999</v>
      </c>
      <c r="O2463">
        <v>0</v>
      </c>
      <c r="P2463" s="1">
        <v>100405182.09999999</v>
      </c>
      <c r="Q2463">
        <v>0</v>
      </c>
      <c r="R2463" s="1">
        <v>100405182.09999999</v>
      </c>
      <c r="S2463">
        <v>0</v>
      </c>
    </row>
    <row r="2464" spans="1:19" x14ac:dyDescent="0.25">
      <c r="A2464" s="2">
        <v>1001</v>
      </c>
      <c r="B2464" t="s">
        <v>21</v>
      </c>
      <c r="C2464" s="2" t="str">
        <f t="shared" si="131"/>
        <v>15</v>
      </c>
      <c r="D2464" t="s">
        <v>505</v>
      </c>
      <c r="E2464" s="2" t="str">
        <f t="shared" si="132"/>
        <v>150140000</v>
      </c>
      <c r="F2464" t="s">
        <v>541</v>
      </c>
      <c r="G2464" t="s">
        <v>542</v>
      </c>
      <c r="H2464" t="s">
        <v>543</v>
      </c>
      <c r="I2464">
        <v>45005</v>
      </c>
      <c r="J2464" t="s">
        <v>551</v>
      </c>
      <c r="K2464" s="1">
        <v>92702768</v>
      </c>
      <c r="L2464" s="1">
        <v>96087524.200000003</v>
      </c>
      <c r="M2464" s="1">
        <v>3384756.2</v>
      </c>
      <c r="N2464" s="1">
        <v>96087524.200000003</v>
      </c>
      <c r="O2464">
        <v>0</v>
      </c>
      <c r="P2464" s="1">
        <v>96087524.200000003</v>
      </c>
      <c r="Q2464">
        <v>0</v>
      </c>
      <c r="R2464" s="1">
        <v>96087524.200000003</v>
      </c>
      <c r="S2464">
        <v>0</v>
      </c>
    </row>
    <row r="2465" spans="1:19" x14ac:dyDescent="0.25">
      <c r="A2465" s="2">
        <v>1001</v>
      </c>
      <c r="B2465" t="s">
        <v>21</v>
      </c>
      <c r="C2465" s="2" t="str">
        <f t="shared" si="131"/>
        <v>15</v>
      </c>
      <c r="D2465" t="s">
        <v>505</v>
      </c>
      <c r="E2465" s="2" t="str">
        <f t="shared" si="132"/>
        <v>150140000</v>
      </c>
      <c r="F2465" t="s">
        <v>541</v>
      </c>
      <c r="G2465" t="s">
        <v>542</v>
      </c>
      <c r="H2465" t="s">
        <v>543</v>
      </c>
      <c r="I2465">
        <v>45006</v>
      </c>
      <c r="J2465" t="s">
        <v>552</v>
      </c>
      <c r="K2465" s="1">
        <v>21711571</v>
      </c>
      <c r="L2465" s="1">
        <v>39657308.710000001</v>
      </c>
      <c r="M2465" s="1">
        <v>17945737.710000001</v>
      </c>
      <c r="N2465" s="1">
        <v>39657308.710000001</v>
      </c>
      <c r="O2465">
        <v>0</v>
      </c>
      <c r="P2465" s="1">
        <v>39657308.710000001</v>
      </c>
      <c r="Q2465">
        <v>0</v>
      </c>
      <c r="R2465" s="1">
        <v>39657308.710000001</v>
      </c>
      <c r="S2465">
        <v>0</v>
      </c>
    </row>
    <row r="2466" spans="1:19" x14ac:dyDescent="0.25">
      <c r="A2466" s="2">
        <v>1001</v>
      </c>
      <c r="B2466" t="s">
        <v>21</v>
      </c>
      <c r="C2466" s="2" t="str">
        <f t="shared" si="131"/>
        <v>15</v>
      </c>
      <c r="D2466" t="s">
        <v>505</v>
      </c>
      <c r="E2466" s="2" t="str">
        <f t="shared" si="132"/>
        <v>150140000</v>
      </c>
      <c r="F2466" t="s">
        <v>541</v>
      </c>
      <c r="G2466" t="s">
        <v>542</v>
      </c>
      <c r="H2466" t="s">
        <v>543</v>
      </c>
      <c r="I2466">
        <v>45200</v>
      </c>
      <c r="J2466" t="s">
        <v>553</v>
      </c>
      <c r="K2466" s="1">
        <v>10063808</v>
      </c>
      <c r="L2466" s="1">
        <v>10063808</v>
      </c>
      <c r="M2466">
        <v>0</v>
      </c>
      <c r="N2466" s="1">
        <v>10061887</v>
      </c>
      <c r="O2466" s="1">
        <v>1921</v>
      </c>
      <c r="P2466" s="1">
        <v>10056573</v>
      </c>
      <c r="Q2466" s="1">
        <v>5314</v>
      </c>
      <c r="R2466" s="1">
        <v>10056573</v>
      </c>
      <c r="S2466">
        <v>0</v>
      </c>
    </row>
    <row r="2467" spans="1:19" x14ac:dyDescent="0.25">
      <c r="A2467" s="2">
        <v>1001</v>
      </c>
      <c r="B2467" t="s">
        <v>21</v>
      </c>
      <c r="C2467" s="2" t="str">
        <f t="shared" si="131"/>
        <v>15</v>
      </c>
      <c r="D2467" t="s">
        <v>505</v>
      </c>
      <c r="E2467" s="2" t="str">
        <f t="shared" si="132"/>
        <v>150140000</v>
      </c>
      <c r="F2467" t="s">
        <v>541</v>
      </c>
      <c r="G2467" t="s">
        <v>542</v>
      </c>
      <c r="H2467" t="s">
        <v>543</v>
      </c>
      <c r="I2467">
        <v>45209</v>
      </c>
      <c r="J2467" t="s">
        <v>554</v>
      </c>
      <c r="K2467" s="1">
        <v>400855</v>
      </c>
      <c r="L2467" s="1">
        <v>53478409.460000001</v>
      </c>
      <c r="M2467" s="1">
        <v>53077554.460000001</v>
      </c>
      <c r="N2467" s="1">
        <v>53327504.460000001</v>
      </c>
      <c r="O2467" s="1">
        <v>150905</v>
      </c>
      <c r="P2467" s="1">
        <v>53327504.460000001</v>
      </c>
      <c r="Q2467">
        <v>0</v>
      </c>
      <c r="R2467" s="1">
        <v>53327504.460000001</v>
      </c>
      <c r="S2467">
        <v>0</v>
      </c>
    </row>
    <row r="2468" spans="1:19" x14ac:dyDescent="0.25">
      <c r="A2468" s="2">
        <v>1001</v>
      </c>
      <c r="B2468" t="s">
        <v>21</v>
      </c>
      <c r="C2468" s="2" t="str">
        <f t="shared" si="131"/>
        <v>15</v>
      </c>
      <c r="D2468" t="s">
        <v>505</v>
      </c>
      <c r="E2468" s="2" t="str">
        <f t="shared" si="132"/>
        <v>150140000</v>
      </c>
      <c r="F2468" t="s">
        <v>541</v>
      </c>
      <c r="G2468" t="s">
        <v>542</v>
      </c>
      <c r="H2468" t="s">
        <v>543</v>
      </c>
      <c r="I2468">
        <v>45210</v>
      </c>
      <c r="J2468" t="s">
        <v>555</v>
      </c>
      <c r="K2468" s="1">
        <v>168867</v>
      </c>
      <c r="L2468" s="1">
        <v>168867</v>
      </c>
      <c r="M2468">
        <v>0</v>
      </c>
      <c r="N2468" s="1">
        <v>168867</v>
      </c>
      <c r="O2468">
        <v>0</v>
      </c>
      <c r="P2468" s="1">
        <v>168867</v>
      </c>
      <c r="Q2468">
        <v>0</v>
      </c>
      <c r="R2468" s="1">
        <v>168867</v>
      </c>
      <c r="S2468">
        <v>0</v>
      </c>
    </row>
    <row r="2469" spans="1:19" x14ac:dyDescent="0.25">
      <c r="A2469" s="2">
        <v>1001</v>
      </c>
      <c r="B2469" t="s">
        <v>21</v>
      </c>
      <c r="C2469" s="2" t="str">
        <f t="shared" si="131"/>
        <v>15</v>
      </c>
      <c r="D2469" t="s">
        <v>505</v>
      </c>
      <c r="E2469" s="2" t="str">
        <f t="shared" si="132"/>
        <v>150140000</v>
      </c>
      <c r="F2469" t="s">
        <v>541</v>
      </c>
      <c r="G2469" t="s">
        <v>542</v>
      </c>
      <c r="H2469" t="s">
        <v>543</v>
      </c>
      <c r="I2469">
        <v>45211</v>
      </c>
      <c r="J2469" t="s">
        <v>556</v>
      </c>
      <c r="K2469" s="1">
        <v>168867</v>
      </c>
      <c r="L2469" s="1">
        <v>168867</v>
      </c>
      <c r="M2469">
        <v>0</v>
      </c>
      <c r="N2469" s="1">
        <v>168867</v>
      </c>
      <c r="O2469">
        <v>0</v>
      </c>
      <c r="P2469" s="1">
        <v>168867</v>
      </c>
      <c r="Q2469">
        <v>0</v>
      </c>
      <c r="R2469" s="1">
        <v>168867</v>
      </c>
      <c r="S2469">
        <v>0</v>
      </c>
    </row>
    <row r="2470" spans="1:19" x14ac:dyDescent="0.25">
      <c r="A2470" s="2">
        <v>1001</v>
      </c>
      <c r="B2470" t="s">
        <v>21</v>
      </c>
      <c r="C2470" s="2" t="str">
        <f t="shared" si="131"/>
        <v>15</v>
      </c>
      <c r="D2470" t="s">
        <v>505</v>
      </c>
      <c r="E2470" s="2" t="str">
        <f t="shared" si="132"/>
        <v>150140000</v>
      </c>
      <c r="F2470" t="s">
        <v>541</v>
      </c>
      <c r="G2470" t="s">
        <v>542</v>
      </c>
      <c r="H2470" t="s">
        <v>543</v>
      </c>
      <c r="I2470">
        <v>45212</v>
      </c>
      <c r="J2470" t="s">
        <v>557</v>
      </c>
      <c r="K2470" s="1">
        <v>168867</v>
      </c>
      <c r="L2470" s="1">
        <v>168867</v>
      </c>
      <c r="M2470">
        <v>0</v>
      </c>
      <c r="N2470" s="1">
        <v>168867</v>
      </c>
      <c r="O2470">
        <v>0</v>
      </c>
      <c r="P2470" s="1">
        <v>168867</v>
      </c>
      <c r="Q2470">
        <v>0</v>
      </c>
      <c r="R2470" s="1">
        <v>168867</v>
      </c>
      <c r="S2470">
        <v>0</v>
      </c>
    </row>
    <row r="2471" spans="1:19" x14ac:dyDescent="0.25">
      <c r="A2471" s="2">
        <v>1001</v>
      </c>
      <c r="B2471" t="s">
        <v>21</v>
      </c>
      <c r="C2471" s="2" t="str">
        <f t="shared" si="131"/>
        <v>15</v>
      </c>
      <c r="D2471" t="s">
        <v>505</v>
      </c>
      <c r="E2471" s="2" t="str">
        <f t="shared" si="132"/>
        <v>150140000</v>
      </c>
      <c r="F2471" t="s">
        <v>541</v>
      </c>
      <c r="G2471" t="s">
        <v>542</v>
      </c>
      <c r="H2471" t="s">
        <v>543</v>
      </c>
      <c r="I2471">
        <v>45213</v>
      </c>
      <c r="J2471" t="s">
        <v>558</v>
      </c>
      <c r="K2471" s="1">
        <v>168867</v>
      </c>
      <c r="L2471" s="1">
        <v>168867</v>
      </c>
      <c r="M2471">
        <v>0</v>
      </c>
      <c r="N2471" s="1">
        <v>168867</v>
      </c>
      <c r="O2471">
        <v>0</v>
      </c>
      <c r="P2471" s="1">
        <v>168867</v>
      </c>
      <c r="Q2471">
        <v>0</v>
      </c>
      <c r="R2471" s="1">
        <v>168867</v>
      </c>
      <c r="S2471">
        <v>0</v>
      </c>
    </row>
    <row r="2472" spans="1:19" x14ac:dyDescent="0.25">
      <c r="A2472" s="2">
        <v>1001</v>
      </c>
      <c r="B2472" t="s">
        <v>21</v>
      </c>
      <c r="C2472" s="2" t="str">
        <f t="shared" si="131"/>
        <v>15</v>
      </c>
      <c r="D2472" t="s">
        <v>505</v>
      </c>
      <c r="E2472" s="2" t="str">
        <f t="shared" si="132"/>
        <v>150140000</v>
      </c>
      <c r="F2472" t="s">
        <v>541</v>
      </c>
      <c r="G2472" t="s">
        <v>542</v>
      </c>
      <c r="H2472" t="s">
        <v>543</v>
      </c>
      <c r="I2472">
        <v>45214</v>
      </c>
      <c r="J2472" t="s">
        <v>559</v>
      </c>
      <c r="K2472" s="1">
        <v>168867</v>
      </c>
      <c r="L2472" s="1">
        <v>168867</v>
      </c>
      <c r="M2472">
        <v>0</v>
      </c>
      <c r="N2472" s="1">
        <v>168867</v>
      </c>
      <c r="O2472">
        <v>0</v>
      </c>
      <c r="P2472" s="1">
        <v>168867</v>
      </c>
      <c r="Q2472">
        <v>0</v>
      </c>
      <c r="R2472" s="1">
        <v>168867</v>
      </c>
      <c r="S2472">
        <v>0</v>
      </c>
    </row>
    <row r="2473" spans="1:19" x14ac:dyDescent="0.25">
      <c r="A2473" s="2">
        <v>1001</v>
      </c>
      <c r="B2473" t="s">
        <v>21</v>
      </c>
      <c r="C2473" s="2" t="str">
        <f t="shared" si="131"/>
        <v>15</v>
      </c>
      <c r="D2473" t="s">
        <v>505</v>
      </c>
      <c r="E2473" s="2" t="str">
        <f t="shared" si="132"/>
        <v>150140000</v>
      </c>
      <c r="F2473" t="s">
        <v>541</v>
      </c>
      <c r="G2473" t="s">
        <v>542</v>
      </c>
      <c r="H2473" t="s">
        <v>543</v>
      </c>
      <c r="I2473">
        <v>45215</v>
      </c>
      <c r="J2473" t="s">
        <v>560</v>
      </c>
      <c r="K2473" s="1">
        <v>168867</v>
      </c>
      <c r="L2473" s="1">
        <v>168867</v>
      </c>
      <c r="M2473">
        <v>0</v>
      </c>
      <c r="N2473" s="1">
        <v>168867</v>
      </c>
      <c r="O2473">
        <v>0</v>
      </c>
      <c r="P2473" s="1">
        <v>168867</v>
      </c>
      <c r="Q2473">
        <v>0</v>
      </c>
      <c r="R2473" s="1">
        <v>168867</v>
      </c>
      <c r="S2473">
        <v>0</v>
      </c>
    </row>
    <row r="2474" spans="1:19" x14ac:dyDescent="0.25">
      <c r="A2474" s="2">
        <v>1001</v>
      </c>
      <c r="B2474" t="s">
        <v>21</v>
      </c>
      <c r="C2474" s="2" t="str">
        <f t="shared" si="131"/>
        <v>15</v>
      </c>
      <c r="D2474" t="s">
        <v>505</v>
      </c>
      <c r="E2474" s="2" t="str">
        <f t="shared" si="132"/>
        <v>150140000</v>
      </c>
      <c r="F2474" t="s">
        <v>541</v>
      </c>
      <c r="G2474" t="s">
        <v>542</v>
      </c>
      <c r="H2474" t="s">
        <v>543</v>
      </c>
      <c r="I2474">
        <v>48020</v>
      </c>
      <c r="J2474" t="s">
        <v>561</v>
      </c>
      <c r="K2474" s="1">
        <v>9883</v>
      </c>
      <c r="L2474" s="1">
        <v>9883</v>
      </c>
      <c r="M2474">
        <v>0</v>
      </c>
      <c r="N2474" s="1">
        <v>9883</v>
      </c>
      <c r="O2474">
        <v>0</v>
      </c>
      <c r="P2474" s="1">
        <v>9883</v>
      </c>
      <c r="Q2474">
        <v>0</v>
      </c>
      <c r="R2474" s="1">
        <v>9883</v>
      </c>
      <c r="S2474">
        <v>0</v>
      </c>
    </row>
    <row r="2475" spans="1:19" x14ac:dyDescent="0.25">
      <c r="A2475" s="2">
        <v>1001</v>
      </c>
      <c r="B2475" t="s">
        <v>21</v>
      </c>
      <c r="C2475" s="2" t="str">
        <f t="shared" si="131"/>
        <v>15</v>
      </c>
      <c r="D2475" t="s">
        <v>505</v>
      </c>
      <c r="E2475" s="2" t="str">
        <f t="shared" si="132"/>
        <v>150140000</v>
      </c>
      <c r="F2475" t="s">
        <v>541</v>
      </c>
      <c r="G2475" t="s">
        <v>542</v>
      </c>
      <c r="H2475" t="s">
        <v>543</v>
      </c>
      <c r="I2475">
        <v>48031</v>
      </c>
      <c r="J2475" t="s">
        <v>562</v>
      </c>
      <c r="K2475" s="1">
        <v>11400</v>
      </c>
      <c r="L2475" s="1">
        <v>11400</v>
      </c>
      <c r="M2475">
        <v>0</v>
      </c>
      <c r="N2475" s="1">
        <v>11400</v>
      </c>
      <c r="O2475">
        <v>0</v>
      </c>
      <c r="P2475" s="1">
        <v>11400</v>
      </c>
      <c r="Q2475">
        <v>0</v>
      </c>
      <c r="R2475" s="1">
        <v>11400</v>
      </c>
      <c r="S2475">
        <v>0</v>
      </c>
    </row>
    <row r="2476" spans="1:19" x14ac:dyDescent="0.25">
      <c r="A2476" s="2">
        <v>1001</v>
      </c>
      <c r="B2476" t="s">
        <v>21</v>
      </c>
      <c r="C2476" s="2" t="str">
        <f t="shared" si="131"/>
        <v>15</v>
      </c>
      <c r="D2476" t="s">
        <v>505</v>
      </c>
      <c r="E2476" s="2" t="str">
        <f t="shared" si="132"/>
        <v>150140000</v>
      </c>
      <c r="F2476" t="s">
        <v>541</v>
      </c>
      <c r="G2476" t="s">
        <v>542</v>
      </c>
      <c r="H2476" t="s">
        <v>543</v>
      </c>
      <c r="I2476">
        <v>48032</v>
      </c>
      <c r="J2476" t="s">
        <v>563</v>
      </c>
      <c r="K2476" s="1">
        <v>221287</v>
      </c>
      <c r="L2476" s="1">
        <v>221287</v>
      </c>
      <c r="M2476">
        <v>0</v>
      </c>
      <c r="N2476" s="1">
        <v>221287</v>
      </c>
      <c r="O2476">
        <v>0</v>
      </c>
      <c r="P2476" s="1">
        <v>221287</v>
      </c>
      <c r="Q2476">
        <v>0</v>
      </c>
      <c r="R2476" s="1">
        <v>221287</v>
      </c>
      <c r="S2476">
        <v>0</v>
      </c>
    </row>
    <row r="2477" spans="1:19" x14ac:dyDescent="0.25">
      <c r="A2477" s="2">
        <v>1001</v>
      </c>
      <c r="B2477" t="s">
        <v>21</v>
      </c>
      <c r="C2477" s="2" t="str">
        <f t="shared" si="131"/>
        <v>15</v>
      </c>
      <c r="D2477" t="s">
        <v>505</v>
      </c>
      <c r="E2477" s="2" t="str">
        <f t="shared" si="132"/>
        <v>150140000</v>
      </c>
      <c r="F2477" t="s">
        <v>541</v>
      </c>
      <c r="G2477" t="s">
        <v>542</v>
      </c>
      <c r="H2477" t="s">
        <v>543</v>
      </c>
      <c r="I2477">
        <v>48122</v>
      </c>
      <c r="J2477" t="s">
        <v>564</v>
      </c>
      <c r="K2477" s="1">
        <v>117806</v>
      </c>
      <c r="L2477" s="1">
        <v>117806</v>
      </c>
      <c r="M2477">
        <v>0</v>
      </c>
      <c r="N2477" s="1">
        <v>117806</v>
      </c>
      <c r="O2477">
        <v>0</v>
      </c>
      <c r="P2477" s="1">
        <v>117806</v>
      </c>
      <c r="Q2477">
        <v>0</v>
      </c>
      <c r="R2477" s="1">
        <v>117806</v>
      </c>
      <c r="S2477">
        <v>0</v>
      </c>
    </row>
    <row r="2478" spans="1:19" x14ac:dyDescent="0.25">
      <c r="A2478" s="2">
        <v>1001</v>
      </c>
      <c r="B2478" t="s">
        <v>21</v>
      </c>
      <c r="C2478" s="2" t="str">
        <f t="shared" si="131"/>
        <v>15</v>
      </c>
      <c r="D2478" t="s">
        <v>505</v>
      </c>
      <c r="E2478" s="2" t="str">
        <f t="shared" si="132"/>
        <v>150140000</v>
      </c>
      <c r="F2478" t="s">
        <v>541</v>
      </c>
      <c r="G2478" t="s">
        <v>542</v>
      </c>
      <c r="H2478" t="s">
        <v>543</v>
      </c>
      <c r="I2478">
        <v>48127</v>
      </c>
      <c r="J2478" t="s">
        <v>565</v>
      </c>
      <c r="K2478" s="1">
        <v>164000</v>
      </c>
      <c r="L2478" s="1">
        <v>164000</v>
      </c>
      <c r="M2478">
        <v>0</v>
      </c>
      <c r="N2478" s="1">
        <v>164000</v>
      </c>
      <c r="O2478">
        <v>0</v>
      </c>
      <c r="P2478" s="1">
        <v>164000</v>
      </c>
      <c r="Q2478">
        <v>0</v>
      </c>
      <c r="R2478" s="1">
        <v>164000</v>
      </c>
      <c r="S2478">
        <v>0</v>
      </c>
    </row>
    <row r="2479" spans="1:19" x14ac:dyDescent="0.25">
      <c r="A2479" s="2">
        <v>1001</v>
      </c>
      <c r="B2479" t="s">
        <v>21</v>
      </c>
      <c r="C2479" s="2" t="str">
        <f t="shared" si="131"/>
        <v>15</v>
      </c>
      <c r="D2479" t="s">
        <v>505</v>
      </c>
      <c r="E2479" s="2" t="str">
        <f t="shared" si="132"/>
        <v>150140000</v>
      </c>
      <c r="F2479" t="s">
        <v>541</v>
      </c>
      <c r="G2479" t="s">
        <v>542</v>
      </c>
      <c r="H2479" t="s">
        <v>543</v>
      </c>
      <c r="I2479">
        <v>48138</v>
      </c>
      <c r="J2479" t="s">
        <v>566</v>
      </c>
      <c r="K2479" s="1">
        <v>157231</v>
      </c>
      <c r="L2479" s="1">
        <v>157231</v>
      </c>
      <c r="M2479">
        <v>0</v>
      </c>
      <c r="N2479" s="1">
        <v>157231</v>
      </c>
      <c r="O2479">
        <v>0</v>
      </c>
      <c r="P2479" s="1">
        <v>157231</v>
      </c>
      <c r="Q2479">
        <v>0</v>
      </c>
      <c r="R2479" s="1">
        <v>157231</v>
      </c>
      <c r="S2479">
        <v>0</v>
      </c>
    </row>
    <row r="2480" spans="1:19" x14ac:dyDescent="0.25">
      <c r="A2480" s="2">
        <v>1001</v>
      </c>
      <c r="B2480" t="s">
        <v>21</v>
      </c>
      <c r="C2480" s="2" t="str">
        <f t="shared" si="131"/>
        <v>15</v>
      </c>
      <c r="D2480" t="s">
        <v>505</v>
      </c>
      <c r="E2480" s="2" t="str">
        <f t="shared" si="132"/>
        <v>150140000</v>
      </c>
      <c r="F2480" t="s">
        <v>541</v>
      </c>
      <c r="G2480" t="s">
        <v>542</v>
      </c>
      <c r="H2480" t="s">
        <v>543</v>
      </c>
      <c r="I2480">
        <v>75100</v>
      </c>
      <c r="J2480" t="s">
        <v>567</v>
      </c>
      <c r="K2480" s="1">
        <v>2336250</v>
      </c>
      <c r="L2480" s="1">
        <v>2336250</v>
      </c>
      <c r="M2480">
        <v>0</v>
      </c>
      <c r="N2480" s="1">
        <v>2336250</v>
      </c>
      <c r="O2480">
        <v>0</v>
      </c>
      <c r="P2480" s="1">
        <v>2336250</v>
      </c>
      <c r="Q2480">
        <v>0</v>
      </c>
      <c r="R2480" s="1">
        <v>2336250</v>
      </c>
      <c r="S2480">
        <v>0</v>
      </c>
    </row>
    <row r="2481" spans="1:19" x14ac:dyDescent="0.25">
      <c r="A2481" s="2">
        <v>1001</v>
      </c>
      <c r="B2481" t="s">
        <v>21</v>
      </c>
      <c r="C2481" s="2" t="str">
        <f t="shared" si="131"/>
        <v>15</v>
      </c>
      <c r="D2481" t="s">
        <v>505</v>
      </c>
      <c r="E2481" s="2" t="str">
        <f t="shared" si="132"/>
        <v>150140000</v>
      </c>
      <c r="F2481" t="s">
        <v>541</v>
      </c>
      <c r="G2481" t="s">
        <v>542</v>
      </c>
      <c r="H2481" t="s">
        <v>543</v>
      </c>
      <c r="I2481">
        <v>75101</v>
      </c>
      <c r="J2481" t="s">
        <v>568</v>
      </c>
      <c r="K2481" s="1">
        <v>1001250</v>
      </c>
      <c r="L2481" s="1">
        <v>1001250</v>
      </c>
      <c r="M2481">
        <v>0</v>
      </c>
      <c r="N2481" s="1">
        <v>1001250</v>
      </c>
      <c r="O2481">
        <v>0</v>
      </c>
      <c r="P2481" s="1">
        <v>1001250</v>
      </c>
      <c r="Q2481">
        <v>0</v>
      </c>
      <c r="R2481" s="1">
        <v>1001250</v>
      </c>
      <c r="S2481">
        <v>0</v>
      </c>
    </row>
    <row r="2482" spans="1:19" x14ac:dyDescent="0.25">
      <c r="A2482" s="2">
        <v>1001</v>
      </c>
      <c r="B2482" t="s">
        <v>21</v>
      </c>
      <c r="C2482" s="2" t="str">
        <f t="shared" si="131"/>
        <v>15</v>
      </c>
      <c r="D2482" t="s">
        <v>505</v>
      </c>
      <c r="E2482" s="2" t="str">
        <f t="shared" si="132"/>
        <v>150140000</v>
      </c>
      <c r="F2482" t="s">
        <v>541</v>
      </c>
      <c r="G2482" t="s">
        <v>542</v>
      </c>
      <c r="H2482" t="s">
        <v>543</v>
      </c>
      <c r="I2482">
        <v>75102</v>
      </c>
      <c r="J2482" t="s">
        <v>569</v>
      </c>
      <c r="K2482" s="1">
        <v>1335000</v>
      </c>
      <c r="L2482" s="1">
        <v>1335000</v>
      </c>
      <c r="M2482">
        <v>0</v>
      </c>
      <c r="N2482" s="1">
        <v>1335000</v>
      </c>
      <c r="O2482">
        <v>0</v>
      </c>
      <c r="P2482" s="1">
        <v>1335000</v>
      </c>
      <c r="Q2482">
        <v>0</v>
      </c>
      <c r="R2482" s="1">
        <v>1335000</v>
      </c>
      <c r="S2482">
        <v>0</v>
      </c>
    </row>
    <row r="2483" spans="1:19" x14ac:dyDescent="0.25">
      <c r="A2483" s="2">
        <v>1001</v>
      </c>
      <c r="B2483" t="s">
        <v>21</v>
      </c>
      <c r="C2483" s="2" t="str">
        <f t="shared" si="131"/>
        <v>15</v>
      </c>
      <c r="D2483" t="s">
        <v>505</v>
      </c>
      <c r="E2483" s="2" t="str">
        <f t="shared" si="132"/>
        <v>150140000</v>
      </c>
      <c r="F2483" t="s">
        <v>541</v>
      </c>
      <c r="G2483" t="s">
        <v>542</v>
      </c>
      <c r="H2483" t="s">
        <v>543</v>
      </c>
      <c r="I2483">
        <v>75103</v>
      </c>
      <c r="J2483" t="s">
        <v>570</v>
      </c>
      <c r="K2483" s="1">
        <v>1667500</v>
      </c>
      <c r="L2483" s="1">
        <v>1667500</v>
      </c>
      <c r="M2483">
        <v>0</v>
      </c>
      <c r="N2483" s="1">
        <v>1667500</v>
      </c>
      <c r="O2483">
        <v>0</v>
      </c>
      <c r="P2483" s="1">
        <v>1667500</v>
      </c>
      <c r="Q2483">
        <v>0</v>
      </c>
      <c r="R2483" s="1">
        <v>1667500</v>
      </c>
      <c r="S2483">
        <v>0</v>
      </c>
    </row>
    <row r="2484" spans="1:19" x14ac:dyDescent="0.25">
      <c r="A2484" s="2">
        <v>1001</v>
      </c>
      <c r="B2484" t="s">
        <v>21</v>
      </c>
      <c r="C2484" s="2" t="str">
        <f t="shared" si="131"/>
        <v>15</v>
      </c>
      <c r="D2484" t="s">
        <v>505</v>
      </c>
      <c r="E2484" s="2" t="str">
        <f t="shared" si="132"/>
        <v>150140000</v>
      </c>
      <c r="F2484" t="s">
        <v>541</v>
      </c>
      <c r="G2484" t="s">
        <v>542</v>
      </c>
      <c r="H2484" t="s">
        <v>543</v>
      </c>
      <c r="I2484">
        <v>75104</v>
      </c>
      <c r="J2484" t="s">
        <v>571</v>
      </c>
      <c r="K2484" s="1">
        <v>667500</v>
      </c>
      <c r="L2484" s="1">
        <v>667500</v>
      </c>
      <c r="M2484">
        <v>0</v>
      </c>
      <c r="N2484" s="1">
        <v>667500</v>
      </c>
      <c r="O2484">
        <v>0</v>
      </c>
      <c r="P2484" s="1">
        <v>667500</v>
      </c>
      <c r="Q2484">
        <v>0</v>
      </c>
      <c r="R2484" s="1">
        <v>667500</v>
      </c>
      <c r="S2484">
        <v>0</v>
      </c>
    </row>
    <row r="2485" spans="1:19" x14ac:dyDescent="0.25">
      <c r="A2485" s="2">
        <v>1001</v>
      </c>
      <c r="B2485" t="s">
        <v>21</v>
      </c>
      <c r="C2485" s="2" t="str">
        <f t="shared" si="131"/>
        <v>15</v>
      </c>
      <c r="D2485" t="s">
        <v>505</v>
      </c>
      <c r="E2485" s="2" t="str">
        <f t="shared" si="132"/>
        <v>150140000</v>
      </c>
      <c r="F2485" t="s">
        <v>541</v>
      </c>
      <c r="G2485" t="s">
        <v>542</v>
      </c>
      <c r="H2485" t="s">
        <v>543</v>
      </c>
      <c r="I2485">
        <v>75105</v>
      </c>
      <c r="J2485" t="s">
        <v>572</v>
      </c>
      <c r="K2485" s="1">
        <v>667500</v>
      </c>
      <c r="L2485" s="1">
        <v>667500</v>
      </c>
      <c r="M2485">
        <v>0</v>
      </c>
      <c r="N2485" s="1">
        <v>667500</v>
      </c>
      <c r="O2485">
        <v>0</v>
      </c>
      <c r="P2485" s="1">
        <v>667500</v>
      </c>
      <c r="Q2485">
        <v>0</v>
      </c>
      <c r="R2485" s="1">
        <v>667500</v>
      </c>
      <c r="S2485">
        <v>0</v>
      </c>
    </row>
    <row r="2486" spans="1:19" x14ac:dyDescent="0.25">
      <c r="A2486" s="2">
        <v>1001</v>
      </c>
      <c r="B2486" t="s">
        <v>21</v>
      </c>
      <c r="C2486" s="2" t="str">
        <f t="shared" si="131"/>
        <v>15</v>
      </c>
      <c r="D2486" t="s">
        <v>505</v>
      </c>
      <c r="E2486" s="2" t="str">
        <f t="shared" si="132"/>
        <v>150140000</v>
      </c>
      <c r="F2486" t="s">
        <v>541</v>
      </c>
      <c r="G2486" t="s">
        <v>542</v>
      </c>
      <c r="H2486" t="s">
        <v>543</v>
      </c>
      <c r="I2486">
        <v>75200</v>
      </c>
      <c r="J2486" t="s">
        <v>573</v>
      </c>
      <c r="K2486" s="1">
        <v>20620767</v>
      </c>
      <c r="L2486" s="1">
        <v>12714013</v>
      </c>
      <c r="M2486" s="1">
        <v>-7906754</v>
      </c>
      <c r="N2486" s="1">
        <v>12714012.02</v>
      </c>
      <c r="O2486">
        <v>0.98</v>
      </c>
      <c r="P2486" s="1">
        <v>12714012.02</v>
      </c>
      <c r="Q2486">
        <v>0</v>
      </c>
      <c r="R2486" s="1">
        <v>12714012.02</v>
      </c>
      <c r="S2486">
        <v>0</v>
      </c>
    </row>
    <row r="2487" spans="1:19" x14ac:dyDescent="0.25">
      <c r="A2487" s="2">
        <v>1001</v>
      </c>
      <c r="B2487" t="s">
        <v>21</v>
      </c>
      <c r="C2487" s="2" t="str">
        <f t="shared" si="131"/>
        <v>15</v>
      </c>
      <c r="D2487" t="s">
        <v>505</v>
      </c>
      <c r="E2487" s="2" t="str">
        <f t="shared" ref="E2487:E2518" si="133">"150150000"</f>
        <v>150150000</v>
      </c>
      <c r="F2487" t="s">
        <v>574</v>
      </c>
      <c r="G2487" t="s">
        <v>575</v>
      </c>
      <c r="H2487" t="s">
        <v>576</v>
      </c>
      <c r="I2487">
        <v>10000</v>
      </c>
      <c r="J2487" t="s">
        <v>25</v>
      </c>
      <c r="K2487" s="1">
        <v>82492</v>
      </c>
      <c r="L2487" s="1">
        <v>82492</v>
      </c>
      <c r="M2487">
        <v>0</v>
      </c>
      <c r="N2487" s="1">
        <v>82491.839999999997</v>
      </c>
      <c r="O2487">
        <v>0.16</v>
      </c>
      <c r="P2487" s="1">
        <v>82491.839999999997</v>
      </c>
      <c r="Q2487">
        <v>0</v>
      </c>
      <c r="R2487" s="1">
        <v>82491.839999999997</v>
      </c>
      <c r="S2487">
        <v>0</v>
      </c>
    </row>
    <row r="2488" spans="1:19" x14ac:dyDescent="0.25">
      <c r="A2488" s="2">
        <v>1001</v>
      </c>
      <c r="B2488" t="s">
        <v>21</v>
      </c>
      <c r="C2488" s="2" t="str">
        <f t="shared" si="131"/>
        <v>15</v>
      </c>
      <c r="D2488" t="s">
        <v>505</v>
      </c>
      <c r="E2488" s="2" t="str">
        <f t="shared" si="133"/>
        <v>150150000</v>
      </c>
      <c r="F2488" t="s">
        <v>574</v>
      </c>
      <c r="G2488" t="s">
        <v>575</v>
      </c>
      <c r="H2488" t="s">
        <v>576</v>
      </c>
      <c r="I2488">
        <v>12000</v>
      </c>
      <c r="J2488" t="s">
        <v>28</v>
      </c>
      <c r="K2488" s="1">
        <v>562644</v>
      </c>
      <c r="L2488" s="1">
        <v>361108.28</v>
      </c>
      <c r="M2488" s="1">
        <v>-201535.72</v>
      </c>
      <c r="N2488" s="1">
        <v>361107.84</v>
      </c>
      <c r="O2488">
        <v>0.44</v>
      </c>
      <c r="P2488" s="1">
        <v>361107.84</v>
      </c>
      <c r="Q2488">
        <v>0</v>
      </c>
      <c r="R2488" s="1">
        <v>361107.84</v>
      </c>
      <c r="S2488">
        <v>0</v>
      </c>
    </row>
    <row r="2489" spans="1:19" x14ac:dyDescent="0.25">
      <c r="A2489" s="2">
        <v>1001</v>
      </c>
      <c r="B2489" t="s">
        <v>21</v>
      </c>
      <c r="C2489" s="2" t="str">
        <f t="shared" si="131"/>
        <v>15</v>
      </c>
      <c r="D2489" t="s">
        <v>505</v>
      </c>
      <c r="E2489" s="2" t="str">
        <f t="shared" si="133"/>
        <v>150150000</v>
      </c>
      <c r="F2489" t="s">
        <v>574</v>
      </c>
      <c r="G2489" t="s">
        <v>575</v>
      </c>
      <c r="H2489" t="s">
        <v>576</v>
      </c>
      <c r="I2489">
        <v>12001</v>
      </c>
      <c r="J2489" t="s">
        <v>51</v>
      </c>
      <c r="K2489" s="1">
        <v>224890</v>
      </c>
      <c r="L2489" s="1">
        <v>102262.91</v>
      </c>
      <c r="M2489" s="1">
        <v>-122627.09</v>
      </c>
      <c r="N2489" s="1">
        <v>102262.17</v>
      </c>
      <c r="O2489">
        <v>0.74</v>
      </c>
      <c r="P2489" s="1">
        <v>102262.17</v>
      </c>
      <c r="Q2489">
        <v>0</v>
      </c>
      <c r="R2489" s="1">
        <v>102262.17</v>
      </c>
      <c r="S2489">
        <v>0</v>
      </c>
    </row>
    <row r="2490" spans="1:19" x14ac:dyDescent="0.25">
      <c r="A2490" s="2">
        <v>1001</v>
      </c>
      <c r="B2490" t="s">
        <v>21</v>
      </c>
      <c r="C2490" s="2" t="str">
        <f t="shared" si="131"/>
        <v>15</v>
      </c>
      <c r="D2490" t="s">
        <v>505</v>
      </c>
      <c r="E2490" s="2" t="str">
        <f t="shared" si="133"/>
        <v>150150000</v>
      </c>
      <c r="F2490" t="s">
        <v>574</v>
      </c>
      <c r="G2490" t="s">
        <v>575</v>
      </c>
      <c r="H2490" t="s">
        <v>576</v>
      </c>
      <c r="I2490">
        <v>12002</v>
      </c>
      <c r="J2490" t="s">
        <v>29</v>
      </c>
      <c r="K2490" s="1">
        <v>206691</v>
      </c>
      <c r="L2490" s="1">
        <v>120979</v>
      </c>
      <c r="M2490" s="1">
        <v>-85712</v>
      </c>
      <c r="N2490" s="1">
        <v>120978.54</v>
      </c>
      <c r="O2490">
        <v>0.46</v>
      </c>
      <c r="P2490" s="1">
        <v>120978.54</v>
      </c>
      <c r="Q2490">
        <v>0</v>
      </c>
      <c r="R2490" s="1">
        <v>120978.54</v>
      </c>
      <c r="S2490">
        <v>0</v>
      </c>
    </row>
    <row r="2491" spans="1:19" x14ac:dyDescent="0.25">
      <c r="A2491" s="2">
        <v>1001</v>
      </c>
      <c r="B2491" t="s">
        <v>21</v>
      </c>
      <c r="C2491" s="2" t="str">
        <f t="shared" si="131"/>
        <v>15</v>
      </c>
      <c r="D2491" t="s">
        <v>505</v>
      </c>
      <c r="E2491" s="2" t="str">
        <f t="shared" si="133"/>
        <v>150150000</v>
      </c>
      <c r="F2491" t="s">
        <v>574</v>
      </c>
      <c r="G2491" t="s">
        <v>575</v>
      </c>
      <c r="H2491" t="s">
        <v>576</v>
      </c>
      <c r="I2491">
        <v>12003</v>
      </c>
      <c r="J2491" t="s">
        <v>30</v>
      </c>
      <c r="K2491" s="1">
        <v>58398</v>
      </c>
      <c r="L2491" s="1">
        <v>58695</v>
      </c>
      <c r="M2491">
        <v>297</v>
      </c>
      <c r="N2491" s="1">
        <v>58694.48</v>
      </c>
      <c r="O2491">
        <v>0.52</v>
      </c>
      <c r="P2491" s="1">
        <v>58694.48</v>
      </c>
      <c r="Q2491">
        <v>0</v>
      </c>
      <c r="R2491" s="1">
        <v>58694.48</v>
      </c>
      <c r="S2491">
        <v>0</v>
      </c>
    </row>
    <row r="2492" spans="1:19" x14ac:dyDescent="0.25">
      <c r="A2492" s="2">
        <v>1001</v>
      </c>
      <c r="B2492" t="s">
        <v>21</v>
      </c>
      <c r="C2492" s="2" t="str">
        <f t="shared" si="131"/>
        <v>15</v>
      </c>
      <c r="D2492" t="s">
        <v>505</v>
      </c>
      <c r="E2492" s="2" t="str">
        <f t="shared" si="133"/>
        <v>150150000</v>
      </c>
      <c r="F2492" t="s">
        <v>574</v>
      </c>
      <c r="G2492" t="s">
        <v>575</v>
      </c>
      <c r="H2492" t="s">
        <v>576</v>
      </c>
      <c r="I2492">
        <v>12005</v>
      </c>
      <c r="J2492" t="s">
        <v>31</v>
      </c>
      <c r="K2492" s="1">
        <v>124522</v>
      </c>
      <c r="L2492" s="1">
        <v>122886</v>
      </c>
      <c r="M2492" s="1">
        <v>-1636</v>
      </c>
      <c r="N2492" s="1">
        <v>122885.3</v>
      </c>
      <c r="O2492">
        <v>0.7</v>
      </c>
      <c r="P2492" s="1">
        <v>122885.3</v>
      </c>
      <c r="Q2492">
        <v>0</v>
      </c>
      <c r="R2492" s="1">
        <v>122885.3</v>
      </c>
      <c r="S2492">
        <v>0</v>
      </c>
    </row>
    <row r="2493" spans="1:19" x14ac:dyDescent="0.25">
      <c r="A2493" s="2">
        <v>1001</v>
      </c>
      <c r="B2493" t="s">
        <v>21</v>
      </c>
      <c r="C2493" s="2" t="str">
        <f t="shared" si="131"/>
        <v>15</v>
      </c>
      <c r="D2493" t="s">
        <v>505</v>
      </c>
      <c r="E2493" s="2" t="str">
        <f t="shared" si="133"/>
        <v>150150000</v>
      </c>
      <c r="F2493" t="s">
        <v>574</v>
      </c>
      <c r="G2493" t="s">
        <v>575</v>
      </c>
      <c r="H2493" t="s">
        <v>576</v>
      </c>
      <c r="I2493">
        <v>12100</v>
      </c>
      <c r="J2493" t="s">
        <v>32</v>
      </c>
      <c r="K2493" s="1">
        <v>665364</v>
      </c>
      <c r="L2493" s="1">
        <v>451021.13</v>
      </c>
      <c r="M2493" s="1">
        <v>-214342.87</v>
      </c>
      <c r="N2493" s="1">
        <v>451020.94</v>
      </c>
      <c r="O2493">
        <v>0.19</v>
      </c>
      <c r="P2493" s="1">
        <v>451020.94</v>
      </c>
      <c r="Q2493">
        <v>0</v>
      </c>
      <c r="R2493" s="1">
        <v>451020.94</v>
      </c>
      <c r="S2493">
        <v>0</v>
      </c>
    </row>
    <row r="2494" spans="1:19" x14ac:dyDescent="0.25">
      <c r="A2494" s="2">
        <v>1001</v>
      </c>
      <c r="B2494" t="s">
        <v>21</v>
      </c>
      <c r="C2494" s="2" t="str">
        <f t="shared" si="131"/>
        <v>15</v>
      </c>
      <c r="D2494" t="s">
        <v>505</v>
      </c>
      <c r="E2494" s="2" t="str">
        <f t="shared" si="133"/>
        <v>150150000</v>
      </c>
      <c r="F2494" t="s">
        <v>574</v>
      </c>
      <c r="G2494" t="s">
        <v>575</v>
      </c>
      <c r="H2494" t="s">
        <v>576</v>
      </c>
      <c r="I2494">
        <v>12101</v>
      </c>
      <c r="J2494" t="s">
        <v>33</v>
      </c>
      <c r="K2494" s="1">
        <v>1316138</v>
      </c>
      <c r="L2494" s="1">
        <v>938261.55</v>
      </c>
      <c r="M2494" s="1">
        <v>-377876.45</v>
      </c>
      <c r="N2494" s="1">
        <v>938260.58</v>
      </c>
      <c r="O2494">
        <v>0.97</v>
      </c>
      <c r="P2494" s="1">
        <v>938260.58</v>
      </c>
      <c r="Q2494">
        <v>0</v>
      </c>
      <c r="R2494" s="1">
        <v>938260.58</v>
      </c>
      <c r="S2494">
        <v>0</v>
      </c>
    </row>
    <row r="2495" spans="1:19" x14ac:dyDescent="0.25">
      <c r="A2495" s="2">
        <v>1001</v>
      </c>
      <c r="B2495" t="s">
        <v>21</v>
      </c>
      <c r="C2495" s="2" t="str">
        <f t="shared" si="131"/>
        <v>15</v>
      </c>
      <c r="D2495" t="s">
        <v>505</v>
      </c>
      <c r="E2495" s="2" t="str">
        <f t="shared" si="133"/>
        <v>150150000</v>
      </c>
      <c r="F2495" t="s">
        <v>574</v>
      </c>
      <c r="G2495" t="s">
        <v>575</v>
      </c>
      <c r="H2495" t="s">
        <v>576</v>
      </c>
      <c r="I2495">
        <v>12401</v>
      </c>
      <c r="J2495" t="s">
        <v>133</v>
      </c>
      <c r="K2495" s="1">
        <v>345775</v>
      </c>
      <c r="L2495" s="1">
        <v>364773.92</v>
      </c>
      <c r="M2495" s="1">
        <v>18998.919999999998</v>
      </c>
      <c r="N2495" s="1">
        <v>364773.49</v>
      </c>
      <c r="O2495">
        <v>0.43</v>
      </c>
      <c r="P2495" s="1">
        <v>364773.49</v>
      </c>
      <c r="Q2495">
        <v>0</v>
      </c>
      <c r="R2495" s="1">
        <v>364773.49</v>
      </c>
      <c r="S2495">
        <v>0</v>
      </c>
    </row>
    <row r="2496" spans="1:19" x14ac:dyDescent="0.25">
      <c r="A2496" s="2">
        <v>1001</v>
      </c>
      <c r="B2496" t="s">
        <v>21</v>
      </c>
      <c r="C2496" s="2" t="str">
        <f t="shared" si="131"/>
        <v>15</v>
      </c>
      <c r="D2496" t="s">
        <v>505</v>
      </c>
      <c r="E2496" s="2" t="str">
        <f t="shared" si="133"/>
        <v>150150000</v>
      </c>
      <c r="F2496" t="s">
        <v>574</v>
      </c>
      <c r="G2496" t="s">
        <v>575</v>
      </c>
      <c r="H2496" t="s">
        <v>576</v>
      </c>
      <c r="I2496">
        <v>13000</v>
      </c>
      <c r="J2496" t="s">
        <v>53</v>
      </c>
      <c r="K2496" s="1">
        <v>460903</v>
      </c>
      <c r="L2496" s="1">
        <v>398169.62</v>
      </c>
      <c r="M2496" s="1">
        <v>-62733.38</v>
      </c>
      <c r="N2496" s="1">
        <v>398169.11</v>
      </c>
      <c r="O2496">
        <v>0.51</v>
      </c>
      <c r="P2496" s="1">
        <v>398169.11</v>
      </c>
      <c r="Q2496">
        <v>0</v>
      </c>
      <c r="R2496" s="1">
        <v>398169.11</v>
      </c>
      <c r="S2496">
        <v>0</v>
      </c>
    </row>
    <row r="2497" spans="1:19" x14ac:dyDescent="0.25">
      <c r="A2497" s="2">
        <v>1001</v>
      </c>
      <c r="B2497" t="s">
        <v>21</v>
      </c>
      <c r="C2497" s="2" t="str">
        <f t="shared" si="131"/>
        <v>15</v>
      </c>
      <c r="D2497" t="s">
        <v>505</v>
      </c>
      <c r="E2497" s="2" t="str">
        <f t="shared" si="133"/>
        <v>150150000</v>
      </c>
      <c r="F2497" t="s">
        <v>574</v>
      </c>
      <c r="G2497" t="s">
        <v>575</v>
      </c>
      <c r="H2497" t="s">
        <v>576</v>
      </c>
      <c r="I2497">
        <v>13001</v>
      </c>
      <c r="J2497" t="s">
        <v>54</v>
      </c>
      <c r="K2497" s="1">
        <v>4621</v>
      </c>
      <c r="L2497" s="1">
        <v>8150</v>
      </c>
      <c r="M2497" s="1">
        <v>3529</v>
      </c>
      <c r="N2497" s="1">
        <v>8149.14</v>
      </c>
      <c r="O2497">
        <v>0.86</v>
      </c>
      <c r="P2497" s="1">
        <v>8149.14</v>
      </c>
      <c r="Q2497">
        <v>0</v>
      </c>
      <c r="R2497" s="1">
        <v>8149.14</v>
      </c>
      <c r="S2497">
        <v>0</v>
      </c>
    </row>
    <row r="2498" spans="1:19" x14ac:dyDescent="0.25">
      <c r="A2498" s="2">
        <v>1001</v>
      </c>
      <c r="B2498" t="s">
        <v>21</v>
      </c>
      <c r="C2498" s="2" t="str">
        <f t="shared" si="131"/>
        <v>15</v>
      </c>
      <c r="D2498" t="s">
        <v>505</v>
      </c>
      <c r="E2498" s="2" t="str">
        <f t="shared" si="133"/>
        <v>150150000</v>
      </c>
      <c r="F2498" t="s">
        <v>574</v>
      </c>
      <c r="G2498" t="s">
        <v>575</v>
      </c>
      <c r="H2498" t="s">
        <v>576</v>
      </c>
      <c r="I2498">
        <v>13005</v>
      </c>
      <c r="J2498" t="s">
        <v>56</v>
      </c>
      <c r="K2498" s="1">
        <v>59084</v>
      </c>
      <c r="L2498" s="1">
        <v>52443</v>
      </c>
      <c r="M2498" s="1">
        <v>-6641</v>
      </c>
      <c r="N2498" s="1">
        <v>52442.559999999998</v>
      </c>
      <c r="O2498">
        <v>0.44</v>
      </c>
      <c r="P2498" s="1">
        <v>52442.559999999998</v>
      </c>
      <c r="Q2498">
        <v>0</v>
      </c>
      <c r="R2498" s="1">
        <v>52442.559999999998</v>
      </c>
      <c r="S2498">
        <v>0</v>
      </c>
    </row>
    <row r="2499" spans="1:19" x14ac:dyDescent="0.25">
      <c r="A2499" s="2">
        <v>1001</v>
      </c>
      <c r="B2499" t="s">
        <v>21</v>
      </c>
      <c r="C2499" s="2" t="str">
        <f t="shared" si="131"/>
        <v>15</v>
      </c>
      <c r="D2499" t="s">
        <v>505</v>
      </c>
      <c r="E2499" s="2" t="str">
        <f t="shared" si="133"/>
        <v>150150000</v>
      </c>
      <c r="F2499" t="s">
        <v>574</v>
      </c>
      <c r="G2499" t="s">
        <v>575</v>
      </c>
      <c r="H2499" t="s">
        <v>576</v>
      </c>
      <c r="I2499">
        <v>16000</v>
      </c>
      <c r="J2499" t="s">
        <v>35</v>
      </c>
      <c r="K2499" s="1">
        <v>821610</v>
      </c>
      <c r="L2499" s="1">
        <v>704492.13</v>
      </c>
      <c r="M2499" s="1">
        <v>-117117.87</v>
      </c>
      <c r="N2499" s="1">
        <v>704491.17</v>
      </c>
      <c r="O2499">
        <v>0.96</v>
      </c>
      <c r="P2499" s="1">
        <v>704491.17</v>
      </c>
      <c r="Q2499">
        <v>0</v>
      </c>
      <c r="R2499" s="1">
        <v>704491.17</v>
      </c>
      <c r="S2499">
        <v>0</v>
      </c>
    </row>
    <row r="2500" spans="1:19" x14ac:dyDescent="0.25">
      <c r="A2500" s="2">
        <v>1001</v>
      </c>
      <c r="B2500" t="s">
        <v>21</v>
      </c>
      <c r="C2500" s="2" t="str">
        <f t="shared" si="131"/>
        <v>15</v>
      </c>
      <c r="D2500" t="s">
        <v>505</v>
      </c>
      <c r="E2500" s="2" t="str">
        <f t="shared" si="133"/>
        <v>150150000</v>
      </c>
      <c r="F2500" t="s">
        <v>574</v>
      </c>
      <c r="G2500" t="s">
        <v>575</v>
      </c>
      <c r="H2500" t="s">
        <v>576</v>
      </c>
      <c r="I2500">
        <v>20800</v>
      </c>
      <c r="J2500" t="s">
        <v>355</v>
      </c>
      <c r="K2500" s="1">
        <v>20000</v>
      </c>
      <c r="L2500" s="1">
        <v>20000</v>
      </c>
      <c r="M2500">
        <v>0</v>
      </c>
      <c r="N2500">
        <v>0</v>
      </c>
      <c r="O2500" s="1">
        <v>20000</v>
      </c>
      <c r="P2500">
        <v>0</v>
      </c>
      <c r="Q2500">
        <v>0</v>
      </c>
      <c r="R2500">
        <v>0</v>
      </c>
      <c r="S2500">
        <v>0</v>
      </c>
    </row>
    <row r="2501" spans="1:19" x14ac:dyDescent="0.25">
      <c r="A2501" s="2">
        <v>1001</v>
      </c>
      <c r="B2501" t="s">
        <v>21</v>
      </c>
      <c r="C2501" s="2" t="str">
        <f t="shared" si="131"/>
        <v>15</v>
      </c>
      <c r="D2501" t="s">
        <v>505</v>
      </c>
      <c r="E2501" s="2" t="str">
        <f t="shared" si="133"/>
        <v>150150000</v>
      </c>
      <c r="F2501" t="s">
        <v>574</v>
      </c>
      <c r="G2501" t="s">
        <v>575</v>
      </c>
      <c r="H2501" t="s">
        <v>576</v>
      </c>
      <c r="I2501">
        <v>21200</v>
      </c>
      <c r="J2501" t="s">
        <v>68</v>
      </c>
      <c r="K2501" s="1">
        <v>100000</v>
      </c>
      <c r="L2501" s="1">
        <v>98800</v>
      </c>
      <c r="M2501" s="1">
        <v>-1200</v>
      </c>
      <c r="N2501">
        <v>0</v>
      </c>
      <c r="O2501" s="1">
        <v>98800</v>
      </c>
      <c r="P2501">
        <v>0</v>
      </c>
      <c r="Q2501">
        <v>0</v>
      </c>
      <c r="R2501">
        <v>0</v>
      </c>
      <c r="S2501">
        <v>0</v>
      </c>
    </row>
    <row r="2502" spans="1:19" x14ac:dyDescent="0.25">
      <c r="A2502" s="2">
        <v>1001</v>
      </c>
      <c r="B2502" t="s">
        <v>21</v>
      </c>
      <c r="C2502" s="2" t="str">
        <f t="shared" si="131"/>
        <v>15</v>
      </c>
      <c r="D2502" t="s">
        <v>505</v>
      </c>
      <c r="E2502" s="2" t="str">
        <f t="shared" si="133"/>
        <v>150150000</v>
      </c>
      <c r="F2502" t="s">
        <v>574</v>
      </c>
      <c r="G2502" t="s">
        <v>575</v>
      </c>
      <c r="H2502" t="s">
        <v>576</v>
      </c>
      <c r="I2502">
        <v>21300</v>
      </c>
      <c r="J2502" t="s">
        <v>69</v>
      </c>
      <c r="K2502">
        <v>0</v>
      </c>
      <c r="L2502" s="1">
        <v>1200</v>
      </c>
      <c r="M2502" s="1">
        <v>1200</v>
      </c>
      <c r="N2502" s="1">
        <v>1263.6199999999999</v>
      </c>
      <c r="O2502">
        <v>-63.62</v>
      </c>
      <c r="P2502" s="1">
        <v>1263.6199999999999</v>
      </c>
      <c r="Q2502">
        <v>0</v>
      </c>
      <c r="R2502" s="1">
        <v>1263.6199999999999</v>
      </c>
      <c r="S2502">
        <v>0</v>
      </c>
    </row>
    <row r="2503" spans="1:19" x14ac:dyDescent="0.25">
      <c r="A2503" s="2">
        <v>1001</v>
      </c>
      <c r="B2503" t="s">
        <v>21</v>
      </c>
      <c r="C2503" s="2" t="str">
        <f t="shared" si="131"/>
        <v>15</v>
      </c>
      <c r="D2503" t="s">
        <v>505</v>
      </c>
      <c r="E2503" s="2" t="str">
        <f t="shared" si="133"/>
        <v>150150000</v>
      </c>
      <c r="F2503" t="s">
        <v>574</v>
      </c>
      <c r="G2503" t="s">
        <v>575</v>
      </c>
      <c r="H2503" t="s">
        <v>576</v>
      </c>
      <c r="I2503">
        <v>22000</v>
      </c>
      <c r="J2503" t="s">
        <v>39</v>
      </c>
      <c r="K2503" s="1">
        <v>9117</v>
      </c>
      <c r="L2503" s="1">
        <v>9117</v>
      </c>
      <c r="M2503">
        <v>0</v>
      </c>
      <c r="N2503" s="1">
        <v>6819.03</v>
      </c>
      <c r="O2503" s="1">
        <v>2297.9699999999998</v>
      </c>
      <c r="P2503" s="1">
        <v>6819.03</v>
      </c>
      <c r="Q2503">
        <v>0</v>
      </c>
      <c r="R2503" s="1">
        <v>6819.03</v>
      </c>
      <c r="S2503">
        <v>0</v>
      </c>
    </row>
    <row r="2504" spans="1:19" x14ac:dyDescent="0.25">
      <c r="A2504" s="2">
        <v>1001</v>
      </c>
      <c r="B2504" t="s">
        <v>21</v>
      </c>
      <c r="C2504" s="2" t="str">
        <f t="shared" si="131"/>
        <v>15</v>
      </c>
      <c r="D2504" t="s">
        <v>505</v>
      </c>
      <c r="E2504" s="2" t="str">
        <f t="shared" si="133"/>
        <v>150150000</v>
      </c>
      <c r="F2504" t="s">
        <v>574</v>
      </c>
      <c r="G2504" t="s">
        <v>575</v>
      </c>
      <c r="H2504" t="s">
        <v>576</v>
      </c>
      <c r="I2504">
        <v>22109</v>
      </c>
      <c r="J2504" t="s">
        <v>78</v>
      </c>
      <c r="K2504" s="1">
        <v>40000</v>
      </c>
      <c r="L2504" s="1">
        <v>40000</v>
      </c>
      <c r="M2504">
        <v>0</v>
      </c>
      <c r="N2504">
        <v>601.85</v>
      </c>
      <c r="O2504" s="1">
        <v>39398.15</v>
      </c>
      <c r="P2504">
        <v>601.85</v>
      </c>
      <c r="Q2504">
        <v>0</v>
      </c>
      <c r="R2504">
        <v>601.85</v>
      </c>
      <c r="S2504">
        <v>0</v>
      </c>
    </row>
    <row r="2505" spans="1:19" x14ac:dyDescent="0.25">
      <c r="A2505" s="2">
        <v>1001</v>
      </c>
      <c r="B2505" t="s">
        <v>21</v>
      </c>
      <c r="C2505" s="2" t="str">
        <f t="shared" si="131"/>
        <v>15</v>
      </c>
      <c r="D2505" t="s">
        <v>505</v>
      </c>
      <c r="E2505" s="2" t="str">
        <f t="shared" si="133"/>
        <v>150150000</v>
      </c>
      <c r="F2505" t="s">
        <v>574</v>
      </c>
      <c r="G2505" t="s">
        <v>575</v>
      </c>
      <c r="H2505" t="s">
        <v>576</v>
      </c>
      <c r="I2505">
        <v>22201</v>
      </c>
      <c r="J2505" t="s">
        <v>42</v>
      </c>
      <c r="K2505">
        <v>198</v>
      </c>
      <c r="L2505">
        <v>198</v>
      </c>
      <c r="M2505">
        <v>0</v>
      </c>
      <c r="N2505">
        <v>0</v>
      </c>
      <c r="O2505">
        <v>198</v>
      </c>
      <c r="P2505">
        <v>0</v>
      </c>
      <c r="Q2505">
        <v>0</v>
      </c>
      <c r="R2505">
        <v>0</v>
      </c>
      <c r="S2505">
        <v>0</v>
      </c>
    </row>
    <row r="2506" spans="1:19" x14ac:dyDescent="0.25">
      <c r="A2506" s="2">
        <v>1001</v>
      </c>
      <c r="B2506" t="s">
        <v>21</v>
      </c>
      <c r="C2506" s="2" t="str">
        <f t="shared" si="131"/>
        <v>15</v>
      </c>
      <c r="D2506" t="s">
        <v>505</v>
      </c>
      <c r="E2506" s="2" t="str">
        <f t="shared" si="133"/>
        <v>150150000</v>
      </c>
      <c r="F2506" t="s">
        <v>574</v>
      </c>
      <c r="G2506" t="s">
        <v>575</v>
      </c>
      <c r="H2506" t="s">
        <v>576</v>
      </c>
      <c r="I2506">
        <v>22300</v>
      </c>
      <c r="J2506" t="s">
        <v>79</v>
      </c>
      <c r="K2506">
        <v>0</v>
      </c>
      <c r="L2506">
        <v>0</v>
      </c>
      <c r="M2506">
        <v>0</v>
      </c>
      <c r="N2506" s="1">
        <v>133100</v>
      </c>
      <c r="O2506" s="1">
        <v>-133100</v>
      </c>
      <c r="P2506" s="1">
        <v>133100</v>
      </c>
      <c r="Q2506">
        <v>0</v>
      </c>
      <c r="R2506" s="1">
        <v>100326.87</v>
      </c>
      <c r="S2506" s="1">
        <v>32773.129999999997</v>
      </c>
    </row>
    <row r="2507" spans="1:19" x14ac:dyDescent="0.25">
      <c r="A2507" s="2">
        <v>1001</v>
      </c>
      <c r="B2507" t="s">
        <v>21</v>
      </c>
      <c r="C2507" s="2" t="str">
        <f t="shared" si="131"/>
        <v>15</v>
      </c>
      <c r="D2507" t="s">
        <v>505</v>
      </c>
      <c r="E2507" s="2" t="str">
        <f t="shared" si="133"/>
        <v>150150000</v>
      </c>
      <c r="F2507" t="s">
        <v>574</v>
      </c>
      <c r="G2507" t="s">
        <v>575</v>
      </c>
      <c r="H2507" t="s">
        <v>576</v>
      </c>
      <c r="I2507">
        <v>22409</v>
      </c>
      <c r="J2507" t="s">
        <v>80</v>
      </c>
      <c r="K2507" s="1">
        <v>20000</v>
      </c>
      <c r="L2507" s="1">
        <v>20000</v>
      </c>
      <c r="M2507">
        <v>0</v>
      </c>
      <c r="N2507" s="1">
        <v>19800.080000000002</v>
      </c>
      <c r="O2507">
        <v>199.92</v>
      </c>
      <c r="P2507" s="1">
        <v>19800.080000000002</v>
      </c>
      <c r="Q2507">
        <v>0</v>
      </c>
      <c r="R2507" s="1">
        <v>19800.080000000002</v>
      </c>
      <c r="S2507">
        <v>0</v>
      </c>
    </row>
    <row r="2508" spans="1:19" x14ac:dyDescent="0.25">
      <c r="A2508" s="2">
        <v>1001</v>
      </c>
      <c r="B2508" t="s">
        <v>21</v>
      </c>
      <c r="C2508" s="2" t="str">
        <f t="shared" si="131"/>
        <v>15</v>
      </c>
      <c r="D2508" t="s">
        <v>505</v>
      </c>
      <c r="E2508" s="2" t="str">
        <f t="shared" si="133"/>
        <v>150150000</v>
      </c>
      <c r="F2508" t="s">
        <v>574</v>
      </c>
      <c r="G2508" t="s">
        <v>575</v>
      </c>
      <c r="H2508" t="s">
        <v>576</v>
      </c>
      <c r="I2508">
        <v>22500</v>
      </c>
      <c r="J2508" t="s">
        <v>81</v>
      </c>
      <c r="K2508" s="1">
        <v>150000</v>
      </c>
      <c r="L2508" s="1">
        <v>150000</v>
      </c>
      <c r="M2508">
        <v>0</v>
      </c>
      <c r="N2508" s="1">
        <v>16200.9</v>
      </c>
      <c r="O2508" s="1">
        <v>133799.1</v>
      </c>
      <c r="P2508" s="1">
        <v>16200.9</v>
      </c>
      <c r="Q2508">
        <v>0</v>
      </c>
      <c r="R2508" s="1">
        <v>16200.9</v>
      </c>
      <c r="S2508">
        <v>0</v>
      </c>
    </row>
    <row r="2509" spans="1:19" x14ac:dyDescent="0.25">
      <c r="A2509" s="2">
        <v>1001</v>
      </c>
      <c r="B2509" t="s">
        <v>21</v>
      </c>
      <c r="C2509" s="2" t="str">
        <f t="shared" si="131"/>
        <v>15</v>
      </c>
      <c r="D2509" t="s">
        <v>505</v>
      </c>
      <c r="E2509" s="2" t="str">
        <f t="shared" si="133"/>
        <v>150150000</v>
      </c>
      <c r="F2509" t="s">
        <v>574</v>
      </c>
      <c r="G2509" t="s">
        <v>575</v>
      </c>
      <c r="H2509" t="s">
        <v>576</v>
      </c>
      <c r="I2509">
        <v>22603</v>
      </c>
      <c r="J2509" t="s">
        <v>82</v>
      </c>
      <c r="K2509" s="1">
        <v>10000</v>
      </c>
      <c r="L2509" s="1">
        <v>10000</v>
      </c>
      <c r="M2509">
        <v>0</v>
      </c>
      <c r="N2509">
        <v>0</v>
      </c>
      <c r="O2509" s="1">
        <v>10000</v>
      </c>
      <c r="P2509">
        <v>0</v>
      </c>
      <c r="Q2509">
        <v>0</v>
      </c>
      <c r="R2509">
        <v>0</v>
      </c>
      <c r="S2509">
        <v>0</v>
      </c>
    </row>
    <row r="2510" spans="1:19" x14ac:dyDescent="0.25">
      <c r="A2510" s="2">
        <v>1001</v>
      </c>
      <c r="B2510" t="s">
        <v>21</v>
      </c>
      <c r="C2510" s="2" t="str">
        <f t="shared" si="131"/>
        <v>15</v>
      </c>
      <c r="D2510" t="s">
        <v>505</v>
      </c>
      <c r="E2510" s="2" t="str">
        <f t="shared" si="133"/>
        <v>150150000</v>
      </c>
      <c r="F2510" t="s">
        <v>574</v>
      </c>
      <c r="G2510" t="s">
        <v>575</v>
      </c>
      <c r="H2510" t="s">
        <v>576</v>
      </c>
      <c r="I2510">
        <v>22606</v>
      </c>
      <c r="J2510" t="s">
        <v>83</v>
      </c>
      <c r="K2510" s="1">
        <v>1000</v>
      </c>
      <c r="L2510" s="1">
        <v>1000</v>
      </c>
      <c r="M2510">
        <v>0</v>
      </c>
      <c r="N2510">
        <v>0</v>
      </c>
      <c r="O2510" s="1">
        <v>1000</v>
      </c>
      <c r="P2510">
        <v>0</v>
      </c>
      <c r="Q2510">
        <v>0</v>
      </c>
      <c r="R2510">
        <v>0</v>
      </c>
      <c r="S2510">
        <v>0</v>
      </c>
    </row>
    <row r="2511" spans="1:19" x14ac:dyDescent="0.25">
      <c r="A2511" s="2">
        <v>1001</v>
      </c>
      <c r="B2511" t="s">
        <v>21</v>
      </c>
      <c r="C2511" s="2" t="str">
        <f t="shared" si="131"/>
        <v>15</v>
      </c>
      <c r="D2511" t="s">
        <v>505</v>
      </c>
      <c r="E2511" s="2" t="str">
        <f t="shared" si="133"/>
        <v>150150000</v>
      </c>
      <c r="F2511" t="s">
        <v>574</v>
      </c>
      <c r="G2511" t="s">
        <v>575</v>
      </c>
      <c r="H2511" t="s">
        <v>576</v>
      </c>
      <c r="I2511">
        <v>22709</v>
      </c>
      <c r="J2511" t="s">
        <v>87</v>
      </c>
      <c r="K2511" s="1">
        <v>500000</v>
      </c>
      <c r="L2511" s="1">
        <v>500000</v>
      </c>
      <c r="M2511">
        <v>0</v>
      </c>
      <c r="N2511" s="1">
        <v>409202.52</v>
      </c>
      <c r="O2511" s="1">
        <v>90797.48</v>
      </c>
      <c r="P2511" s="1">
        <v>409202.52</v>
      </c>
      <c r="Q2511">
        <v>0</v>
      </c>
      <c r="R2511" s="1">
        <v>282342.06</v>
      </c>
      <c r="S2511" s="1">
        <v>126860.46</v>
      </c>
    </row>
    <row r="2512" spans="1:19" x14ac:dyDescent="0.25">
      <c r="A2512" s="2">
        <v>1001</v>
      </c>
      <c r="B2512" t="s">
        <v>21</v>
      </c>
      <c r="C2512" s="2" t="str">
        <f t="shared" si="131"/>
        <v>15</v>
      </c>
      <c r="D2512" t="s">
        <v>505</v>
      </c>
      <c r="E2512" s="2" t="str">
        <f t="shared" si="133"/>
        <v>150150000</v>
      </c>
      <c r="F2512" t="s">
        <v>574</v>
      </c>
      <c r="G2512" t="s">
        <v>575</v>
      </c>
      <c r="H2512" t="s">
        <v>576</v>
      </c>
      <c r="I2512">
        <v>23001</v>
      </c>
      <c r="J2512" t="s">
        <v>88</v>
      </c>
      <c r="K2512">
        <v>50</v>
      </c>
      <c r="L2512">
        <v>50</v>
      </c>
      <c r="M2512">
        <v>0</v>
      </c>
      <c r="N2512">
        <v>0</v>
      </c>
      <c r="O2512">
        <v>50</v>
      </c>
      <c r="P2512">
        <v>0</v>
      </c>
      <c r="Q2512">
        <v>0</v>
      </c>
      <c r="R2512">
        <v>0</v>
      </c>
      <c r="S2512">
        <v>0</v>
      </c>
    </row>
    <row r="2513" spans="1:19" x14ac:dyDescent="0.25">
      <c r="A2513" s="2">
        <v>1001</v>
      </c>
      <c r="B2513" t="s">
        <v>21</v>
      </c>
      <c r="C2513" s="2" t="str">
        <f t="shared" si="131"/>
        <v>15</v>
      </c>
      <c r="D2513" t="s">
        <v>505</v>
      </c>
      <c r="E2513" s="2" t="str">
        <f t="shared" si="133"/>
        <v>150150000</v>
      </c>
      <c r="F2513" t="s">
        <v>574</v>
      </c>
      <c r="G2513" t="s">
        <v>575</v>
      </c>
      <c r="H2513" t="s">
        <v>576</v>
      </c>
      <c r="I2513">
        <v>23100</v>
      </c>
      <c r="J2513" t="s">
        <v>89</v>
      </c>
      <c r="K2513" s="1">
        <v>20000</v>
      </c>
      <c r="L2513" s="1">
        <v>40000</v>
      </c>
      <c r="M2513" s="1">
        <v>20000</v>
      </c>
      <c r="N2513" s="1">
        <v>33530.46</v>
      </c>
      <c r="O2513" s="1">
        <v>6469.54</v>
      </c>
      <c r="P2513" s="1">
        <v>33530.46</v>
      </c>
      <c r="Q2513">
        <v>0</v>
      </c>
      <c r="R2513" s="1">
        <v>33530.46</v>
      </c>
      <c r="S2513">
        <v>0</v>
      </c>
    </row>
    <row r="2514" spans="1:19" x14ac:dyDescent="0.25">
      <c r="A2514" s="2">
        <v>1001</v>
      </c>
      <c r="B2514" t="s">
        <v>21</v>
      </c>
      <c r="C2514" s="2" t="str">
        <f t="shared" si="131"/>
        <v>15</v>
      </c>
      <c r="D2514" t="s">
        <v>505</v>
      </c>
      <c r="E2514" s="2" t="str">
        <f t="shared" si="133"/>
        <v>150150000</v>
      </c>
      <c r="F2514" t="s">
        <v>574</v>
      </c>
      <c r="G2514" t="s">
        <v>575</v>
      </c>
      <c r="H2514" t="s">
        <v>576</v>
      </c>
      <c r="I2514">
        <v>28001</v>
      </c>
      <c r="J2514" t="s">
        <v>45</v>
      </c>
      <c r="K2514">
        <v>500</v>
      </c>
      <c r="L2514">
        <v>500</v>
      </c>
      <c r="M2514">
        <v>0</v>
      </c>
      <c r="N2514">
        <v>476.86</v>
      </c>
      <c r="O2514">
        <v>23.14</v>
      </c>
      <c r="P2514">
        <v>476.86</v>
      </c>
      <c r="Q2514">
        <v>0</v>
      </c>
      <c r="R2514">
        <v>476.86</v>
      </c>
      <c r="S2514">
        <v>0</v>
      </c>
    </row>
    <row r="2515" spans="1:19" x14ac:dyDescent="0.25">
      <c r="A2515" s="2">
        <v>1001</v>
      </c>
      <c r="B2515" t="s">
        <v>21</v>
      </c>
      <c r="C2515" s="2" t="str">
        <f t="shared" si="131"/>
        <v>15</v>
      </c>
      <c r="D2515" t="s">
        <v>505</v>
      </c>
      <c r="E2515" s="2" t="str">
        <f t="shared" si="133"/>
        <v>150150000</v>
      </c>
      <c r="F2515" t="s">
        <v>574</v>
      </c>
      <c r="G2515" t="s">
        <v>575</v>
      </c>
      <c r="H2515" t="s">
        <v>576</v>
      </c>
      <c r="I2515">
        <v>34200</v>
      </c>
      <c r="J2515" t="s">
        <v>139</v>
      </c>
      <c r="K2515" s="1">
        <v>300000</v>
      </c>
      <c r="L2515" s="1">
        <v>80000</v>
      </c>
      <c r="M2515" s="1">
        <v>-220000</v>
      </c>
      <c r="N2515" s="1">
        <v>26387.51</v>
      </c>
      <c r="O2515" s="1">
        <v>53612.49</v>
      </c>
      <c r="P2515" s="1">
        <v>26387.51</v>
      </c>
      <c r="Q2515">
        <v>0</v>
      </c>
      <c r="R2515" s="1">
        <v>26387.51</v>
      </c>
      <c r="S2515">
        <v>0</v>
      </c>
    </row>
    <row r="2516" spans="1:19" x14ac:dyDescent="0.25">
      <c r="A2516" s="2">
        <v>1001</v>
      </c>
      <c r="B2516" t="s">
        <v>21</v>
      </c>
      <c r="C2516" s="2" t="str">
        <f t="shared" si="131"/>
        <v>15</v>
      </c>
      <c r="D2516" t="s">
        <v>505</v>
      </c>
      <c r="E2516" s="2" t="str">
        <f t="shared" si="133"/>
        <v>150150000</v>
      </c>
      <c r="F2516" t="s">
        <v>574</v>
      </c>
      <c r="G2516" t="s">
        <v>575</v>
      </c>
      <c r="H2516" t="s">
        <v>576</v>
      </c>
      <c r="I2516">
        <v>62101</v>
      </c>
      <c r="J2516" t="s">
        <v>214</v>
      </c>
      <c r="K2516" s="1">
        <v>107906219</v>
      </c>
      <c r="L2516" s="1">
        <v>95743890.829999998</v>
      </c>
      <c r="M2516" s="1">
        <v>-12162328.17</v>
      </c>
      <c r="N2516" s="1">
        <v>85790046.980000004</v>
      </c>
      <c r="O2516" s="1">
        <v>9953843.8499999996</v>
      </c>
      <c r="P2516" s="1">
        <v>85492046.420000002</v>
      </c>
      <c r="Q2516" s="1">
        <v>298000.56</v>
      </c>
      <c r="R2516" s="1">
        <v>74288797.140000001</v>
      </c>
      <c r="S2516" s="1">
        <v>11203249.279999999</v>
      </c>
    </row>
    <row r="2517" spans="1:19" x14ac:dyDescent="0.25">
      <c r="A2517" s="2">
        <v>1001</v>
      </c>
      <c r="B2517" t="s">
        <v>21</v>
      </c>
      <c r="C2517" s="2" t="str">
        <f t="shared" ref="C2517:C2580" si="134">"15"</f>
        <v>15</v>
      </c>
      <c r="D2517" t="s">
        <v>505</v>
      </c>
      <c r="E2517" s="2" t="str">
        <f t="shared" si="133"/>
        <v>150150000</v>
      </c>
      <c r="F2517" t="s">
        <v>574</v>
      </c>
      <c r="G2517" t="s">
        <v>575</v>
      </c>
      <c r="H2517" t="s">
        <v>576</v>
      </c>
      <c r="I2517">
        <v>62109</v>
      </c>
      <c r="J2517" t="s">
        <v>577</v>
      </c>
      <c r="K2517">
        <v>0</v>
      </c>
      <c r="L2517" s="1">
        <v>1485369.57</v>
      </c>
      <c r="M2517" s="1">
        <v>1485369.57</v>
      </c>
      <c r="N2517" s="1">
        <v>1485369.57</v>
      </c>
      <c r="O2517">
        <v>0</v>
      </c>
      <c r="P2517" s="1">
        <v>1485369.57</v>
      </c>
      <c r="Q2517">
        <v>0</v>
      </c>
      <c r="R2517" s="1">
        <v>1485369.57</v>
      </c>
      <c r="S2517">
        <v>0</v>
      </c>
    </row>
    <row r="2518" spans="1:19" x14ac:dyDescent="0.25">
      <c r="A2518" s="2">
        <v>1001</v>
      </c>
      <c r="B2518" t="s">
        <v>21</v>
      </c>
      <c r="C2518" s="2" t="str">
        <f t="shared" si="134"/>
        <v>15</v>
      </c>
      <c r="D2518" t="s">
        <v>505</v>
      </c>
      <c r="E2518" s="2" t="str">
        <f t="shared" si="133"/>
        <v>150150000</v>
      </c>
      <c r="F2518" t="s">
        <v>574</v>
      </c>
      <c r="G2518" t="s">
        <v>575</v>
      </c>
      <c r="H2518" t="s">
        <v>576</v>
      </c>
      <c r="I2518">
        <v>62500</v>
      </c>
      <c r="J2518" t="s">
        <v>93</v>
      </c>
      <c r="K2518">
        <v>0</v>
      </c>
      <c r="L2518" s="1">
        <v>2109534.0099999998</v>
      </c>
      <c r="M2518" s="1">
        <v>2109534.0099999998</v>
      </c>
      <c r="N2518" s="1">
        <v>2109534.0099999998</v>
      </c>
      <c r="O2518">
        <v>0</v>
      </c>
      <c r="P2518" s="1">
        <v>2109534.0099999998</v>
      </c>
      <c r="Q2518">
        <v>0</v>
      </c>
      <c r="R2518" s="1">
        <v>2002716.41</v>
      </c>
      <c r="S2518" s="1">
        <v>106817.60000000001</v>
      </c>
    </row>
    <row r="2519" spans="1:19" x14ac:dyDescent="0.25">
      <c r="A2519" s="2">
        <v>1001</v>
      </c>
      <c r="B2519" t="s">
        <v>21</v>
      </c>
      <c r="C2519" s="2" t="str">
        <f t="shared" si="134"/>
        <v>15</v>
      </c>
      <c r="D2519" t="s">
        <v>505</v>
      </c>
      <c r="E2519" s="2" t="str">
        <f t="shared" ref="E2519:E2551" si="135">"150150000"</f>
        <v>150150000</v>
      </c>
      <c r="F2519" t="s">
        <v>574</v>
      </c>
      <c r="G2519" t="s">
        <v>575</v>
      </c>
      <c r="H2519" t="s">
        <v>576</v>
      </c>
      <c r="I2519">
        <v>62502</v>
      </c>
      <c r="J2519" t="s">
        <v>94</v>
      </c>
      <c r="K2519">
        <v>0</v>
      </c>
      <c r="L2519" s="1">
        <v>60268.35</v>
      </c>
      <c r="M2519" s="1">
        <v>60268.35</v>
      </c>
      <c r="N2519" s="1">
        <v>60268.35</v>
      </c>
      <c r="O2519">
        <v>0</v>
      </c>
      <c r="P2519" s="1">
        <v>60268.35</v>
      </c>
      <c r="Q2519">
        <v>0</v>
      </c>
      <c r="R2519">
        <v>0</v>
      </c>
      <c r="S2519" s="1">
        <v>60268.35</v>
      </c>
    </row>
    <row r="2520" spans="1:19" x14ac:dyDescent="0.25">
      <c r="A2520" s="2">
        <v>1001</v>
      </c>
      <c r="B2520" t="s">
        <v>21</v>
      </c>
      <c r="C2520" s="2" t="str">
        <f t="shared" si="134"/>
        <v>15</v>
      </c>
      <c r="D2520" t="s">
        <v>505</v>
      </c>
      <c r="E2520" s="2" t="str">
        <f t="shared" si="135"/>
        <v>150150000</v>
      </c>
      <c r="F2520" t="s">
        <v>574</v>
      </c>
      <c r="G2520" t="s">
        <v>575</v>
      </c>
      <c r="H2520" t="s">
        <v>576</v>
      </c>
      <c r="I2520">
        <v>62600</v>
      </c>
      <c r="J2520" t="s">
        <v>170</v>
      </c>
      <c r="K2520" s="1">
        <v>48250000</v>
      </c>
      <c r="L2520" s="1">
        <v>81039960.849999994</v>
      </c>
      <c r="M2520" s="1">
        <v>32789960.850000001</v>
      </c>
      <c r="N2520" s="1">
        <v>48896942.909999996</v>
      </c>
      <c r="O2520" s="1">
        <v>32143017.940000001</v>
      </c>
      <c r="P2520" s="1">
        <v>48854642.909999996</v>
      </c>
      <c r="Q2520" s="1">
        <v>42300</v>
      </c>
      <c r="R2520" s="1">
        <v>30159005.710000001</v>
      </c>
      <c r="S2520" s="1">
        <v>18695637.199999999</v>
      </c>
    </row>
    <row r="2521" spans="1:19" x14ac:dyDescent="0.25">
      <c r="A2521" s="2">
        <v>1001</v>
      </c>
      <c r="B2521" t="s">
        <v>21</v>
      </c>
      <c r="C2521" s="2" t="str">
        <f t="shared" si="134"/>
        <v>15</v>
      </c>
      <c r="D2521" t="s">
        <v>505</v>
      </c>
      <c r="E2521" s="2" t="str">
        <f t="shared" si="135"/>
        <v>150150000</v>
      </c>
      <c r="F2521" t="s">
        <v>574</v>
      </c>
      <c r="G2521" t="s">
        <v>575</v>
      </c>
      <c r="H2521" t="s">
        <v>576</v>
      </c>
      <c r="I2521">
        <v>62804</v>
      </c>
      <c r="J2521" t="s">
        <v>349</v>
      </c>
      <c r="K2521" s="1">
        <v>6854085</v>
      </c>
      <c r="L2521" s="1">
        <v>8719677.7200000007</v>
      </c>
      <c r="M2521" s="1">
        <v>1865592.72</v>
      </c>
      <c r="N2521" s="1">
        <v>8427527.4000000004</v>
      </c>
      <c r="O2521" s="1">
        <v>292150.32</v>
      </c>
      <c r="P2521" s="1">
        <v>8427527.4000000004</v>
      </c>
      <c r="Q2521">
        <v>0</v>
      </c>
      <c r="R2521" s="1">
        <v>6303513.3300000001</v>
      </c>
      <c r="S2521" s="1">
        <v>2124014.0699999998</v>
      </c>
    </row>
    <row r="2522" spans="1:19" x14ac:dyDescent="0.25">
      <c r="A2522" s="2">
        <v>1001</v>
      </c>
      <c r="B2522" t="s">
        <v>21</v>
      </c>
      <c r="C2522" s="2" t="str">
        <f t="shared" si="134"/>
        <v>15</v>
      </c>
      <c r="D2522" t="s">
        <v>505</v>
      </c>
      <c r="E2522" s="2" t="str">
        <f t="shared" si="135"/>
        <v>150150000</v>
      </c>
      <c r="F2522" t="s">
        <v>574</v>
      </c>
      <c r="G2522" t="s">
        <v>575</v>
      </c>
      <c r="H2522" t="s">
        <v>576</v>
      </c>
      <c r="I2522">
        <v>63100</v>
      </c>
      <c r="J2522" t="s">
        <v>97</v>
      </c>
      <c r="K2522" s="1">
        <v>41681156</v>
      </c>
      <c r="L2522" s="1">
        <v>46244953.439999998</v>
      </c>
      <c r="M2522" s="1">
        <v>4563797.4400000004</v>
      </c>
      <c r="N2522" s="1">
        <v>22528636.300000001</v>
      </c>
      <c r="O2522" s="1">
        <v>23716317.140000001</v>
      </c>
      <c r="P2522" s="1">
        <v>22528636.300000001</v>
      </c>
      <c r="Q2522">
        <v>0</v>
      </c>
      <c r="R2522" s="1">
        <v>19255630.190000001</v>
      </c>
      <c r="S2522" s="1">
        <v>3273006.11</v>
      </c>
    </row>
    <row r="2523" spans="1:19" x14ac:dyDescent="0.25">
      <c r="A2523" s="2">
        <v>1001</v>
      </c>
      <c r="B2523" t="s">
        <v>21</v>
      </c>
      <c r="C2523" s="2" t="str">
        <f t="shared" si="134"/>
        <v>15</v>
      </c>
      <c r="D2523" t="s">
        <v>505</v>
      </c>
      <c r="E2523" s="2" t="str">
        <f t="shared" si="135"/>
        <v>150150000</v>
      </c>
      <c r="F2523" t="s">
        <v>574</v>
      </c>
      <c r="G2523" t="s">
        <v>575</v>
      </c>
      <c r="H2523" t="s">
        <v>576</v>
      </c>
      <c r="I2523">
        <v>64001</v>
      </c>
      <c r="J2523" t="s">
        <v>333</v>
      </c>
      <c r="K2523" s="1">
        <v>2620000</v>
      </c>
      <c r="L2523" s="1">
        <v>2620000</v>
      </c>
      <c r="M2523">
        <v>0</v>
      </c>
      <c r="N2523" s="1">
        <v>2514836.21</v>
      </c>
      <c r="O2523" s="1">
        <v>105163.79</v>
      </c>
      <c r="P2523" s="1">
        <v>2514836.21</v>
      </c>
      <c r="Q2523">
        <v>0</v>
      </c>
      <c r="R2523" s="1">
        <v>2514836.2000000002</v>
      </c>
      <c r="S2523">
        <v>0.01</v>
      </c>
    </row>
    <row r="2524" spans="1:19" x14ac:dyDescent="0.25">
      <c r="A2524" s="2">
        <v>1001</v>
      </c>
      <c r="B2524" t="s">
        <v>21</v>
      </c>
      <c r="C2524" s="2" t="str">
        <f t="shared" si="134"/>
        <v>15</v>
      </c>
      <c r="D2524" t="s">
        <v>505</v>
      </c>
      <c r="E2524" s="2" t="str">
        <f t="shared" si="135"/>
        <v>150150000</v>
      </c>
      <c r="F2524" t="s">
        <v>574</v>
      </c>
      <c r="G2524" t="s">
        <v>575</v>
      </c>
      <c r="H2524" t="s">
        <v>576</v>
      </c>
      <c r="I2524">
        <v>76309</v>
      </c>
      <c r="J2524" t="s">
        <v>144</v>
      </c>
      <c r="K2524" s="1">
        <v>2234562</v>
      </c>
      <c r="L2524" s="1">
        <v>38113.919999999998</v>
      </c>
      <c r="M2524" s="1">
        <v>-2196448.08</v>
      </c>
      <c r="N2524">
        <v>0</v>
      </c>
      <c r="O2524" s="1">
        <v>38113.919999999998</v>
      </c>
      <c r="P2524">
        <v>0</v>
      </c>
      <c r="Q2524">
        <v>0</v>
      </c>
      <c r="R2524">
        <v>0</v>
      </c>
      <c r="S2524">
        <v>0</v>
      </c>
    </row>
    <row r="2525" spans="1:19" x14ac:dyDescent="0.25">
      <c r="A2525" s="2">
        <v>1001</v>
      </c>
      <c r="B2525" t="s">
        <v>21</v>
      </c>
      <c r="C2525" s="2" t="str">
        <f t="shared" si="134"/>
        <v>15</v>
      </c>
      <c r="D2525" t="s">
        <v>505</v>
      </c>
      <c r="E2525" s="2" t="str">
        <f t="shared" si="135"/>
        <v>150150000</v>
      </c>
      <c r="F2525" t="s">
        <v>574</v>
      </c>
      <c r="G2525" t="s">
        <v>578</v>
      </c>
      <c r="H2525" t="s">
        <v>579</v>
      </c>
      <c r="I2525">
        <v>21200</v>
      </c>
      <c r="J2525" t="s">
        <v>68</v>
      </c>
      <c r="K2525" s="1">
        <v>300000</v>
      </c>
      <c r="L2525" s="1">
        <v>300000</v>
      </c>
      <c r="M2525">
        <v>0</v>
      </c>
      <c r="N2525" s="1">
        <v>211383.43</v>
      </c>
      <c r="O2525" s="1">
        <v>88616.57</v>
      </c>
      <c r="P2525" s="1">
        <v>211383.43</v>
      </c>
      <c r="Q2525">
        <v>0</v>
      </c>
      <c r="R2525" s="1">
        <v>211383.43</v>
      </c>
      <c r="S2525">
        <v>0</v>
      </c>
    </row>
    <row r="2526" spans="1:19" x14ac:dyDescent="0.25">
      <c r="A2526" s="2">
        <v>1001</v>
      </c>
      <c r="B2526" t="s">
        <v>21</v>
      </c>
      <c r="C2526" s="2" t="str">
        <f t="shared" si="134"/>
        <v>15</v>
      </c>
      <c r="D2526" t="s">
        <v>505</v>
      </c>
      <c r="E2526" s="2" t="str">
        <f t="shared" si="135"/>
        <v>150150000</v>
      </c>
      <c r="F2526" t="s">
        <v>574</v>
      </c>
      <c r="G2526" t="s">
        <v>578</v>
      </c>
      <c r="H2526" t="s">
        <v>579</v>
      </c>
      <c r="I2526">
        <v>21300</v>
      </c>
      <c r="J2526" t="s">
        <v>69</v>
      </c>
      <c r="K2526" s="1">
        <v>94445</v>
      </c>
      <c r="L2526" s="1">
        <v>94445</v>
      </c>
      <c r="M2526">
        <v>0</v>
      </c>
      <c r="N2526" s="1">
        <v>137650.07999999999</v>
      </c>
      <c r="O2526" s="1">
        <v>-43205.08</v>
      </c>
      <c r="P2526" s="1">
        <v>137650.07999999999</v>
      </c>
      <c r="Q2526">
        <v>0</v>
      </c>
      <c r="R2526" s="1">
        <v>137650.07999999999</v>
      </c>
      <c r="S2526">
        <v>0</v>
      </c>
    </row>
    <row r="2527" spans="1:19" x14ac:dyDescent="0.25">
      <c r="A2527" s="2">
        <v>1001</v>
      </c>
      <c r="B2527" t="s">
        <v>21</v>
      </c>
      <c r="C2527" s="2" t="str">
        <f t="shared" si="134"/>
        <v>15</v>
      </c>
      <c r="D2527" t="s">
        <v>505</v>
      </c>
      <c r="E2527" s="2" t="str">
        <f t="shared" si="135"/>
        <v>150150000</v>
      </c>
      <c r="F2527" t="s">
        <v>574</v>
      </c>
      <c r="G2527" t="s">
        <v>578</v>
      </c>
      <c r="H2527" t="s">
        <v>579</v>
      </c>
      <c r="I2527">
        <v>21500</v>
      </c>
      <c r="J2527" t="s">
        <v>71</v>
      </c>
      <c r="K2527" s="1">
        <v>26333</v>
      </c>
      <c r="L2527" s="1">
        <v>26333</v>
      </c>
      <c r="M2527">
        <v>0</v>
      </c>
      <c r="N2527" s="1">
        <v>4369.8</v>
      </c>
      <c r="O2527" s="1">
        <v>21963.200000000001</v>
      </c>
      <c r="P2527" s="1">
        <v>4369.8</v>
      </c>
      <c r="Q2527">
        <v>0</v>
      </c>
      <c r="R2527" s="1">
        <v>4369.8</v>
      </c>
      <c r="S2527">
        <v>0</v>
      </c>
    </row>
    <row r="2528" spans="1:19" x14ac:dyDescent="0.25">
      <c r="A2528" s="2">
        <v>1001</v>
      </c>
      <c r="B2528" t="s">
        <v>21</v>
      </c>
      <c r="C2528" s="2" t="str">
        <f t="shared" si="134"/>
        <v>15</v>
      </c>
      <c r="D2528" t="s">
        <v>505</v>
      </c>
      <c r="E2528" s="2" t="str">
        <f t="shared" si="135"/>
        <v>150150000</v>
      </c>
      <c r="F2528" t="s">
        <v>574</v>
      </c>
      <c r="G2528" t="s">
        <v>578</v>
      </c>
      <c r="H2528" t="s">
        <v>579</v>
      </c>
      <c r="I2528">
        <v>22000</v>
      </c>
      <c r="J2528" t="s">
        <v>39</v>
      </c>
      <c r="K2528" s="1">
        <v>99620</v>
      </c>
      <c r="L2528" s="1">
        <v>99620</v>
      </c>
      <c r="M2528">
        <v>0</v>
      </c>
      <c r="N2528" s="1">
        <v>59123.43</v>
      </c>
      <c r="O2528" s="1">
        <v>40496.57</v>
      </c>
      <c r="P2528" s="1">
        <v>59123.43</v>
      </c>
      <c r="Q2528">
        <v>0</v>
      </c>
      <c r="R2528" s="1">
        <v>59123.43</v>
      </c>
      <c r="S2528">
        <v>0</v>
      </c>
    </row>
    <row r="2529" spans="1:19" x14ac:dyDescent="0.25">
      <c r="A2529" s="2">
        <v>1001</v>
      </c>
      <c r="B2529" t="s">
        <v>21</v>
      </c>
      <c r="C2529" s="2" t="str">
        <f t="shared" si="134"/>
        <v>15</v>
      </c>
      <c r="D2529" t="s">
        <v>505</v>
      </c>
      <c r="E2529" s="2" t="str">
        <f t="shared" si="135"/>
        <v>150150000</v>
      </c>
      <c r="F2529" t="s">
        <v>574</v>
      </c>
      <c r="G2529" t="s">
        <v>578</v>
      </c>
      <c r="H2529" t="s">
        <v>579</v>
      </c>
      <c r="I2529">
        <v>22002</v>
      </c>
      <c r="J2529" t="s">
        <v>40</v>
      </c>
      <c r="K2529" s="1">
        <v>1583</v>
      </c>
      <c r="L2529" s="1">
        <v>1583</v>
      </c>
      <c r="M2529">
        <v>0</v>
      </c>
      <c r="N2529">
        <v>0</v>
      </c>
      <c r="O2529" s="1">
        <v>1583</v>
      </c>
      <c r="P2529">
        <v>0</v>
      </c>
      <c r="Q2529">
        <v>0</v>
      </c>
      <c r="R2529">
        <v>0</v>
      </c>
      <c r="S2529">
        <v>0</v>
      </c>
    </row>
    <row r="2530" spans="1:19" x14ac:dyDescent="0.25">
      <c r="A2530" s="2">
        <v>1001</v>
      </c>
      <c r="B2530" t="s">
        <v>21</v>
      </c>
      <c r="C2530" s="2" t="str">
        <f t="shared" si="134"/>
        <v>15</v>
      </c>
      <c r="D2530" t="s">
        <v>505</v>
      </c>
      <c r="E2530" s="2" t="str">
        <f t="shared" si="135"/>
        <v>150150000</v>
      </c>
      <c r="F2530" t="s">
        <v>574</v>
      </c>
      <c r="G2530" t="s">
        <v>578</v>
      </c>
      <c r="H2530" t="s">
        <v>579</v>
      </c>
      <c r="I2530">
        <v>22003</v>
      </c>
      <c r="J2530" t="s">
        <v>41</v>
      </c>
      <c r="K2530" s="1">
        <v>1832</v>
      </c>
      <c r="L2530" s="1">
        <v>1832</v>
      </c>
      <c r="M2530">
        <v>0</v>
      </c>
      <c r="N2530">
        <v>132.08000000000001</v>
      </c>
      <c r="O2530" s="1">
        <v>1699.92</v>
      </c>
      <c r="P2530">
        <v>132.08000000000001</v>
      </c>
      <c r="Q2530">
        <v>0</v>
      </c>
      <c r="R2530">
        <v>132.08000000000001</v>
      </c>
      <c r="S2530">
        <v>0</v>
      </c>
    </row>
    <row r="2531" spans="1:19" x14ac:dyDescent="0.25">
      <c r="A2531" s="2">
        <v>1001</v>
      </c>
      <c r="B2531" t="s">
        <v>21</v>
      </c>
      <c r="C2531" s="2" t="str">
        <f t="shared" si="134"/>
        <v>15</v>
      </c>
      <c r="D2531" t="s">
        <v>505</v>
      </c>
      <c r="E2531" s="2" t="str">
        <f t="shared" si="135"/>
        <v>150150000</v>
      </c>
      <c r="F2531" t="s">
        <v>574</v>
      </c>
      <c r="G2531" t="s">
        <v>578</v>
      </c>
      <c r="H2531" t="s">
        <v>579</v>
      </c>
      <c r="I2531">
        <v>22004</v>
      </c>
      <c r="J2531" t="s">
        <v>72</v>
      </c>
      <c r="K2531" s="1">
        <v>31744</v>
      </c>
      <c r="L2531" s="1">
        <v>31744</v>
      </c>
      <c r="M2531">
        <v>0</v>
      </c>
      <c r="N2531" s="1">
        <v>30757.39</v>
      </c>
      <c r="O2531">
        <v>986.61</v>
      </c>
      <c r="P2531" s="1">
        <v>30757.39</v>
      </c>
      <c r="Q2531">
        <v>0</v>
      </c>
      <c r="R2531" s="1">
        <v>30757.39</v>
      </c>
      <c r="S2531">
        <v>0</v>
      </c>
    </row>
    <row r="2532" spans="1:19" x14ac:dyDescent="0.25">
      <c r="A2532" s="2">
        <v>1001</v>
      </c>
      <c r="B2532" t="s">
        <v>21</v>
      </c>
      <c r="C2532" s="2" t="str">
        <f t="shared" si="134"/>
        <v>15</v>
      </c>
      <c r="D2532" t="s">
        <v>505</v>
      </c>
      <c r="E2532" s="2" t="str">
        <f t="shared" si="135"/>
        <v>150150000</v>
      </c>
      <c r="F2532" t="s">
        <v>574</v>
      </c>
      <c r="G2532" t="s">
        <v>578</v>
      </c>
      <c r="H2532" t="s">
        <v>579</v>
      </c>
      <c r="I2532">
        <v>22100</v>
      </c>
      <c r="J2532" t="s">
        <v>73</v>
      </c>
      <c r="K2532" s="1">
        <v>200000</v>
      </c>
      <c r="L2532" s="1">
        <v>200000</v>
      </c>
      <c r="M2532">
        <v>0</v>
      </c>
      <c r="N2532" s="1">
        <v>257369.56</v>
      </c>
      <c r="O2532" s="1">
        <v>-57369.56</v>
      </c>
      <c r="P2532" s="1">
        <v>257369.56</v>
      </c>
      <c r="Q2532">
        <v>0</v>
      </c>
      <c r="R2532" s="1">
        <v>257369.56</v>
      </c>
      <c r="S2532">
        <v>0</v>
      </c>
    </row>
    <row r="2533" spans="1:19" x14ac:dyDescent="0.25">
      <c r="A2533" s="2">
        <v>1001</v>
      </c>
      <c r="B2533" t="s">
        <v>21</v>
      </c>
      <c r="C2533" s="2" t="str">
        <f t="shared" si="134"/>
        <v>15</v>
      </c>
      <c r="D2533" t="s">
        <v>505</v>
      </c>
      <c r="E2533" s="2" t="str">
        <f t="shared" si="135"/>
        <v>150150000</v>
      </c>
      <c r="F2533" t="s">
        <v>574</v>
      </c>
      <c r="G2533" t="s">
        <v>578</v>
      </c>
      <c r="H2533" t="s">
        <v>579</v>
      </c>
      <c r="I2533">
        <v>22101</v>
      </c>
      <c r="J2533" t="s">
        <v>74</v>
      </c>
      <c r="K2533" s="1">
        <v>24000</v>
      </c>
      <c r="L2533" s="1">
        <v>24000</v>
      </c>
      <c r="M2533">
        <v>0</v>
      </c>
      <c r="N2533" s="1">
        <v>16192.19</v>
      </c>
      <c r="O2533" s="1">
        <v>7807.81</v>
      </c>
      <c r="P2533" s="1">
        <v>16192.19</v>
      </c>
      <c r="Q2533">
        <v>0</v>
      </c>
      <c r="R2533" s="1">
        <v>16192.19</v>
      </c>
      <c r="S2533">
        <v>0</v>
      </c>
    </row>
    <row r="2534" spans="1:19" x14ac:dyDescent="0.25">
      <c r="A2534" s="2">
        <v>1001</v>
      </c>
      <c r="B2534" t="s">
        <v>21</v>
      </c>
      <c r="C2534" s="2" t="str">
        <f t="shared" si="134"/>
        <v>15</v>
      </c>
      <c r="D2534" t="s">
        <v>505</v>
      </c>
      <c r="E2534" s="2" t="str">
        <f t="shared" si="135"/>
        <v>150150000</v>
      </c>
      <c r="F2534" t="s">
        <v>574</v>
      </c>
      <c r="G2534" t="s">
        <v>578</v>
      </c>
      <c r="H2534" t="s">
        <v>579</v>
      </c>
      <c r="I2534">
        <v>22102</v>
      </c>
      <c r="J2534" t="s">
        <v>75</v>
      </c>
      <c r="K2534" s="1">
        <v>30000</v>
      </c>
      <c r="L2534" s="1">
        <v>30000</v>
      </c>
      <c r="M2534">
        <v>0</v>
      </c>
      <c r="N2534" s="1">
        <v>38686.22</v>
      </c>
      <c r="O2534" s="1">
        <v>-8686.2199999999993</v>
      </c>
      <c r="P2534" s="1">
        <v>38686.22</v>
      </c>
      <c r="Q2534">
        <v>0</v>
      </c>
      <c r="R2534" s="1">
        <v>38686.22</v>
      </c>
      <c r="S2534">
        <v>0</v>
      </c>
    </row>
    <row r="2535" spans="1:19" x14ac:dyDescent="0.25">
      <c r="A2535" s="2">
        <v>1001</v>
      </c>
      <c r="B2535" t="s">
        <v>21</v>
      </c>
      <c r="C2535" s="2" t="str">
        <f t="shared" si="134"/>
        <v>15</v>
      </c>
      <c r="D2535" t="s">
        <v>505</v>
      </c>
      <c r="E2535" s="2" t="str">
        <f t="shared" si="135"/>
        <v>150150000</v>
      </c>
      <c r="F2535" t="s">
        <v>574</v>
      </c>
      <c r="G2535" t="s">
        <v>578</v>
      </c>
      <c r="H2535" t="s">
        <v>579</v>
      </c>
      <c r="I2535">
        <v>22103</v>
      </c>
      <c r="J2535" t="s">
        <v>76</v>
      </c>
      <c r="K2535" s="1">
        <v>48000</v>
      </c>
      <c r="L2535" s="1">
        <v>48000</v>
      </c>
      <c r="M2535">
        <v>0</v>
      </c>
      <c r="N2535" s="1">
        <v>58399.22</v>
      </c>
      <c r="O2535" s="1">
        <v>-10399.219999999999</v>
      </c>
      <c r="P2535" s="1">
        <v>58399.22</v>
      </c>
      <c r="Q2535">
        <v>0</v>
      </c>
      <c r="R2535" s="1">
        <v>58399.22</v>
      </c>
      <c r="S2535">
        <v>0</v>
      </c>
    </row>
    <row r="2536" spans="1:19" x14ac:dyDescent="0.25">
      <c r="A2536" s="2">
        <v>1001</v>
      </c>
      <c r="B2536" t="s">
        <v>21</v>
      </c>
      <c r="C2536" s="2" t="str">
        <f t="shared" si="134"/>
        <v>15</v>
      </c>
      <c r="D2536" t="s">
        <v>505</v>
      </c>
      <c r="E2536" s="2" t="str">
        <f t="shared" si="135"/>
        <v>150150000</v>
      </c>
      <c r="F2536" t="s">
        <v>574</v>
      </c>
      <c r="G2536" t="s">
        <v>578</v>
      </c>
      <c r="H2536" t="s">
        <v>579</v>
      </c>
      <c r="I2536">
        <v>22104</v>
      </c>
      <c r="J2536" t="s">
        <v>77</v>
      </c>
      <c r="K2536" s="1">
        <v>25000</v>
      </c>
      <c r="L2536" s="1">
        <v>25000</v>
      </c>
      <c r="M2536">
        <v>0</v>
      </c>
      <c r="N2536" s="1">
        <v>18924.63</v>
      </c>
      <c r="O2536" s="1">
        <v>6075.37</v>
      </c>
      <c r="P2536" s="1">
        <v>18924.63</v>
      </c>
      <c r="Q2536">
        <v>0</v>
      </c>
      <c r="R2536" s="1">
        <v>18924.61</v>
      </c>
      <c r="S2536">
        <v>0.02</v>
      </c>
    </row>
    <row r="2537" spans="1:19" x14ac:dyDescent="0.25">
      <c r="A2537" s="2">
        <v>1001</v>
      </c>
      <c r="B2537" t="s">
        <v>21</v>
      </c>
      <c r="C2537" s="2" t="str">
        <f t="shared" si="134"/>
        <v>15</v>
      </c>
      <c r="D2537" t="s">
        <v>505</v>
      </c>
      <c r="E2537" s="2" t="str">
        <f t="shared" si="135"/>
        <v>150150000</v>
      </c>
      <c r="F2537" t="s">
        <v>574</v>
      </c>
      <c r="G2537" t="s">
        <v>578</v>
      </c>
      <c r="H2537" t="s">
        <v>579</v>
      </c>
      <c r="I2537">
        <v>22109</v>
      </c>
      <c r="J2537" t="s">
        <v>78</v>
      </c>
      <c r="K2537" s="1">
        <v>24002</v>
      </c>
      <c r="L2537" s="1">
        <v>24002</v>
      </c>
      <c r="M2537">
        <v>0</v>
      </c>
      <c r="N2537" s="1">
        <v>37685.21</v>
      </c>
      <c r="O2537" s="1">
        <v>-13683.21</v>
      </c>
      <c r="P2537" s="1">
        <v>37685.21</v>
      </c>
      <c r="Q2537">
        <v>0</v>
      </c>
      <c r="R2537" s="1">
        <v>37685.21</v>
      </c>
      <c r="S2537">
        <v>0</v>
      </c>
    </row>
    <row r="2538" spans="1:19" x14ac:dyDescent="0.25">
      <c r="A2538" s="2">
        <v>1001</v>
      </c>
      <c r="B2538" t="s">
        <v>21</v>
      </c>
      <c r="C2538" s="2" t="str">
        <f t="shared" si="134"/>
        <v>15</v>
      </c>
      <c r="D2538" t="s">
        <v>505</v>
      </c>
      <c r="E2538" s="2" t="str">
        <f t="shared" si="135"/>
        <v>150150000</v>
      </c>
      <c r="F2538" t="s">
        <v>574</v>
      </c>
      <c r="G2538" t="s">
        <v>578</v>
      </c>
      <c r="H2538" t="s">
        <v>579</v>
      </c>
      <c r="I2538">
        <v>22201</v>
      </c>
      <c r="J2538" t="s">
        <v>42</v>
      </c>
      <c r="K2538" s="1">
        <v>1305</v>
      </c>
      <c r="L2538" s="1">
        <v>1305</v>
      </c>
      <c r="M2538">
        <v>0</v>
      </c>
      <c r="N2538">
        <v>57.44</v>
      </c>
      <c r="O2538" s="1">
        <v>1247.56</v>
      </c>
      <c r="P2538">
        <v>57.44</v>
      </c>
      <c r="Q2538">
        <v>0</v>
      </c>
      <c r="R2538">
        <v>57.44</v>
      </c>
      <c r="S2538">
        <v>0</v>
      </c>
    </row>
    <row r="2539" spans="1:19" x14ac:dyDescent="0.25">
      <c r="A2539" s="2">
        <v>1001</v>
      </c>
      <c r="B2539" t="s">
        <v>21</v>
      </c>
      <c r="C2539" s="2" t="str">
        <f t="shared" si="134"/>
        <v>15</v>
      </c>
      <c r="D2539" t="s">
        <v>505</v>
      </c>
      <c r="E2539" s="2" t="str">
        <f t="shared" si="135"/>
        <v>150150000</v>
      </c>
      <c r="F2539" t="s">
        <v>574</v>
      </c>
      <c r="G2539" t="s">
        <v>578</v>
      </c>
      <c r="H2539" t="s">
        <v>579</v>
      </c>
      <c r="I2539">
        <v>22209</v>
      </c>
      <c r="J2539" t="s">
        <v>43</v>
      </c>
      <c r="K2539" s="1">
        <v>1000</v>
      </c>
      <c r="L2539" s="1">
        <v>1000</v>
      </c>
      <c r="M2539">
        <v>0</v>
      </c>
      <c r="N2539">
        <v>0</v>
      </c>
      <c r="O2539" s="1">
        <v>1000</v>
      </c>
      <c r="P2539">
        <v>0</v>
      </c>
      <c r="Q2539">
        <v>0</v>
      </c>
      <c r="R2539">
        <v>0</v>
      </c>
      <c r="S2539">
        <v>0</v>
      </c>
    </row>
    <row r="2540" spans="1:19" x14ac:dyDescent="0.25">
      <c r="A2540" s="2">
        <v>1001</v>
      </c>
      <c r="B2540" t="s">
        <v>21</v>
      </c>
      <c r="C2540" s="2" t="str">
        <f t="shared" si="134"/>
        <v>15</v>
      </c>
      <c r="D2540" t="s">
        <v>505</v>
      </c>
      <c r="E2540" s="2" t="str">
        <f t="shared" si="135"/>
        <v>150150000</v>
      </c>
      <c r="F2540" t="s">
        <v>574</v>
      </c>
      <c r="G2540" t="s">
        <v>578</v>
      </c>
      <c r="H2540" t="s">
        <v>579</v>
      </c>
      <c r="I2540">
        <v>22300</v>
      </c>
      <c r="J2540" t="s">
        <v>79</v>
      </c>
      <c r="K2540" s="1">
        <v>18600000</v>
      </c>
      <c r="L2540" s="1">
        <v>20000000</v>
      </c>
      <c r="M2540" s="1">
        <v>1400000</v>
      </c>
      <c r="N2540" s="1">
        <v>19671634.210000001</v>
      </c>
      <c r="O2540" s="1">
        <v>328365.78999999998</v>
      </c>
      <c r="P2540" s="1">
        <v>19671634.210000001</v>
      </c>
      <c r="Q2540">
        <v>0</v>
      </c>
      <c r="R2540" s="1">
        <v>19215827.170000002</v>
      </c>
      <c r="S2540" s="1">
        <v>455807.04</v>
      </c>
    </row>
    <row r="2541" spans="1:19" x14ac:dyDescent="0.25">
      <c r="A2541" s="2">
        <v>1001</v>
      </c>
      <c r="B2541" t="s">
        <v>21</v>
      </c>
      <c r="C2541" s="2" t="str">
        <f t="shared" si="134"/>
        <v>15</v>
      </c>
      <c r="D2541" t="s">
        <v>505</v>
      </c>
      <c r="E2541" s="2" t="str">
        <f t="shared" si="135"/>
        <v>150150000</v>
      </c>
      <c r="F2541" t="s">
        <v>574</v>
      </c>
      <c r="G2541" t="s">
        <v>578</v>
      </c>
      <c r="H2541" t="s">
        <v>579</v>
      </c>
      <c r="I2541">
        <v>22409</v>
      </c>
      <c r="J2541" t="s">
        <v>80</v>
      </c>
      <c r="K2541" s="1">
        <v>1500</v>
      </c>
      <c r="L2541" s="1">
        <v>1500</v>
      </c>
      <c r="M2541">
        <v>0</v>
      </c>
      <c r="N2541">
        <v>0</v>
      </c>
      <c r="O2541" s="1">
        <v>1500</v>
      </c>
      <c r="P2541">
        <v>0</v>
      </c>
      <c r="Q2541">
        <v>0</v>
      </c>
      <c r="R2541">
        <v>0</v>
      </c>
      <c r="S2541">
        <v>0</v>
      </c>
    </row>
    <row r="2542" spans="1:19" x14ac:dyDescent="0.25">
      <c r="A2542" s="2">
        <v>1001</v>
      </c>
      <c r="B2542" t="s">
        <v>21</v>
      </c>
      <c r="C2542" s="2" t="str">
        <f t="shared" si="134"/>
        <v>15</v>
      </c>
      <c r="D2542" t="s">
        <v>505</v>
      </c>
      <c r="E2542" s="2" t="str">
        <f t="shared" si="135"/>
        <v>150150000</v>
      </c>
      <c r="F2542" t="s">
        <v>574</v>
      </c>
      <c r="G2542" t="s">
        <v>578</v>
      </c>
      <c r="H2542" t="s">
        <v>579</v>
      </c>
      <c r="I2542">
        <v>22500</v>
      </c>
      <c r="J2542" t="s">
        <v>81</v>
      </c>
      <c r="K2542" s="1">
        <v>1500</v>
      </c>
      <c r="L2542" s="1">
        <v>1500</v>
      </c>
      <c r="M2542">
        <v>0</v>
      </c>
      <c r="N2542">
        <v>0</v>
      </c>
      <c r="O2542" s="1">
        <v>1500</v>
      </c>
      <c r="P2542">
        <v>0</v>
      </c>
      <c r="Q2542">
        <v>0</v>
      </c>
      <c r="R2542">
        <v>0</v>
      </c>
      <c r="S2542">
        <v>0</v>
      </c>
    </row>
    <row r="2543" spans="1:19" x14ac:dyDescent="0.25">
      <c r="A2543" s="2">
        <v>1001</v>
      </c>
      <c r="B2543" t="s">
        <v>21</v>
      </c>
      <c r="C2543" s="2" t="str">
        <f t="shared" si="134"/>
        <v>15</v>
      </c>
      <c r="D2543" t="s">
        <v>505</v>
      </c>
      <c r="E2543" s="2" t="str">
        <f t="shared" si="135"/>
        <v>150150000</v>
      </c>
      <c r="F2543" t="s">
        <v>574</v>
      </c>
      <c r="G2543" t="s">
        <v>578</v>
      </c>
      <c r="H2543" t="s">
        <v>579</v>
      </c>
      <c r="I2543">
        <v>22606</v>
      </c>
      <c r="J2543" t="s">
        <v>83</v>
      </c>
      <c r="K2543" s="1">
        <v>6000</v>
      </c>
      <c r="L2543" s="1">
        <v>6000</v>
      </c>
      <c r="M2543">
        <v>0</v>
      </c>
      <c r="N2543" s="1">
        <v>3115.41</v>
      </c>
      <c r="O2543" s="1">
        <v>2884.59</v>
      </c>
      <c r="P2543" s="1">
        <v>3115.41</v>
      </c>
      <c r="Q2543">
        <v>0</v>
      </c>
      <c r="R2543" s="1">
        <v>3115.41</v>
      </c>
      <c r="S2543">
        <v>0</v>
      </c>
    </row>
    <row r="2544" spans="1:19" x14ac:dyDescent="0.25">
      <c r="A2544" s="2">
        <v>1001</v>
      </c>
      <c r="B2544" t="s">
        <v>21</v>
      </c>
      <c r="C2544" s="2" t="str">
        <f t="shared" si="134"/>
        <v>15</v>
      </c>
      <c r="D2544" t="s">
        <v>505</v>
      </c>
      <c r="E2544" s="2" t="str">
        <f t="shared" si="135"/>
        <v>150150000</v>
      </c>
      <c r="F2544" t="s">
        <v>574</v>
      </c>
      <c r="G2544" t="s">
        <v>578</v>
      </c>
      <c r="H2544" t="s">
        <v>579</v>
      </c>
      <c r="I2544">
        <v>22609</v>
      </c>
      <c r="J2544" t="s">
        <v>44</v>
      </c>
      <c r="K2544" s="1">
        <v>1600</v>
      </c>
      <c r="L2544" s="1">
        <v>1600</v>
      </c>
      <c r="M2544">
        <v>0</v>
      </c>
      <c r="N2544">
        <v>0</v>
      </c>
      <c r="O2544" s="1">
        <v>1600</v>
      </c>
      <c r="P2544">
        <v>0</v>
      </c>
      <c r="Q2544">
        <v>0</v>
      </c>
      <c r="R2544">
        <v>0</v>
      </c>
      <c r="S2544">
        <v>0</v>
      </c>
    </row>
    <row r="2545" spans="1:19" x14ac:dyDescent="0.25">
      <c r="A2545" s="2">
        <v>1001</v>
      </c>
      <c r="B2545" t="s">
        <v>21</v>
      </c>
      <c r="C2545" s="2" t="str">
        <f t="shared" si="134"/>
        <v>15</v>
      </c>
      <c r="D2545" t="s">
        <v>505</v>
      </c>
      <c r="E2545" s="2" t="str">
        <f t="shared" si="135"/>
        <v>150150000</v>
      </c>
      <c r="F2545" t="s">
        <v>574</v>
      </c>
      <c r="G2545" t="s">
        <v>578</v>
      </c>
      <c r="H2545" t="s">
        <v>579</v>
      </c>
      <c r="I2545">
        <v>22700</v>
      </c>
      <c r="J2545" t="s">
        <v>84</v>
      </c>
      <c r="K2545" s="1">
        <v>424000</v>
      </c>
      <c r="L2545" s="1">
        <v>424000</v>
      </c>
      <c r="M2545">
        <v>0</v>
      </c>
      <c r="N2545" s="1">
        <v>423827.39</v>
      </c>
      <c r="O2545">
        <v>172.61</v>
      </c>
      <c r="P2545" s="1">
        <v>423827.39</v>
      </c>
      <c r="Q2545">
        <v>0</v>
      </c>
      <c r="R2545" s="1">
        <v>411636.61</v>
      </c>
      <c r="S2545" s="1">
        <v>12190.78</v>
      </c>
    </row>
    <row r="2546" spans="1:19" x14ac:dyDescent="0.25">
      <c r="A2546" s="2">
        <v>1001</v>
      </c>
      <c r="B2546" t="s">
        <v>21</v>
      </c>
      <c r="C2546" s="2" t="str">
        <f t="shared" si="134"/>
        <v>15</v>
      </c>
      <c r="D2546" t="s">
        <v>505</v>
      </c>
      <c r="E2546" s="2" t="str">
        <f t="shared" si="135"/>
        <v>150150000</v>
      </c>
      <c r="F2546" t="s">
        <v>574</v>
      </c>
      <c r="G2546" t="s">
        <v>578</v>
      </c>
      <c r="H2546" t="s">
        <v>579</v>
      </c>
      <c r="I2546">
        <v>22701</v>
      </c>
      <c r="J2546" t="s">
        <v>85</v>
      </c>
      <c r="K2546" s="1">
        <v>564512</v>
      </c>
      <c r="L2546" s="1">
        <v>564512</v>
      </c>
      <c r="M2546">
        <v>0</v>
      </c>
      <c r="N2546" s="1">
        <v>554130.87</v>
      </c>
      <c r="O2546" s="1">
        <v>10381.129999999999</v>
      </c>
      <c r="P2546" s="1">
        <v>554130.87</v>
      </c>
      <c r="Q2546">
        <v>0</v>
      </c>
      <c r="R2546" s="1">
        <v>554130.81000000006</v>
      </c>
      <c r="S2546">
        <v>0.06</v>
      </c>
    </row>
    <row r="2547" spans="1:19" x14ac:dyDescent="0.25">
      <c r="A2547" s="2">
        <v>1001</v>
      </c>
      <c r="B2547" t="s">
        <v>21</v>
      </c>
      <c r="C2547" s="2" t="str">
        <f t="shared" si="134"/>
        <v>15</v>
      </c>
      <c r="D2547" t="s">
        <v>505</v>
      </c>
      <c r="E2547" s="2" t="str">
        <f t="shared" si="135"/>
        <v>150150000</v>
      </c>
      <c r="F2547" t="s">
        <v>574</v>
      </c>
      <c r="G2547" t="s">
        <v>578</v>
      </c>
      <c r="H2547" t="s">
        <v>579</v>
      </c>
      <c r="I2547">
        <v>22709</v>
      </c>
      <c r="J2547" t="s">
        <v>87</v>
      </c>
      <c r="K2547" s="1">
        <v>39000</v>
      </c>
      <c r="L2547" s="1">
        <v>39000</v>
      </c>
      <c r="M2547">
        <v>0</v>
      </c>
      <c r="N2547" s="1">
        <v>18831.68</v>
      </c>
      <c r="O2547" s="1">
        <v>20168.32</v>
      </c>
      <c r="P2547" s="1">
        <v>18831.68</v>
      </c>
      <c r="Q2547">
        <v>0</v>
      </c>
      <c r="R2547" s="1">
        <v>18831.68</v>
      </c>
      <c r="S2547">
        <v>0</v>
      </c>
    </row>
    <row r="2548" spans="1:19" x14ac:dyDescent="0.25">
      <c r="A2548" s="2">
        <v>1001</v>
      </c>
      <c r="B2548" t="s">
        <v>21</v>
      </c>
      <c r="C2548" s="2" t="str">
        <f t="shared" si="134"/>
        <v>15</v>
      </c>
      <c r="D2548" t="s">
        <v>505</v>
      </c>
      <c r="E2548" s="2" t="str">
        <f t="shared" si="135"/>
        <v>150150000</v>
      </c>
      <c r="F2548" t="s">
        <v>574</v>
      </c>
      <c r="G2548" t="s">
        <v>578</v>
      </c>
      <c r="H2548" t="s">
        <v>579</v>
      </c>
      <c r="I2548">
        <v>23001</v>
      </c>
      <c r="J2548" t="s">
        <v>88</v>
      </c>
      <c r="K2548" s="1">
        <v>78100</v>
      </c>
      <c r="L2548" s="1">
        <v>78100</v>
      </c>
      <c r="M2548">
        <v>0</v>
      </c>
      <c r="N2548" s="1">
        <v>54937.84</v>
      </c>
      <c r="O2548" s="1">
        <v>23162.16</v>
      </c>
      <c r="P2548" s="1">
        <v>54937.84</v>
      </c>
      <c r="Q2548">
        <v>0</v>
      </c>
      <c r="R2548" s="1">
        <v>54937.84</v>
      </c>
      <c r="S2548">
        <v>0</v>
      </c>
    </row>
    <row r="2549" spans="1:19" x14ac:dyDescent="0.25">
      <c r="A2549" s="2">
        <v>1001</v>
      </c>
      <c r="B2549" t="s">
        <v>21</v>
      </c>
      <c r="C2549" s="2" t="str">
        <f t="shared" si="134"/>
        <v>15</v>
      </c>
      <c r="D2549" t="s">
        <v>505</v>
      </c>
      <c r="E2549" s="2" t="str">
        <f t="shared" si="135"/>
        <v>150150000</v>
      </c>
      <c r="F2549" t="s">
        <v>574</v>
      </c>
      <c r="G2549" t="s">
        <v>578</v>
      </c>
      <c r="H2549" t="s">
        <v>579</v>
      </c>
      <c r="I2549">
        <v>23100</v>
      </c>
      <c r="J2549" t="s">
        <v>89</v>
      </c>
      <c r="K2549" s="1">
        <v>93109</v>
      </c>
      <c r="L2549" s="1">
        <v>93109</v>
      </c>
      <c r="M2549">
        <v>0</v>
      </c>
      <c r="N2549" s="1">
        <v>101321.8</v>
      </c>
      <c r="O2549" s="1">
        <v>-8212.7999999999993</v>
      </c>
      <c r="P2549" s="1">
        <v>101321.8</v>
      </c>
      <c r="Q2549">
        <v>0</v>
      </c>
      <c r="R2549" s="1">
        <v>101321.8</v>
      </c>
      <c r="S2549">
        <v>0</v>
      </c>
    </row>
    <row r="2550" spans="1:19" x14ac:dyDescent="0.25">
      <c r="A2550" s="2">
        <v>1001</v>
      </c>
      <c r="B2550" t="s">
        <v>21</v>
      </c>
      <c r="C2550" s="2" t="str">
        <f t="shared" si="134"/>
        <v>15</v>
      </c>
      <c r="D2550" t="s">
        <v>505</v>
      </c>
      <c r="E2550" s="2" t="str">
        <f t="shared" si="135"/>
        <v>150150000</v>
      </c>
      <c r="F2550" t="s">
        <v>574</v>
      </c>
      <c r="G2550" t="s">
        <v>578</v>
      </c>
      <c r="H2550" t="s">
        <v>579</v>
      </c>
      <c r="I2550">
        <v>28001</v>
      </c>
      <c r="J2550" t="s">
        <v>45</v>
      </c>
      <c r="K2550" s="1">
        <v>1000</v>
      </c>
      <c r="L2550" s="1">
        <v>1000</v>
      </c>
      <c r="M2550">
        <v>0</v>
      </c>
      <c r="N2550">
        <v>401.72</v>
      </c>
      <c r="O2550">
        <v>598.28</v>
      </c>
      <c r="P2550">
        <v>401.72</v>
      </c>
      <c r="Q2550">
        <v>0</v>
      </c>
      <c r="R2550">
        <v>401.72</v>
      </c>
      <c r="S2550">
        <v>0</v>
      </c>
    </row>
    <row r="2551" spans="1:19" x14ac:dyDescent="0.25">
      <c r="A2551" s="2">
        <v>1001</v>
      </c>
      <c r="B2551" t="s">
        <v>21</v>
      </c>
      <c r="C2551" s="2" t="str">
        <f t="shared" si="134"/>
        <v>15</v>
      </c>
      <c r="D2551" t="s">
        <v>505</v>
      </c>
      <c r="E2551" s="2" t="str">
        <f t="shared" si="135"/>
        <v>150150000</v>
      </c>
      <c r="F2551" t="s">
        <v>574</v>
      </c>
      <c r="G2551" t="s">
        <v>578</v>
      </c>
      <c r="H2551" t="s">
        <v>579</v>
      </c>
      <c r="I2551">
        <v>29000</v>
      </c>
      <c r="J2551" t="s">
        <v>520</v>
      </c>
      <c r="K2551" s="1">
        <v>4782327</v>
      </c>
      <c r="L2551" s="1">
        <v>5282327</v>
      </c>
      <c r="M2551" s="1">
        <v>500000</v>
      </c>
      <c r="N2551" s="1">
        <v>5282327</v>
      </c>
      <c r="O2551">
        <v>0</v>
      </c>
      <c r="P2551" s="1">
        <v>5282327</v>
      </c>
      <c r="Q2551">
        <v>0</v>
      </c>
      <c r="R2551" s="1">
        <v>5282327</v>
      </c>
      <c r="S2551">
        <v>0</v>
      </c>
    </row>
    <row r="2552" spans="1:19" x14ac:dyDescent="0.25">
      <c r="A2552" s="2">
        <v>1001</v>
      </c>
      <c r="B2552" t="s">
        <v>21</v>
      </c>
      <c r="C2552" s="2" t="str">
        <f t="shared" si="134"/>
        <v>15</v>
      </c>
      <c r="D2552" t="s">
        <v>505</v>
      </c>
      <c r="E2552" s="2" t="str">
        <f t="shared" ref="E2552:E2583" si="136">"150160000"</f>
        <v>150160000</v>
      </c>
      <c r="F2552" t="s">
        <v>426</v>
      </c>
      <c r="G2552" t="s">
        <v>507</v>
      </c>
      <c r="H2552" t="s">
        <v>508</v>
      </c>
      <c r="I2552">
        <v>10000</v>
      </c>
      <c r="J2552" t="s">
        <v>25</v>
      </c>
      <c r="K2552" s="1">
        <v>412459</v>
      </c>
      <c r="L2552" s="1">
        <v>411218</v>
      </c>
      <c r="M2552" s="1">
        <v>-1241</v>
      </c>
      <c r="N2552" s="1">
        <v>411217.03</v>
      </c>
      <c r="O2552">
        <v>0.97</v>
      </c>
      <c r="P2552" s="1">
        <v>411217.03</v>
      </c>
      <c r="Q2552">
        <v>0</v>
      </c>
      <c r="R2552" s="1">
        <v>411217.03</v>
      </c>
      <c r="S2552">
        <v>0</v>
      </c>
    </row>
    <row r="2553" spans="1:19" x14ac:dyDescent="0.25">
      <c r="A2553" s="2">
        <v>1001</v>
      </c>
      <c r="B2553" t="s">
        <v>21</v>
      </c>
      <c r="C2553" s="2" t="str">
        <f t="shared" si="134"/>
        <v>15</v>
      </c>
      <c r="D2553" t="s">
        <v>505</v>
      </c>
      <c r="E2553" s="2" t="str">
        <f t="shared" si="136"/>
        <v>150160000</v>
      </c>
      <c r="F2553" t="s">
        <v>426</v>
      </c>
      <c r="G2553" t="s">
        <v>507</v>
      </c>
      <c r="H2553" t="s">
        <v>508</v>
      </c>
      <c r="I2553">
        <v>12000</v>
      </c>
      <c r="J2553" t="s">
        <v>28</v>
      </c>
      <c r="K2553" s="1">
        <v>2148277</v>
      </c>
      <c r="L2553" s="1">
        <v>1603980.39</v>
      </c>
      <c r="M2553" s="1">
        <v>-544296.61</v>
      </c>
      <c r="N2553" s="1">
        <v>1603979.83</v>
      </c>
      <c r="O2553">
        <v>0.56000000000000005</v>
      </c>
      <c r="P2553" s="1">
        <v>1603979.83</v>
      </c>
      <c r="Q2553">
        <v>0</v>
      </c>
      <c r="R2553" s="1">
        <v>1603979.83</v>
      </c>
      <c r="S2553">
        <v>0</v>
      </c>
    </row>
    <row r="2554" spans="1:19" x14ac:dyDescent="0.25">
      <c r="A2554" s="2">
        <v>1001</v>
      </c>
      <c r="B2554" t="s">
        <v>21</v>
      </c>
      <c r="C2554" s="2" t="str">
        <f t="shared" si="134"/>
        <v>15</v>
      </c>
      <c r="D2554" t="s">
        <v>505</v>
      </c>
      <c r="E2554" s="2" t="str">
        <f t="shared" si="136"/>
        <v>150160000</v>
      </c>
      <c r="F2554" t="s">
        <v>426</v>
      </c>
      <c r="G2554" t="s">
        <v>507</v>
      </c>
      <c r="H2554" t="s">
        <v>508</v>
      </c>
      <c r="I2554">
        <v>12001</v>
      </c>
      <c r="J2554" t="s">
        <v>51</v>
      </c>
      <c r="K2554" s="1">
        <v>1949048</v>
      </c>
      <c r="L2554" s="1">
        <v>1187061.79</v>
      </c>
      <c r="M2554" s="1">
        <v>-761986.21</v>
      </c>
      <c r="N2554" s="1">
        <v>1187061.26</v>
      </c>
      <c r="O2554">
        <v>0.53</v>
      </c>
      <c r="P2554" s="1">
        <v>1187061.26</v>
      </c>
      <c r="Q2554">
        <v>0</v>
      </c>
      <c r="R2554" s="1">
        <v>1187061.26</v>
      </c>
      <c r="S2554">
        <v>0</v>
      </c>
    </row>
    <row r="2555" spans="1:19" x14ac:dyDescent="0.25">
      <c r="A2555" s="2">
        <v>1001</v>
      </c>
      <c r="B2555" t="s">
        <v>21</v>
      </c>
      <c r="C2555" s="2" t="str">
        <f t="shared" si="134"/>
        <v>15</v>
      </c>
      <c r="D2555" t="s">
        <v>505</v>
      </c>
      <c r="E2555" s="2" t="str">
        <f t="shared" si="136"/>
        <v>150160000</v>
      </c>
      <c r="F2555" t="s">
        <v>426</v>
      </c>
      <c r="G2555" t="s">
        <v>507</v>
      </c>
      <c r="H2555" t="s">
        <v>508</v>
      </c>
      <c r="I2555">
        <v>12002</v>
      </c>
      <c r="J2555" t="s">
        <v>29</v>
      </c>
      <c r="K2555" s="1">
        <v>2032461</v>
      </c>
      <c r="L2555" s="1">
        <v>1218030.8899999999</v>
      </c>
      <c r="M2555" s="1">
        <v>-814430.11</v>
      </c>
      <c r="N2555" s="1">
        <v>1218030.4099999999</v>
      </c>
      <c r="O2555">
        <v>0.48</v>
      </c>
      <c r="P2555" s="1">
        <v>1218030.4099999999</v>
      </c>
      <c r="Q2555">
        <v>0</v>
      </c>
      <c r="R2555" s="1">
        <v>1218030.4099999999</v>
      </c>
      <c r="S2555">
        <v>0</v>
      </c>
    </row>
    <row r="2556" spans="1:19" x14ac:dyDescent="0.25">
      <c r="A2556" s="2">
        <v>1001</v>
      </c>
      <c r="B2556" t="s">
        <v>21</v>
      </c>
      <c r="C2556" s="2" t="str">
        <f t="shared" si="134"/>
        <v>15</v>
      </c>
      <c r="D2556" t="s">
        <v>505</v>
      </c>
      <c r="E2556" s="2" t="str">
        <f t="shared" si="136"/>
        <v>150160000</v>
      </c>
      <c r="F2556" t="s">
        <v>426</v>
      </c>
      <c r="G2556" t="s">
        <v>507</v>
      </c>
      <c r="H2556" t="s">
        <v>508</v>
      </c>
      <c r="I2556">
        <v>12003</v>
      </c>
      <c r="J2556" t="s">
        <v>30</v>
      </c>
      <c r="K2556" s="1">
        <v>1304222</v>
      </c>
      <c r="L2556" s="1">
        <v>1152444.57</v>
      </c>
      <c r="M2556" s="1">
        <v>-151777.43</v>
      </c>
      <c r="N2556" s="1">
        <v>1152443.95</v>
      </c>
      <c r="O2556">
        <v>0.62</v>
      </c>
      <c r="P2556" s="1">
        <v>1152443.95</v>
      </c>
      <c r="Q2556">
        <v>0</v>
      </c>
      <c r="R2556" s="1">
        <v>1152443.95</v>
      </c>
      <c r="S2556">
        <v>0</v>
      </c>
    </row>
    <row r="2557" spans="1:19" x14ac:dyDescent="0.25">
      <c r="A2557" s="2">
        <v>1001</v>
      </c>
      <c r="B2557" t="s">
        <v>21</v>
      </c>
      <c r="C2557" s="2" t="str">
        <f t="shared" si="134"/>
        <v>15</v>
      </c>
      <c r="D2557" t="s">
        <v>505</v>
      </c>
      <c r="E2557" s="2" t="str">
        <f t="shared" si="136"/>
        <v>150160000</v>
      </c>
      <c r="F2557" t="s">
        <v>426</v>
      </c>
      <c r="G2557" t="s">
        <v>507</v>
      </c>
      <c r="H2557" t="s">
        <v>508</v>
      </c>
      <c r="I2557">
        <v>12004</v>
      </c>
      <c r="J2557" t="s">
        <v>580</v>
      </c>
      <c r="K2557" s="1">
        <v>8920</v>
      </c>
      <c r="L2557" s="1">
        <v>1284</v>
      </c>
      <c r="M2557" s="1">
        <v>-7636</v>
      </c>
      <c r="N2557" s="1">
        <v>1283.01</v>
      </c>
      <c r="O2557">
        <v>0.99</v>
      </c>
      <c r="P2557" s="1">
        <v>1283.01</v>
      </c>
      <c r="Q2557">
        <v>0</v>
      </c>
      <c r="R2557" s="1">
        <v>1283.01</v>
      </c>
      <c r="S2557">
        <v>0</v>
      </c>
    </row>
    <row r="2558" spans="1:19" x14ac:dyDescent="0.25">
      <c r="A2558" s="2">
        <v>1001</v>
      </c>
      <c r="B2558" t="s">
        <v>21</v>
      </c>
      <c r="C2558" s="2" t="str">
        <f t="shared" si="134"/>
        <v>15</v>
      </c>
      <c r="D2558" t="s">
        <v>505</v>
      </c>
      <c r="E2558" s="2" t="str">
        <f t="shared" si="136"/>
        <v>150160000</v>
      </c>
      <c r="F2558" t="s">
        <v>426</v>
      </c>
      <c r="G2558" t="s">
        <v>507</v>
      </c>
      <c r="H2558" t="s">
        <v>508</v>
      </c>
      <c r="I2558">
        <v>12005</v>
      </c>
      <c r="J2558" t="s">
        <v>31</v>
      </c>
      <c r="K2558" s="1">
        <v>1030874</v>
      </c>
      <c r="L2558" s="1">
        <v>1148795</v>
      </c>
      <c r="M2558" s="1">
        <v>117921</v>
      </c>
      <c r="N2558" s="1">
        <v>1148794.05</v>
      </c>
      <c r="O2558">
        <v>0.95</v>
      </c>
      <c r="P2558" s="1">
        <v>1148794.05</v>
      </c>
      <c r="Q2558">
        <v>0</v>
      </c>
      <c r="R2558" s="1">
        <v>1148794.05</v>
      </c>
      <c r="S2558">
        <v>0</v>
      </c>
    </row>
    <row r="2559" spans="1:19" x14ac:dyDescent="0.25">
      <c r="A2559" s="2">
        <v>1001</v>
      </c>
      <c r="B2559" t="s">
        <v>21</v>
      </c>
      <c r="C2559" s="2" t="str">
        <f t="shared" si="134"/>
        <v>15</v>
      </c>
      <c r="D2559" t="s">
        <v>505</v>
      </c>
      <c r="E2559" s="2" t="str">
        <f t="shared" si="136"/>
        <v>150160000</v>
      </c>
      <c r="F2559" t="s">
        <v>426</v>
      </c>
      <c r="G2559" t="s">
        <v>507</v>
      </c>
      <c r="H2559" t="s">
        <v>508</v>
      </c>
      <c r="I2559">
        <v>12100</v>
      </c>
      <c r="J2559" t="s">
        <v>32</v>
      </c>
      <c r="K2559" s="1">
        <v>4345390</v>
      </c>
      <c r="L2559" s="1">
        <v>3406012.93</v>
      </c>
      <c r="M2559" s="1">
        <v>-939377.07</v>
      </c>
      <c r="N2559" s="1">
        <v>3406012.52</v>
      </c>
      <c r="O2559">
        <v>0.41</v>
      </c>
      <c r="P2559" s="1">
        <v>3406012.52</v>
      </c>
      <c r="Q2559">
        <v>0</v>
      </c>
      <c r="R2559" s="1">
        <v>3406012.52</v>
      </c>
      <c r="S2559">
        <v>0</v>
      </c>
    </row>
    <row r="2560" spans="1:19" x14ac:dyDescent="0.25">
      <c r="A2560" s="2">
        <v>1001</v>
      </c>
      <c r="B2560" t="s">
        <v>21</v>
      </c>
      <c r="C2560" s="2" t="str">
        <f t="shared" si="134"/>
        <v>15</v>
      </c>
      <c r="D2560" t="s">
        <v>505</v>
      </c>
      <c r="E2560" s="2" t="str">
        <f t="shared" si="136"/>
        <v>150160000</v>
      </c>
      <c r="F2560" t="s">
        <v>426</v>
      </c>
      <c r="G2560" t="s">
        <v>507</v>
      </c>
      <c r="H2560" t="s">
        <v>508</v>
      </c>
      <c r="I2560">
        <v>12101</v>
      </c>
      <c r="J2560" t="s">
        <v>33</v>
      </c>
      <c r="K2560" s="1">
        <v>7723270</v>
      </c>
      <c r="L2560" s="1">
        <v>6345883.3600000003</v>
      </c>
      <c r="M2560" s="1">
        <v>-1377386.64</v>
      </c>
      <c r="N2560" s="1">
        <v>6345882.9199999999</v>
      </c>
      <c r="O2560">
        <v>0.44</v>
      </c>
      <c r="P2560" s="1">
        <v>6345882.9199999999</v>
      </c>
      <c r="Q2560">
        <v>0</v>
      </c>
      <c r="R2560" s="1">
        <v>6345882.9199999999</v>
      </c>
      <c r="S2560">
        <v>0</v>
      </c>
    </row>
    <row r="2561" spans="1:19" x14ac:dyDescent="0.25">
      <c r="A2561" s="2">
        <v>1001</v>
      </c>
      <c r="B2561" t="s">
        <v>21</v>
      </c>
      <c r="C2561" s="2" t="str">
        <f t="shared" si="134"/>
        <v>15</v>
      </c>
      <c r="D2561" t="s">
        <v>505</v>
      </c>
      <c r="E2561" s="2" t="str">
        <f t="shared" si="136"/>
        <v>150160000</v>
      </c>
      <c r="F2561" t="s">
        <v>426</v>
      </c>
      <c r="G2561" t="s">
        <v>507</v>
      </c>
      <c r="H2561" t="s">
        <v>508</v>
      </c>
      <c r="I2561">
        <v>12103</v>
      </c>
      <c r="J2561" t="s">
        <v>52</v>
      </c>
      <c r="K2561" s="1">
        <v>43348</v>
      </c>
      <c r="L2561" s="1">
        <v>42512</v>
      </c>
      <c r="M2561">
        <v>-836</v>
      </c>
      <c r="N2561" s="1">
        <v>42511.42</v>
      </c>
      <c r="O2561">
        <v>0.57999999999999996</v>
      </c>
      <c r="P2561" s="1">
        <v>42511.42</v>
      </c>
      <c r="Q2561">
        <v>0</v>
      </c>
      <c r="R2561" s="1">
        <v>42511.42</v>
      </c>
      <c r="S2561">
        <v>0</v>
      </c>
    </row>
    <row r="2562" spans="1:19" x14ac:dyDescent="0.25">
      <c r="A2562" s="2">
        <v>1001</v>
      </c>
      <c r="B2562" t="s">
        <v>21</v>
      </c>
      <c r="C2562" s="2" t="str">
        <f t="shared" si="134"/>
        <v>15</v>
      </c>
      <c r="D2562" t="s">
        <v>505</v>
      </c>
      <c r="E2562" s="2" t="str">
        <f t="shared" si="136"/>
        <v>150160000</v>
      </c>
      <c r="F2562" t="s">
        <v>426</v>
      </c>
      <c r="G2562" t="s">
        <v>507</v>
      </c>
      <c r="H2562" t="s">
        <v>508</v>
      </c>
      <c r="I2562">
        <v>12401</v>
      </c>
      <c r="J2562" t="s">
        <v>133</v>
      </c>
      <c r="K2562" s="1">
        <v>374957</v>
      </c>
      <c r="L2562" s="1">
        <v>1461101.56</v>
      </c>
      <c r="M2562" s="1">
        <v>1086144.56</v>
      </c>
      <c r="N2562" s="1">
        <v>1461100.98</v>
      </c>
      <c r="O2562">
        <v>0.57999999999999996</v>
      </c>
      <c r="P2562" s="1">
        <v>1461100.98</v>
      </c>
      <c r="Q2562">
        <v>0</v>
      </c>
      <c r="R2562" s="1">
        <v>1461100.98</v>
      </c>
      <c r="S2562">
        <v>0</v>
      </c>
    </row>
    <row r="2563" spans="1:19" x14ac:dyDescent="0.25">
      <c r="A2563" s="2">
        <v>1001</v>
      </c>
      <c r="B2563" t="s">
        <v>21</v>
      </c>
      <c r="C2563" s="2" t="str">
        <f t="shared" si="134"/>
        <v>15</v>
      </c>
      <c r="D2563" t="s">
        <v>505</v>
      </c>
      <c r="E2563" s="2" t="str">
        <f t="shared" si="136"/>
        <v>150160000</v>
      </c>
      <c r="F2563" t="s">
        <v>426</v>
      </c>
      <c r="G2563" t="s">
        <v>507</v>
      </c>
      <c r="H2563" t="s">
        <v>508</v>
      </c>
      <c r="I2563">
        <v>13000</v>
      </c>
      <c r="J2563" t="s">
        <v>53</v>
      </c>
      <c r="K2563" s="1">
        <v>2427697</v>
      </c>
      <c r="L2563" s="1">
        <v>1609915.28</v>
      </c>
      <c r="M2563" s="1">
        <v>-817781.72</v>
      </c>
      <c r="N2563" s="1">
        <v>1609914.53</v>
      </c>
      <c r="O2563">
        <v>0.75</v>
      </c>
      <c r="P2563" s="1">
        <v>1609914.53</v>
      </c>
      <c r="Q2563">
        <v>0</v>
      </c>
      <c r="R2563" s="1">
        <v>1609914.53</v>
      </c>
      <c r="S2563">
        <v>0</v>
      </c>
    </row>
    <row r="2564" spans="1:19" x14ac:dyDescent="0.25">
      <c r="A2564" s="2">
        <v>1001</v>
      </c>
      <c r="B2564" t="s">
        <v>21</v>
      </c>
      <c r="C2564" s="2" t="str">
        <f t="shared" si="134"/>
        <v>15</v>
      </c>
      <c r="D2564" t="s">
        <v>505</v>
      </c>
      <c r="E2564" s="2" t="str">
        <f t="shared" si="136"/>
        <v>150160000</v>
      </c>
      <c r="F2564" t="s">
        <v>426</v>
      </c>
      <c r="G2564" t="s">
        <v>507</v>
      </c>
      <c r="H2564" t="s">
        <v>508</v>
      </c>
      <c r="I2564">
        <v>13001</v>
      </c>
      <c r="J2564" t="s">
        <v>54</v>
      </c>
      <c r="K2564" s="1">
        <v>9120</v>
      </c>
      <c r="L2564" s="1">
        <v>8000.78</v>
      </c>
      <c r="M2564" s="1">
        <v>-1119.22</v>
      </c>
      <c r="N2564" s="1">
        <v>8000.1</v>
      </c>
      <c r="O2564">
        <v>0.68</v>
      </c>
      <c r="P2564" s="1">
        <v>8000.1</v>
      </c>
      <c r="Q2564">
        <v>0</v>
      </c>
      <c r="R2564" s="1">
        <v>8000.1</v>
      </c>
      <c r="S2564">
        <v>0</v>
      </c>
    </row>
    <row r="2565" spans="1:19" x14ac:dyDescent="0.25">
      <c r="A2565" s="2">
        <v>1001</v>
      </c>
      <c r="B2565" t="s">
        <v>21</v>
      </c>
      <c r="C2565" s="2" t="str">
        <f t="shared" si="134"/>
        <v>15</v>
      </c>
      <c r="D2565" t="s">
        <v>505</v>
      </c>
      <c r="E2565" s="2" t="str">
        <f t="shared" si="136"/>
        <v>150160000</v>
      </c>
      <c r="F2565" t="s">
        <v>426</v>
      </c>
      <c r="G2565" t="s">
        <v>507</v>
      </c>
      <c r="H2565" t="s">
        <v>508</v>
      </c>
      <c r="I2565">
        <v>13005</v>
      </c>
      <c r="J2565" t="s">
        <v>56</v>
      </c>
      <c r="K2565" s="1">
        <v>378493</v>
      </c>
      <c r="L2565" s="1">
        <v>328165</v>
      </c>
      <c r="M2565" s="1">
        <v>-50328</v>
      </c>
      <c r="N2565" s="1">
        <v>328164.24</v>
      </c>
      <c r="O2565">
        <v>0.76</v>
      </c>
      <c r="P2565" s="1">
        <v>328164.24</v>
      </c>
      <c r="Q2565">
        <v>0</v>
      </c>
      <c r="R2565" s="1">
        <v>328164.24</v>
      </c>
      <c r="S2565">
        <v>0</v>
      </c>
    </row>
    <row r="2566" spans="1:19" x14ac:dyDescent="0.25">
      <c r="A2566" s="2">
        <v>1001</v>
      </c>
      <c r="B2566" t="s">
        <v>21</v>
      </c>
      <c r="C2566" s="2" t="str">
        <f t="shared" si="134"/>
        <v>15</v>
      </c>
      <c r="D2566" t="s">
        <v>505</v>
      </c>
      <c r="E2566" s="2" t="str">
        <f t="shared" si="136"/>
        <v>150160000</v>
      </c>
      <c r="F2566" t="s">
        <v>426</v>
      </c>
      <c r="G2566" t="s">
        <v>507</v>
      </c>
      <c r="H2566" t="s">
        <v>508</v>
      </c>
      <c r="I2566">
        <v>15000</v>
      </c>
      <c r="J2566" t="s">
        <v>135</v>
      </c>
      <c r="K2566">
        <v>0</v>
      </c>
      <c r="L2566" s="1">
        <v>112259.37</v>
      </c>
      <c r="M2566" s="1">
        <v>112259.37</v>
      </c>
      <c r="N2566" s="1">
        <v>112259.33</v>
      </c>
      <c r="O2566">
        <v>0.04</v>
      </c>
      <c r="P2566" s="1">
        <v>112259.33</v>
      </c>
      <c r="Q2566">
        <v>0</v>
      </c>
      <c r="R2566" s="1">
        <v>112259.33</v>
      </c>
      <c r="S2566">
        <v>0</v>
      </c>
    </row>
    <row r="2567" spans="1:19" x14ac:dyDescent="0.25">
      <c r="A2567" s="2">
        <v>1001</v>
      </c>
      <c r="B2567" t="s">
        <v>21</v>
      </c>
      <c r="C2567" s="2" t="str">
        <f t="shared" si="134"/>
        <v>15</v>
      </c>
      <c r="D2567" t="s">
        <v>505</v>
      </c>
      <c r="E2567" s="2" t="str">
        <f t="shared" si="136"/>
        <v>150160000</v>
      </c>
      <c r="F2567" t="s">
        <v>426</v>
      </c>
      <c r="G2567" t="s">
        <v>507</v>
      </c>
      <c r="H2567" t="s">
        <v>508</v>
      </c>
      <c r="I2567">
        <v>15202</v>
      </c>
      <c r="J2567" t="s">
        <v>220</v>
      </c>
      <c r="K2567">
        <v>0</v>
      </c>
      <c r="L2567">
        <v>944.52</v>
      </c>
      <c r="M2567">
        <v>944.52</v>
      </c>
      <c r="N2567">
        <v>944.52</v>
      </c>
      <c r="O2567">
        <v>0</v>
      </c>
      <c r="P2567">
        <v>944.52</v>
      </c>
      <c r="Q2567">
        <v>0</v>
      </c>
      <c r="R2567">
        <v>944.52</v>
      </c>
      <c r="S2567">
        <v>0</v>
      </c>
    </row>
    <row r="2568" spans="1:19" x14ac:dyDescent="0.25">
      <c r="A2568" s="2">
        <v>1001</v>
      </c>
      <c r="B2568" t="s">
        <v>21</v>
      </c>
      <c r="C2568" s="2" t="str">
        <f t="shared" si="134"/>
        <v>15</v>
      </c>
      <c r="D2568" t="s">
        <v>505</v>
      </c>
      <c r="E2568" s="2" t="str">
        <f t="shared" si="136"/>
        <v>150160000</v>
      </c>
      <c r="F2568" t="s">
        <v>426</v>
      </c>
      <c r="G2568" t="s">
        <v>507</v>
      </c>
      <c r="H2568" t="s">
        <v>508</v>
      </c>
      <c r="I2568">
        <v>16000</v>
      </c>
      <c r="J2568" t="s">
        <v>35</v>
      </c>
      <c r="K2568" s="1">
        <v>5171725</v>
      </c>
      <c r="L2568" s="1">
        <v>4562680.78</v>
      </c>
      <c r="M2568" s="1">
        <v>-609044.22</v>
      </c>
      <c r="N2568" s="1">
        <v>4562680.38</v>
      </c>
      <c r="O2568">
        <v>0.4</v>
      </c>
      <c r="P2568" s="1">
        <v>4562680.38</v>
      </c>
      <c r="Q2568">
        <v>0</v>
      </c>
      <c r="R2568" s="1">
        <v>4562680.38</v>
      </c>
      <c r="S2568">
        <v>0</v>
      </c>
    </row>
    <row r="2569" spans="1:19" x14ac:dyDescent="0.25">
      <c r="A2569" s="2">
        <v>1001</v>
      </c>
      <c r="B2569" t="s">
        <v>21</v>
      </c>
      <c r="C2569" s="2" t="str">
        <f t="shared" si="134"/>
        <v>15</v>
      </c>
      <c r="D2569" t="s">
        <v>505</v>
      </c>
      <c r="E2569" s="2" t="str">
        <f t="shared" si="136"/>
        <v>150160000</v>
      </c>
      <c r="F2569" t="s">
        <v>426</v>
      </c>
      <c r="G2569" t="s">
        <v>507</v>
      </c>
      <c r="H2569" t="s">
        <v>508</v>
      </c>
      <c r="I2569">
        <v>16001</v>
      </c>
      <c r="J2569" t="s">
        <v>61</v>
      </c>
      <c r="K2569">
        <v>0</v>
      </c>
      <c r="L2569" s="1">
        <v>2022.73</v>
      </c>
      <c r="M2569" s="1">
        <v>2022.73</v>
      </c>
      <c r="N2569" s="1">
        <v>2022.73</v>
      </c>
      <c r="O2569">
        <v>0</v>
      </c>
      <c r="P2569" s="1">
        <v>2022.73</v>
      </c>
      <c r="Q2569">
        <v>0</v>
      </c>
      <c r="R2569" s="1">
        <v>2021.91</v>
      </c>
      <c r="S2569">
        <v>0.82</v>
      </c>
    </row>
    <row r="2570" spans="1:19" x14ac:dyDescent="0.25">
      <c r="A2570" s="2">
        <v>1001</v>
      </c>
      <c r="B2570" t="s">
        <v>21</v>
      </c>
      <c r="C2570" s="2" t="str">
        <f t="shared" si="134"/>
        <v>15</v>
      </c>
      <c r="D2570" t="s">
        <v>505</v>
      </c>
      <c r="E2570" s="2" t="str">
        <f t="shared" si="136"/>
        <v>150160000</v>
      </c>
      <c r="F2570" t="s">
        <v>426</v>
      </c>
      <c r="G2570" t="s">
        <v>507</v>
      </c>
      <c r="H2570" t="s">
        <v>508</v>
      </c>
      <c r="I2570">
        <v>16205</v>
      </c>
      <c r="J2570" t="s">
        <v>63</v>
      </c>
      <c r="K2570">
        <v>0</v>
      </c>
      <c r="L2570" s="1">
        <v>8200</v>
      </c>
      <c r="M2570" s="1">
        <v>8200</v>
      </c>
      <c r="N2570" s="1">
        <v>8200</v>
      </c>
      <c r="O2570">
        <v>0</v>
      </c>
      <c r="P2570" s="1">
        <v>8200</v>
      </c>
      <c r="Q2570">
        <v>0</v>
      </c>
      <c r="R2570" s="1">
        <v>8200</v>
      </c>
      <c r="S2570">
        <v>0</v>
      </c>
    </row>
    <row r="2571" spans="1:19" x14ac:dyDescent="0.25">
      <c r="A2571" s="2">
        <v>1001</v>
      </c>
      <c r="B2571" t="s">
        <v>21</v>
      </c>
      <c r="C2571" s="2" t="str">
        <f t="shared" si="134"/>
        <v>15</v>
      </c>
      <c r="D2571" t="s">
        <v>505</v>
      </c>
      <c r="E2571" s="2" t="str">
        <f t="shared" si="136"/>
        <v>150160000</v>
      </c>
      <c r="F2571" t="s">
        <v>426</v>
      </c>
      <c r="G2571" t="s">
        <v>507</v>
      </c>
      <c r="H2571" t="s">
        <v>508</v>
      </c>
      <c r="I2571">
        <v>22000</v>
      </c>
      <c r="J2571" t="s">
        <v>39</v>
      </c>
      <c r="K2571" s="1">
        <v>11797</v>
      </c>
      <c r="L2571" s="1">
        <v>11797</v>
      </c>
      <c r="M2571">
        <v>0</v>
      </c>
      <c r="N2571" s="1">
        <v>10533.35</v>
      </c>
      <c r="O2571" s="1">
        <v>1263.6500000000001</v>
      </c>
      <c r="P2571" s="1">
        <v>10533.35</v>
      </c>
      <c r="Q2571">
        <v>0</v>
      </c>
      <c r="R2571" s="1">
        <v>10533.35</v>
      </c>
      <c r="S2571">
        <v>0</v>
      </c>
    </row>
    <row r="2572" spans="1:19" x14ac:dyDescent="0.25">
      <c r="A2572" s="2">
        <v>1001</v>
      </c>
      <c r="B2572" t="s">
        <v>21</v>
      </c>
      <c r="C2572" s="2" t="str">
        <f t="shared" si="134"/>
        <v>15</v>
      </c>
      <c r="D2572" t="s">
        <v>505</v>
      </c>
      <c r="E2572" s="2" t="str">
        <f t="shared" si="136"/>
        <v>150160000</v>
      </c>
      <c r="F2572" t="s">
        <v>426</v>
      </c>
      <c r="G2572" t="s">
        <v>507</v>
      </c>
      <c r="H2572" t="s">
        <v>508</v>
      </c>
      <c r="I2572">
        <v>22002</v>
      </c>
      <c r="J2572" t="s">
        <v>40</v>
      </c>
      <c r="K2572" s="1">
        <v>1515</v>
      </c>
      <c r="L2572" s="1">
        <v>1515</v>
      </c>
      <c r="M2572">
        <v>0</v>
      </c>
      <c r="N2572">
        <v>0</v>
      </c>
      <c r="O2572" s="1">
        <v>1515</v>
      </c>
      <c r="P2572">
        <v>0</v>
      </c>
      <c r="Q2572">
        <v>0</v>
      </c>
      <c r="R2572">
        <v>0</v>
      </c>
      <c r="S2572">
        <v>0</v>
      </c>
    </row>
    <row r="2573" spans="1:19" x14ac:dyDescent="0.25">
      <c r="A2573" s="2">
        <v>1001</v>
      </c>
      <c r="B2573" t="s">
        <v>21</v>
      </c>
      <c r="C2573" s="2" t="str">
        <f t="shared" si="134"/>
        <v>15</v>
      </c>
      <c r="D2573" t="s">
        <v>505</v>
      </c>
      <c r="E2573" s="2" t="str">
        <f t="shared" si="136"/>
        <v>150160000</v>
      </c>
      <c r="F2573" t="s">
        <v>426</v>
      </c>
      <c r="G2573" t="s">
        <v>507</v>
      </c>
      <c r="H2573" t="s">
        <v>508</v>
      </c>
      <c r="I2573">
        <v>22003</v>
      </c>
      <c r="J2573" t="s">
        <v>41</v>
      </c>
      <c r="K2573">
        <v>549</v>
      </c>
      <c r="L2573">
        <v>549</v>
      </c>
      <c r="M2573">
        <v>0</v>
      </c>
      <c r="N2573" s="1">
        <v>2565.3200000000002</v>
      </c>
      <c r="O2573" s="1">
        <v>-2016.32</v>
      </c>
      <c r="P2573" s="1">
        <v>2565.3200000000002</v>
      </c>
      <c r="Q2573">
        <v>0</v>
      </c>
      <c r="R2573" s="1">
        <v>2565.3200000000002</v>
      </c>
      <c r="S2573">
        <v>0</v>
      </c>
    </row>
    <row r="2574" spans="1:19" x14ac:dyDescent="0.25">
      <c r="A2574" s="2">
        <v>1001</v>
      </c>
      <c r="B2574" t="s">
        <v>21</v>
      </c>
      <c r="C2574" s="2" t="str">
        <f t="shared" si="134"/>
        <v>15</v>
      </c>
      <c r="D2574" t="s">
        <v>505</v>
      </c>
      <c r="E2574" s="2" t="str">
        <f t="shared" si="136"/>
        <v>150160000</v>
      </c>
      <c r="F2574" t="s">
        <v>426</v>
      </c>
      <c r="G2574" t="s">
        <v>507</v>
      </c>
      <c r="H2574" t="s">
        <v>508</v>
      </c>
      <c r="I2574">
        <v>22004</v>
      </c>
      <c r="J2574" t="s">
        <v>72</v>
      </c>
      <c r="K2574" s="1">
        <v>3662</v>
      </c>
      <c r="L2574" s="1">
        <v>3662</v>
      </c>
      <c r="M2574">
        <v>0</v>
      </c>
      <c r="N2574" s="1">
        <v>7305.97</v>
      </c>
      <c r="O2574" s="1">
        <v>-3643.97</v>
      </c>
      <c r="P2574" s="1">
        <v>7305.97</v>
      </c>
      <c r="Q2574">
        <v>0</v>
      </c>
      <c r="R2574" s="1">
        <v>7305.97</v>
      </c>
      <c r="S2574">
        <v>0</v>
      </c>
    </row>
    <row r="2575" spans="1:19" x14ac:dyDescent="0.25">
      <c r="A2575" s="2">
        <v>1001</v>
      </c>
      <c r="B2575" t="s">
        <v>21</v>
      </c>
      <c r="C2575" s="2" t="str">
        <f t="shared" si="134"/>
        <v>15</v>
      </c>
      <c r="D2575" t="s">
        <v>505</v>
      </c>
      <c r="E2575" s="2" t="str">
        <f t="shared" si="136"/>
        <v>150160000</v>
      </c>
      <c r="F2575" t="s">
        <v>426</v>
      </c>
      <c r="G2575" t="s">
        <v>507</v>
      </c>
      <c r="H2575" t="s">
        <v>508</v>
      </c>
      <c r="I2575">
        <v>22201</v>
      </c>
      <c r="J2575" t="s">
        <v>42</v>
      </c>
      <c r="K2575" s="1">
        <v>188623</v>
      </c>
      <c r="L2575" s="1">
        <v>188623</v>
      </c>
      <c r="M2575">
        <v>0</v>
      </c>
      <c r="N2575" s="1">
        <v>6794.45</v>
      </c>
      <c r="O2575" s="1">
        <v>181828.55</v>
      </c>
      <c r="P2575" s="1">
        <v>6794.45</v>
      </c>
      <c r="Q2575">
        <v>0</v>
      </c>
      <c r="R2575" s="1">
        <v>6794.45</v>
      </c>
      <c r="S2575">
        <v>0</v>
      </c>
    </row>
    <row r="2576" spans="1:19" x14ac:dyDescent="0.25">
      <c r="A2576" s="2">
        <v>1001</v>
      </c>
      <c r="B2576" t="s">
        <v>21</v>
      </c>
      <c r="C2576" s="2" t="str">
        <f t="shared" si="134"/>
        <v>15</v>
      </c>
      <c r="D2576" t="s">
        <v>505</v>
      </c>
      <c r="E2576" s="2" t="str">
        <f t="shared" si="136"/>
        <v>150160000</v>
      </c>
      <c r="F2576" t="s">
        <v>426</v>
      </c>
      <c r="G2576" t="s">
        <v>507</v>
      </c>
      <c r="H2576" t="s">
        <v>508</v>
      </c>
      <c r="I2576">
        <v>22409</v>
      </c>
      <c r="J2576" t="s">
        <v>80</v>
      </c>
      <c r="K2576" s="1">
        <v>196185</v>
      </c>
      <c r="L2576" s="1">
        <v>196185</v>
      </c>
      <c r="M2576">
        <v>0</v>
      </c>
      <c r="N2576" s="1">
        <v>27100</v>
      </c>
      <c r="O2576" s="1">
        <v>169085</v>
      </c>
      <c r="P2576" s="1">
        <v>27100</v>
      </c>
      <c r="Q2576">
        <v>0</v>
      </c>
      <c r="R2576" s="1">
        <v>27100</v>
      </c>
      <c r="S2576">
        <v>0</v>
      </c>
    </row>
    <row r="2577" spans="1:19" x14ac:dyDescent="0.25">
      <c r="A2577" s="2">
        <v>1001</v>
      </c>
      <c r="B2577" t="s">
        <v>21</v>
      </c>
      <c r="C2577" s="2" t="str">
        <f t="shared" si="134"/>
        <v>15</v>
      </c>
      <c r="D2577" t="s">
        <v>505</v>
      </c>
      <c r="E2577" s="2" t="str">
        <f t="shared" si="136"/>
        <v>150160000</v>
      </c>
      <c r="F2577" t="s">
        <v>426</v>
      </c>
      <c r="G2577" t="s">
        <v>507</v>
      </c>
      <c r="H2577" t="s">
        <v>508</v>
      </c>
      <c r="I2577">
        <v>22602</v>
      </c>
      <c r="J2577" t="s">
        <v>108</v>
      </c>
      <c r="K2577" s="1">
        <v>10000</v>
      </c>
      <c r="L2577" s="1">
        <v>9000</v>
      </c>
      <c r="M2577" s="1">
        <v>-1000</v>
      </c>
      <c r="N2577">
        <v>0</v>
      </c>
      <c r="O2577" s="1">
        <v>9000</v>
      </c>
      <c r="P2577">
        <v>0</v>
      </c>
      <c r="Q2577">
        <v>0</v>
      </c>
      <c r="R2577">
        <v>0</v>
      </c>
      <c r="S2577">
        <v>0</v>
      </c>
    </row>
    <row r="2578" spans="1:19" x14ac:dyDescent="0.25">
      <c r="A2578" s="2">
        <v>1001</v>
      </c>
      <c r="B2578" t="s">
        <v>21</v>
      </c>
      <c r="C2578" s="2" t="str">
        <f t="shared" si="134"/>
        <v>15</v>
      </c>
      <c r="D2578" t="s">
        <v>505</v>
      </c>
      <c r="E2578" s="2" t="str">
        <f t="shared" si="136"/>
        <v>150160000</v>
      </c>
      <c r="F2578" t="s">
        <v>426</v>
      </c>
      <c r="G2578" t="s">
        <v>507</v>
      </c>
      <c r="H2578" t="s">
        <v>508</v>
      </c>
      <c r="I2578">
        <v>22603</v>
      </c>
      <c r="J2578" t="s">
        <v>82</v>
      </c>
      <c r="K2578" s="1">
        <v>16277</v>
      </c>
      <c r="L2578" s="1">
        <v>16277</v>
      </c>
      <c r="M2578">
        <v>0</v>
      </c>
      <c r="N2578" s="1">
        <v>140385.9</v>
      </c>
      <c r="O2578" s="1">
        <v>-124108.9</v>
      </c>
      <c r="P2578" s="1">
        <v>140385.9</v>
      </c>
      <c r="Q2578">
        <v>0</v>
      </c>
      <c r="R2578" s="1">
        <v>140385.9</v>
      </c>
      <c r="S2578">
        <v>0</v>
      </c>
    </row>
    <row r="2579" spans="1:19" x14ac:dyDescent="0.25">
      <c r="A2579" s="2">
        <v>1001</v>
      </c>
      <c r="B2579" t="s">
        <v>21</v>
      </c>
      <c r="C2579" s="2" t="str">
        <f t="shared" si="134"/>
        <v>15</v>
      </c>
      <c r="D2579" t="s">
        <v>505</v>
      </c>
      <c r="E2579" s="2" t="str">
        <f t="shared" si="136"/>
        <v>150160000</v>
      </c>
      <c r="F2579" t="s">
        <v>426</v>
      </c>
      <c r="G2579" t="s">
        <v>507</v>
      </c>
      <c r="H2579" t="s">
        <v>508</v>
      </c>
      <c r="I2579">
        <v>22606</v>
      </c>
      <c r="J2579" t="s">
        <v>83</v>
      </c>
      <c r="K2579" s="1">
        <v>35000</v>
      </c>
      <c r="L2579" s="1">
        <v>35000</v>
      </c>
      <c r="M2579">
        <v>0</v>
      </c>
      <c r="N2579" s="1">
        <v>214072.33</v>
      </c>
      <c r="O2579" s="1">
        <v>-179072.33</v>
      </c>
      <c r="P2579" s="1">
        <v>214072.33</v>
      </c>
      <c r="Q2579">
        <v>0</v>
      </c>
      <c r="R2579" s="1">
        <v>214072.33</v>
      </c>
      <c r="S2579">
        <v>0</v>
      </c>
    </row>
    <row r="2580" spans="1:19" x14ac:dyDescent="0.25">
      <c r="A2580" s="2">
        <v>1001</v>
      </c>
      <c r="B2580" t="s">
        <v>21</v>
      </c>
      <c r="C2580" s="2" t="str">
        <f t="shared" si="134"/>
        <v>15</v>
      </c>
      <c r="D2580" t="s">
        <v>505</v>
      </c>
      <c r="E2580" s="2" t="str">
        <f t="shared" si="136"/>
        <v>150160000</v>
      </c>
      <c r="F2580" t="s">
        <v>426</v>
      </c>
      <c r="G2580" t="s">
        <v>507</v>
      </c>
      <c r="H2580" t="s">
        <v>508</v>
      </c>
      <c r="I2580">
        <v>22709</v>
      </c>
      <c r="J2580" t="s">
        <v>87</v>
      </c>
      <c r="K2580" s="1">
        <v>129431</v>
      </c>
      <c r="L2580" s="1">
        <v>813527.19</v>
      </c>
      <c r="M2580" s="1">
        <v>684096.19</v>
      </c>
      <c r="N2580" s="1">
        <v>179794.82</v>
      </c>
      <c r="O2580" s="1">
        <v>633732.37</v>
      </c>
      <c r="P2580" s="1">
        <v>179794.82</v>
      </c>
      <c r="Q2580">
        <v>0</v>
      </c>
      <c r="R2580" s="1">
        <v>179794.82</v>
      </c>
      <c r="S2580">
        <v>0</v>
      </c>
    </row>
    <row r="2581" spans="1:19" x14ac:dyDescent="0.25">
      <c r="A2581" s="2">
        <v>1001</v>
      </c>
      <c r="B2581" t="s">
        <v>21</v>
      </c>
      <c r="C2581" s="2" t="str">
        <f t="shared" ref="C2581:C2644" si="137">"15"</f>
        <v>15</v>
      </c>
      <c r="D2581" t="s">
        <v>505</v>
      </c>
      <c r="E2581" s="2" t="str">
        <f t="shared" si="136"/>
        <v>150160000</v>
      </c>
      <c r="F2581" t="s">
        <v>426</v>
      </c>
      <c r="G2581" t="s">
        <v>507</v>
      </c>
      <c r="H2581" t="s">
        <v>508</v>
      </c>
      <c r="I2581">
        <v>23001</v>
      </c>
      <c r="J2581" t="s">
        <v>88</v>
      </c>
      <c r="K2581" s="1">
        <v>855447</v>
      </c>
      <c r="L2581" s="1">
        <v>1061044.28</v>
      </c>
      <c r="M2581" s="1">
        <v>205597.28</v>
      </c>
      <c r="N2581" s="1">
        <v>485651</v>
      </c>
      <c r="O2581" s="1">
        <v>575393.28000000003</v>
      </c>
      <c r="P2581" s="1">
        <v>485651</v>
      </c>
      <c r="Q2581">
        <v>0</v>
      </c>
      <c r="R2581" s="1">
        <v>485651</v>
      </c>
      <c r="S2581">
        <v>0</v>
      </c>
    </row>
    <row r="2582" spans="1:19" x14ac:dyDescent="0.25">
      <c r="A2582" s="2">
        <v>1001</v>
      </c>
      <c r="B2582" t="s">
        <v>21</v>
      </c>
      <c r="C2582" s="2" t="str">
        <f t="shared" si="137"/>
        <v>15</v>
      </c>
      <c r="D2582" t="s">
        <v>505</v>
      </c>
      <c r="E2582" s="2" t="str">
        <f t="shared" si="136"/>
        <v>150160000</v>
      </c>
      <c r="F2582" t="s">
        <v>426</v>
      </c>
      <c r="G2582" t="s">
        <v>507</v>
      </c>
      <c r="H2582" t="s">
        <v>508</v>
      </c>
      <c r="I2582">
        <v>23100</v>
      </c>
      <c r="J2582" t="s">
        <v>89</v>
      </c>
      <c r="K2582" s="1">
        <v>1108910</v>
      </c>
      <c r="L2582" s="1">
        <v>1201400.92</v>
      </c>
      <c r="M2582" s="1">
        <v>92490.92</v>
      </c>
      <c r="N2582" s="1">
        <v>888066.7</v>
      </c>
      <c r="O2582" s="1">
        <v>313334.21999999997</v>
      </c>
      <c r="P2582" s="1">
        <v>888066.7</v>
      </c>
      <c r="Q2582">
        <v>0</v>
      </c>
      <c r="R2582" s="1">
        <v>888066.7</v>
      </c>
      <c r="S2582">
        <v>0</v>
      </c>
    </row>
    <row r="2583" spans="1:19" x14ac:dyDescent="0.25">
      <c r="A2583" s="2">
        <v>1001</v>
      </c>
      <c r="B2583" t="s">
        <v>21</v>
      </c>
      <c r="C2583" s="2" t="str">
        <f t="shared" si="137"/>
        <v>15</v>
      </c>
      <c r="D2583" t="s">
        <v>505</v>
      </c>
      <c r="E2583" s="2" t="str">
        <f t="shared" si="136"/>
        <v>150160000</v>
      </c>
      <c r="F2583" t="s">
        <v>426</v>
      </c>
      <c r="G2583" t="s">
        <v>507</v>
      </c>
      <c r="H2583" t="s">
        <v>508</v>
      </c>
      <c r="I2583">
        <v>23301</v>
      </c>
      <c r="J2583" t="s">
        <v>345</v>
      </c>
      <c r="K2583" s="1">
        <v>2876610</v>
      </c>
      <c r="L2583" s="1">
        <v>5364392.8</v>
      </c>
      <c r="M2583" s="1">
        <v>2487782.7999999998</v>
      </c>
      <c r="N2583" s="1">
        <v>5787681.6100000003</v>
      </c>
      <c r="O2583" s="1">
        <v>-423288.81</v>
      </c>
      <c r="P2583" s="1">
        <v>5787681.6100000003</v>
      </c>
      <c r="Q2583">
        <v>0</v>
      </c>
      <c r="R2583" s="1">
        <v>5787681.6100000003</v>
      </c>
      <c r="S2583">
        <v>0</v>
      </c>
    </row>
    <row r="2584" spans="1:19" x14ac:dyDescent="0.25">
      <c r="A2584" s="2">
        <v>1001</v>
      </c>
      <c r="B2584" t="s">
        <v>21</v>
      </c>
      <c r="C2584" s="2" t="str">
        <f t="shared" si="137"/>
        <v>15</v>
      </c>
      <c r="D2584" t="s">
        <v>505</v>
      </c>
      <c r="E2584" s="2" t="str">
        <f t="shared" ref="E2584:E2615" si="138">"150160000"</f>
        <v>150160000</v>
      </c>
      <c r="F2584" t="s">
        <v>426</v>
      </c>
      <c r="G2584" t="s">
        <v>507</v>
      </c>
      <c r="H2584" t="s">
        <v>508</v>
      </c>
      <c r="I2584">
        <v>28001</v>
      </c>
      <c r="J2584" t="s">
        <v>45</v>
      </c>
      <c r="K2584">
        <v>667</v>
      </c>
      <c r="L2584" s="1">
        <v>1667</v>
      </c>
      <c r="M2584" s="1">
        <v>1000</v>
      </c>
      <c r="N2584">
        <v>894.79</v>
      </c>
      <c r="O2584">
        <v>772.21</v>
      </c>
      <c r="P2584">
        <v>894.79</v>
      </c>
      <c r="Q2584">
        <v>0</v>
      </c>
      <c r="R2584">
        <v>894.79</v>
      </c>
      <c r="S2584">
        <v>0</v>
      </c>
    </row>
    <row r="2585" spans="1:19" x14ac:dyDescent="0.25">
      <c r="A2585" s="2">
        <v>1001</v>
      </c>
      <c r="B2585" t="s">
        <v>21</v>
      </c>
      <c r="C2585" s="2" t="str">
        <f t="shared" si="137"/>
        <v>15</v>
      </c>
      <c r="D2585" t="s">
        <v>505</v>
      </c>
      <c r="E2585" s="2" t="str">
        <f t="shared" si="138"/>
        <v>150160000</v>
      </c>
      <c r="F2585" t="s">
        <v>426</v>
      </c>
      <c r="G2585" t="s">
        <v>507</v>
      </c>
      <c r="H2585" t="s">
        <v>508</v>
      </c>
      <c r="I2585">
        <v>29000</v>
      </c>
      <c r="J2585" t="s">
        <v>520</v>
      </c>
      <c r="K2585" s="1">
        <v>148205</v>
      </c>
      <c r="L2585" s="1">
        <v>362700.81</v>
      </c>
      <c r="M2585" s="1">
        <v>214495.81</v>
      </c>
      <c r="N2585" s="1">
        <v>229773.28</v>
      </c>
      <c r="O2585" s="1">
        <v>132927.53</v>
      </c>
      <c r="P2585" s="1">
        <v>229773.28</v>
      </c>
      <c r="Q2585">
        <v>0</v>
      </c>
      <c r="R2585" s="1">
        <v>229773.28</v>
      </c>
      <c r="S2585">
        <v>0</v>
      </c>
    </row>
    <row r="2586" spans="1:19" x14ac:dyDescent="0.25">
      <c r="A2586" s="2">
        <v>1001</v>
      </c>
      <c r="B2586" t="s">
        <v>21</v>
      </c>
      <c r="C2586" s="2" t="str">
        <f t="shared" si="137"/>
        <v>15</v>
      </c>
      <c r="D2586" t="s">
        <v>505</v>
      </c>
      <c r="E2586" s="2" t="str">
        <f t="shared" si="138"/>
        <v>150160000</v>
      </c>
      <c r="F2586" t="s">
        <v>426</v>
      </c>
      <c r="G2586" t="s">
        <v>507</v>
      </c>
      <c r="H2586" t="s">
        <v>508</v>
      </c>
      <c r="I2586">
        <v>83009</v>
      </c>
      <c r="J2586" t="s">
        <v>46</v>
      </c>
      <c r="K2586" s="1">
        <v>5489593</v>
      </c>
      <c r="L2586" s="1">
        <v>127828</v>
      </c>
      <c r="M2586" s="1">
        <v>-5361765</v>
      </c>
      <c r="N2586" s="1">
        <v>127828</v>
      </c>
      <c r="O2586">
        <v>0</v>
      </c>
      <c r="P2586" s="1">
        <v>127828</v>
      </c>
      <c r="Q2586">
        <v>0</v>
      </c>
      <c r="R2586" s="1">
        <v>127828</v>
      </c>
      <c r="S2586">
        <v>0</v>
      </c>
    </row>
    <row r="2587" spans="1:19" x14ac:dyDescent="0.25">
      <c r="A2587" s="2">
        <v>1001</v>
      </c>
      <c r="B2587" t="s">
        <v>21</v>
      </c>
      <c r="C2587" s="2" t="str">
        <f t="shared" si="137"/>
        <v>15</v>
      </c>
      <c r="D2587" t="s">
        <v>505</v>
      </c>
      <c r="E2587" s="2" t="str">
        <f t="shared" si="138"/>
        <v>150160000</v>
      </c>
      <c r="F2587" t="s">
        <v>426</v>
      </c>
      <c r="G2587" t="s">
        <v>518</v>
      </c>
      <c r="H2587" t="s">
        <v>519</v>
      </c>
      <c r="I2587">
        <v>12000</v>
      </c>
      <c r="J2587" t="s">
        <v>28</v>
      </c>
      <c r="K2587" s="1">
        <v>7905618</v>
      </c>
      <c r="L2587" s="1">
        <v>7905618</v>
      </c>
      <c r="M2587">
        <v>0</v>
      </c>
      <c r="N2587" s="1">
        <v>4494655.1500000004</v>
      </c>
      <c r="O2587" s="1">
        <v>3410962.85</v>
      </c>
      <c r="P2587" s="1">
        <v>4494655.1500000004</v>
      </c>
      <c r="Q2587">
        <v>0</v>
      </c>
      <c r="R2587" s="1">
        <v>4494655.1500000004</v>
      </c>
      <c r="S2587">
        <v>0</v>
      </c>
    </row>
    <row r="2588" spans="1:19" x14ac:dyDescent="0.25">
      <c r="A2588" s="2">
        <v>1001</v>
      </c>
      <c r="B2588" t="s">
        <v>21</v>
      </c>
      <c r="C2588" s="2" t="str">
        <f t="shared" si="137"/>
        <v>15</v>
      </c>
      <c r="D2588" t="s">
        <v>505</v>
      </c>
      <c r="E2588" s="2" t="str">
        <f t="shared" si="138"/>
        <v>150160000</v>
      </c>
      <c r="F2588" t="s">
        <v>426</v>
      </c>
      <c r="G2588" t="s">
        <v>518</v>
      </c>
      <c r="H2588" t="s">
        <v>519</v>
      </c>
      <c r="I2588">
        <v>12001</v>
      </c>
      <c r="J2588" t="s">
        <v>51</v>
      </c>
      <c r="K2588" s="1">
        <v>348360880</v>
      </c>
      <c r="L2588" s="1">
        <v>389398732.57999998</v>
      </c>
      <c r="M2588" s="1">
        <v>41037852.579999998</v>
      </c>
      <c r="N2588" s="1">
        <v>376791261.87</v>
      </c>
      <c r="O2588" s="1">
        <v>12607470.710000001</v>
      </c>
      <c r="P2588" s="1">
        <v>376791261.87</v>
      </c>
      <c r="Q2588">
        <v>0</v>
      </c>
      <c r="R2588" s="1">
        <v>376791261.87</v>
      </c>
      <c r="S2588">
        <v>0</v>
      </c>
    </row>
    <row r="2589" spans="1:19" x14ac:dyDescent="0.25">
      <c r="A2589" s="2">
        <v>1001</v>
      </c>
      <c r="B2589" t="s">
        <v>21</v>
      </c>
      <c r="C2589" s="2" t="str">
        <f t="shared" si="137"/>
        <v>15</v>
      </c>
      <c r="D2589" t="s">
        <v>505</v>
      </c>
      <c r="E2589" s="2" t="str">
        <f t="shared" si="138"/>
        <v>150160000</v>
      </c>
      <c r="F2589" t="s">
        <v>426</v>
      </c>
      <c r="G2589" t="s">
        <v>518</v>
      </c>
      <c r="H2589" t="s">
        <v>519</v>
      </c>
      <c r="I2589">
        <v>12005</v>
      </c>
      <c r="J2589" t="s">
        <v>31</v>
      </c>
      <c r="K2589" s="1">
        <v>57839289</v>
      </c>
      <c r="L2589" s="1">
        <v>57839289</v>
      </c>
      <c r="M2589">
        <v>0</v>
      </c>
      <c r="N2589" s="1">
        <v>59117314.32</v>
      </c>
      <c r="O2589" s="1">
        <v>-1278025.32</v>
      </c>
      <c r="P2589" s="1">
        <v>59117314.32</v>
      </c>
      <c r="Q2589">
        <v>0</v>
      </c>
      <c r="R2589" s="1">
        <v>59117314.32</v>
      </c>
      <c r="S2589">
        <v>0</v>
      </c>
    </row>
    <row r="2590" spans="1:19" x14ac:dyDescent="0.25">
      <c r="A2590" s="2">
        <v>1001</v>
      </c>
      <c r="B2590" t="s">
        <v>21</v>
      </c>
      <c r="C2590" s="2" t="str">
        <f t="shared" si="137"/>
        <v>15</v>
      </c>
      <c r="D2590" t="s">
        <v>505</v>
      </c>
      <c r="E2590" s="2" t="str">
        <f t="shared" si="138"/>
        <v>150160000</v>
      </c>
      <c r="F2590" t="s">
        <v>426</v>
      </c>
      <c r="G2590" t="s">
        <v>518</v>
      </c>
      <c r="H2590" t="s">
        <v>519</v>
      </c>
      <c r="I2590">
        <v>12100</v>
      </c>
      <c r="J2590" t="s">
        <v>32</v>
      </c>
      <c r="K2590" s="1">
        <v>183286808</v>
      </c>
      <c r="L2590" s="1">
        <v>187875017.88999999</v>
      </c>
      <c r="M2590" s="1">
        <v>4588209.8899999997</v>
      </c>
      <c r="N2590" s="1">
        <v>193032172.93000001</v>
      </c>
      <c r="O2590" s="1">
        <v>-5157155.04</v>
      </c>
      <c r="P2590" s="1">
        <v>193032172.93000001</v>
      </c>
      <c r="Q2590">
        <v>0</v>
      </c>
      <c r="R2590" s="1">
        <v>193032172.93000001</v>
      </c>
      <c r="S2590">
        <v>0</v>
      </c>
    </row>
    <row r="2591" spans="1:19" x14ac:dyDescent="0.25">
      <c r="A2591" s="2">
        <v>1001</v>
      </c>
      <c r="B2591" t="s">
        <v>21</v>
      </c>
      <c r="C2591" s="2" t="str">
        <f t="shared" si="137"/>
        <v>15</v>
      </c>
      <c r="D2591" t="s">
        <v>505</v>
      </c>
      <c r="E2591" s="2" t="str">
        <f t="shared" si="138"/>
        <v>150160000</v>
      </c>
      <c r="F2591" t="s">
        <v>426</v>
      </c>
      <c r="G2591" t="s">
        <v>518</v>
      </c>
      <c r="H2591" t="s">
        <v>519</v>
      </c>
      <c r="I2591">
        <v>12101</v>
      </c>
      <c r="J2591" t="s">
        <v>33</v>
      </c>
      <c r="K2591" s="1">
        <v>265612546</v>
      </c>
      <c r="L2591" s="1">
        <v>271149051</v>
      </c>
      <c r="M2591" s="1">
        <v>5536505</v>
      </c>
      <c r="N2591" s="1">
        <v>278853627.94</v>
      </c>
      <c r="O2591" s="1">
        <v>-7704576.9400000004</v>
      </c>
      <c r="P2591" s="1">
        <v>278853627.94</v>
      </c>
      <c r="Q2591">
        <v>0</v>
      </c>
      <c r="R2591" s="1">
        <v>278853627.94</v>
      </c>
      <c r="S2591">
        <v>0</v>
      </c>
    </row>
    <row r="2592" spans="1:19" x14ac:dyDescent="0.25">
      <c r="A2592" s="2">
        <v>1001</v>
      </c>
      <c r="B2592" t="s">
        <v>21</v>
      </c>
      <c r="C2592" s="2" t="str">
        <f t="shared" si="137"/>
        <v>15</v>
      </c>
      <c r="D2592" t="s">
        <v>505</v>
      </c>
      <c r="E2592" s="2" t="str">
        <f t="shared" si="138"/>
        <v>150160000</v>
      </c>
      <c r="F2592" t="s">
        <v>426</v>
      </c>
      <c r="G2592" t="s">
        <v>518</v>
      </c>
      <c r="H2592" t="s">
        <v>519</v>
      </c>
      <c r="I2592">
        <v>12102</v>
      </c>
      <c r="J2592" t="s">
        <v>450</v>
      </c>
      <c r="K2592" s="1">
        <v>67019338</v>
      </c>
      <c r="L2592" s="1">
        <v>67019338</v>
      </c>
      <c r="M2592">
        <v>0</v>
      </c>
      <c r="N2592" s="1">
        <v>68898101.069999993</v>
      </c>
      <c r="O2592" s="1">
        <v>-1878763.07</v>
      </c>
      <c r="P2592" s="1">
        <v>68898101.069999993</v>
      </c>
      <c r="Q2592">
        <v>0</v>
      </c>
      <c r="R2592" s="1">
        <v>68898101.069999993</v>
      </c>
      <c r="S2592">
        <v>0</v>
      </c>
    </row>
    <row r="2593" spans="1:19" x14ac:dyDescent="0.25">
      <c r="A2593" s="2">
        <v>1001</v>
      </c>
      <c r="B2593" t="s">
        <v>21</v>
      </c>
      <c r="C2593" s="2" t="str">
        <f t="shared" si="137"/>
        <v>15</v>
      </c>
      <c r="D2593" t="s">
        <v>505</v>
      </c>
      <c r="E2593" s="2" t="str">
        <f t="shared" si="138"/>
        <v>150160000</v>
      </c>
      <c r="F2593" t="s">
        <v>426</v>
      </c>
      <c r="G2593" t="s">
        <v>518</v>
      </c>
      <c r="H2593" t="s">
        <v>519</v>
      </c>
      <c r="I2593">
        <v>12200</v>
      </c>
      <c r="J2593" t="s">
        <v>581</v>
      </c>
      <c r="K2593">
        <v>895</v>
      </c>
      <c r="L2593">
        <v>895</v>
      </c>
      <c r="M2593">
        <v>0</v>
      </c>
      <c r="N2593">
        <v>808.19</v>
      </c>
      <c r="O2593">
        <v>86.81</v>
      </c>
      <c r="P2593">
        <v>808.19</v>
      </c>
      <c r="Q2593">
        <v>0</v>
      </c>
      <c r="R2593">
        <v>808.19</v>
      </c>
      <c r="S2593">
        <v>0</v>
      </c>
    </row>
    <row r="2594" spans="1:19" x14ac:dyDescent="0.25">
      <c r="A2594" s="2">
        <v>1001</v>
      </c>
      <c r="B2594" t="s">
        <v>21</v>
      </c>
      <c r="C2594" s="2" t="str">
        <f t="shared" si="137"/>
        <v>15</v>
      </c>
      <c r="D2594" t="s">
        <v>505</v>
      </c>
      <c r="E2594" s="2" t="str">
        <f t="shared" si="138"/>
        <v>150160000</v>
      </c>
      <c r="F2594" t="s">
        <v>426</v>
      </c>
      <c r="G2594" t="s">
        <v>518</v>
      </c>
      <c r="H2594" t="s">
        <v>519</v>
      </c>
      <c r="I2594">
        <v>12600</v>
      </c>
      <c r="J2594" t="s">
        <v>582</v>
      </c>
      <c r="K2594" s="1">
        <v>1000257</v>
      </c>
      <c r="L2594" s="1">
        <v>1087421.17</v>
      </c>
      <c r="M2594" s="1">
        <v>87164.17</v>
      </c>
      <c r="N2594" s="1">
        <v>1087421.17</v>
      </c>
      <c r="O2594">
        <v>0</v>
      </c>
      <c r="P2594" s="1">
        <v>1087421.17</v>
      </c>
      <c r="Q2594">
        <v>0</v>
      </c>
      <c r="R2594" s="1">
        <v>1087421.17</v>
      </c>
      <c r="S2594">
        <v>0</v>
      </c>
    </row>
    <row r="2595" spans="1:19" x14ac:dyDescent="0.25">
      <c r="A2595" s="2">
        <v>1001</v>
      </c>
      <c r="B2595" t="s">
        <v>21</v>
      </c>
      <c r="C2595" s="2" t="str">
        <f t="shared" si="137"/>
        <v>15</v>
      </c>
      <c r="D2595" t="s">
        <v>505</v>
      </c>
      <c r="E2595" s="2" t="str">
        <f t="shared" si="138"/>
        <v>150160000</v>
      </c>
      <c r="F2595" t="s">
        <v>426</v>
      </c>
      <c r="G2595" t="s">
        <v>518</v>
      </c>
      <c r="H2595" t="s">
        <v>519</v>
      </c>
      <c r="I2595">
        <v>13100</v>
      </c>
      <c r="J2595" t="s">
        <v>103</v>
      </c>
      <c r="K2595" s="1">
        <v>1084781</v>
      </c>
      <c r="L2595" s="1">
        <v>959215</v>
      </c>
      <c r="M2595" s="1">
        <v>-125566</v>
      </c>
      <c r="N2595" s="1">
        <v>959214.79</v>
      </c>
      <c r="O2595">
        <v>0.21</v>
      </c>
      <c r="P2595" s="1">
        <v>959214.79</v>
      </c>
      <c r="Q2595">
        <v>0</v>
      </c>
      <c r="R2595" s="1">
        <v>959214.79</v>
      </c>
      <c r="S2595">
        <v>0</v>
      </c>
    </row>
    <row r="2596" spans="1:19" x14ac:dyDescent="0.25">
      <c r="A2596" s="2">
        <v>1001</v>
      </c>
      <c r="B2596" t="s">
        <v>21</v>
      </c>
      <c r="C2596" s="2" t="str">
        <f t="shared" si="137"/>
        <v>15</v>
      </c>
      <c r="D2596" t="s">
        <v>505</v>
      </c>
      <c r="E2596" s="2" t="str">
        <f t="shared" si="138"/>
        <v>150160000</v>
      </c>
      <c r="F2596" t="s">
        <v>426</v>
      </c>
      <c r="G2596" t="s">
        <v>518</v>
      </c>
      <c r="H2596" t="s">
        <v>519</v>
      </c>
      <c r="I2596">
        <v>14103</v>
      </c>
      <c r="J2596" t="s">
        <v>59</v>
      </c>
      <c r="K2596" s="1">
        <v>1019037</v>
      </c>
      <c r="L2596" s="1">
        <v>919581</v>
      </c>
      <c r="M2596" s="1">
        <v>-99456</v>
      </c>
      <c r="N2596" s="1">
        <v>919580.6</v>
      </c>
      <c r="O2596">
        <v>0.4</v>
      </c>
      <c r="P2596" s="1">
        <v>919580.6</v>
      </c>
      <c r="Q2596">
        <v>0</v>
      </c>
      <c r="R2596" s="1">
        <v>919580.6</v>
      </c>
      <c r="S2596">
        <v>0</v>
      </c>
    </row>
    <row r="2597" spans="1:19" x14ac:dyDescent="0.25">
      <c r="A2597" s="2">
        <v>1001</v>
      </c>
      <c r="B2597" t="s">
        <v>21</v>
      </c>
      <c r="C2597" s="2" t="str">
        <f t="shared" si="137"/>
        <v>15</v>
      </c>
      <c r="D2597" t="s">
        <v>505</v>
      </c>
      <c r="E2597" s="2" t="str">
        <f t="shared" si="138"/>
        <v>150160000</v>
      </c>
      <c r="F2597" t="s">
        <v>426</v>
      </c>
      <c r="G2597" t="s">
        <v>518</v>
      </c>
      <c r="H2597" t="s">
        <v>519</v>
      </c>
      <c r="I2597">
        <v>14106</v>
      </c>
      <c r="J2597" t="s">
        <v>583</v>
      </c>
      <c r="K2597" s="1">
        <v>35233899</v>
      </c>
      <c r="L2597" s="1">
        <v>35512965.850000001</v>
      </c>
      <c r="M2597" s="1">
        <v>279066.84999999998</v>
      </c>
      <c r="N2597" s="1">
        <v>35512965.850000001</v>
      </c>
      <c r="O2597">
        <v>0</v>
      </c>
      <c r="P2597" s="1">
        <v>35512965.850000001</v>
      </c>
      <c r="Q2597">
        <v>0</v>
      </c>
      <c r="R2597" s="1">
        <v>35512965.850000001</v>
      </c>
      <c r="S2597">
        <v>0</v>
      </c>
    </row>
    <row r="2598" spans="1:19" x14ac:dyDescent="0.25">
      <c r="A2598" s="2">
        <v>1001</v>
      </c>
      <c r="B2598" t="s">
        <v>21</v>
      </c>
      <c r="C2598" s="2" t="str">
        <f t="shared" si="137"/>
        <v>15</v>
      </c>
      <c r="D2598" t="s">
        <v>505</v>
      </c>
      <c r="E2598" s="2" t="str">
        <f t="shared" si="138"/>
        <v>150160000</v>
      </c>
      <c r="F2598" t="s">
        <v>426</v>
      </c>
      <c r="G2598" t="s">
        <v>518</v>
      </c>
      <c r="H2598" t="s">
        <v>519</v>
      </c>
      <c r="I2598">
        <v>15201</v>
      </c>
      <c r="J2598" t="s">
        <v>584</v>
      </c>
      <c r="K2598" s="1">
        <v>7271539</v>
      </c>
      <c r="L2598" s="1">
        <v>6953747.6900000004</v>
      </c>
      <c r="M2598" s="1">
        <v>-317791.31</v>
      </c>
      <c r="N2598" s="1">
        <v>6953747.2199999997</v>
      </c>
      <c r="O2598">
        <v>0.47</v>
      </c>
      <c r="P2598" s="1">
        <v>6953747.2199999997</v>
      </c>
      <c r="Q2598">
        <v>0</v>
      </c>
      <c r="R2598" s="1">
        <v>6953747.2199999997</v>
      </c>
      <c r="S2598">
        <v>0</v>
      </c>
    </row>
    <row r="2599" spans="1:19" x14ac:dyDescent="0.25">
      <c r="A2599" s="2">
        <v>1001</v>
      </c>
      <c r="B2599" t="s">
        <v>21</v>
      </c>
      <c r="C2599" s="2" t="str">
        <f t="shared" si="137"/>
        <v>15</v>
      </c>
      <c r="D2599" t="s">
        <v>505</v>
      </c>
      <c r="E2599" s="2" t="str">
        <f t="shared" si="138"/>
        <v>150160000</v>
      </c>
      <c r="F2599" t="s">
        <v>426</v>
      </c>
      <c r="G2599" t="s">
        <v>518</v>
      </c>
      <c r="H2599" t="s">
        <v>519</v>
      </c>
      <c r="I2599">
        <v>16000</v>
      </c>
      <c r="J2599" t="s">
        <v>35</v>
      </c>
      <c r="K2599" s="1">
        <v>123868539</v>
      </c>
      <c r="L2599" s="1">
        <v>142667053.81999999</v>
      </c>
      <c r="M2599" s="1">
        <v>18798514.82</v>
      </c>
      <c r="N2599" s="1">
        <v>142667053.81999999</v>
      </c>
      <c r="O2599">
        <v>0</v>
      </c>
      <c r="P2599" s="1">
        <v>142667053.81999999</v>
      </c>
      <c r="Q2599">
        <v>0</v>
      </c>
      <c r="R2599" s="1">
        <v>142667053.81999999</v>
      </c>
      <c r="S2599">
        <v>0</v>
      </c>
    </row>
    <row r="2600" spans="1:19" x14ac:dyDescent="0.25">
      <c r="A2600" s="2">
        <v>1001</v>
      </c>
      <c r="B2600" t="s">
        <v>21</v>
      </c>
      <c r="C2600" s="2" t="str">
        <f t="shared" si="137"/>
        <v>15</v>
      </c>
      <c r="D2600" t="s">
        <v>505</v>
      </c>
      <c r="E2600" s="2" t="str">
        <f t="shared" si="138"/>
        <v>150160000</v>
      </c>
      <c r="F2600" t="s">
        <v>426</v>
      </c>
      <c r="G2600" t="s">
        <v>518</v>
      </c>
      <c r="H2600" t="s">
        <v>519</v>
      </c>
      <c r="I2600">
        <v>16001</v>
      </c>
      <c r="J2600" t="s">
        <v>61</v>
      </c>
      <c r="K2600" s="1">
        <v>325435</v>
      </c>
      <c r="L2600" s="1">
        <v>323101</v>
      </c>
      <c r="M2600" s="1">
        <v>-2334</v>
      </c>
      <c r="N2600" s="1">
        <v>323100.27</v>
      </c>
      <c r="O2600">
        <v>0.73</v>
      </c>
      <c r="P2600" s="1">
        <v>323100.27</v>
      </c>
      <c r="Q2600">
        <v>0</v>
      </c>
      <c r="R2600" s="1">
        <v>323100.27</v>
      </c>
      <c r="S2600">
        <v>0</v>
      </c>
    </row>
    <row r="2601" spans="1:19" x14ac:dyDescent="0.25">
      <c r="A2601" s="2">
        <v>1001</v>
      </c>
      <c r="B2601" t="s">
        <v>21</v>
      </c>
      <c r="C2601" s="2" t="str">
        <f t="shared" si="137"/>
        <v>15</v>
      </c>
      <c r="D2601" t="s">
        <v>505</v>
      </c>
      <c r="E2601" s="2" t="str">
        <f t="shared" si="138"/>
        <v>150160000</v>
      </c>
      <c r="F2601" t="s">
        <v>426</v>
      </c>
      <c r="G2601" t="s">
        <v>522</v>
      </c>
      <c r="H2601" t="s">
        <v>523</v>
      </c>
      <c r="I2601">
        <v>12000</v>
      </c>
      <c r="J2601" t="s">
        <v>28</v>
      </c>
      <c r="K2601" s="1">
        <v>298895801</v>
      </c>
      <c r="L2601" s="1">
        <v>370097015.58999997</v>
      </c>
      <c r="M2601" s="1">
        <v>71201214.590000004</v>
      </c>
      <c r="N2601" s="1">
        <v>374914189.76999998</v>
      </c>
      <c r="O2601" s="1">
        <v>-4817174.18</v>
      </c>
      <c r="P2601" s="1">
        <v>374914189.76999998</v>
      </c>
      <c r="Q2601">
        <v>0</v>
      </c>
      <c r="R2601" s="1">
        <v>374914189.76999998</v>
      </c>
      <c r="S2601">
        <v>0</v>
      </c>
    </row>
    <row r="2602" spans="1:19" x14ac:dyDescent="0.25">
      <c r="A2602" s="2">
        <v>1001</v>
      </c>
      <c r="B2602" t="s">
        <v>21</v>
      </c>
      <c r="C2602" s="2" t="str">
        <f t="shared" si="137"/>
        <v>15</v>
      </c>
      <c r="D2602" t="s">
        <v>505</v>
      </c>
      <c r="E2602" s="2" t="str">
        <f t="shared" si="138"/>
        <v>150160000</v>
      </c>
      <c r="F2602" t="s">
        <v>426</v>
      </c>
      <c r="G2602" t="s">
        <v>522</v>
      </c>
      <c r="H2602" t="s">
        <v>523</v>
      </c>
      <c r="I2602">
        <v>12001</v>
      </c>
      <c r="J2602" t="s">
        <v>51</v>
      </c>
      <c r="K2602" s="1">
        <v>67202290</v>
      </c>
      <c r="L2602" s="1">
        <v>67346482.599999994</v>
      </c>
      <c r="M2602" s="1">
        <v>144192.6</v>
      </c>
      <c r="N2602" s="1">
        <v>33565125.82</v>
      </c>
      <c r="O2602" s="1">
        <v>33781356.780000001</v>
      </c>
      <c r="P2602" s="1">
        <v>33565125.82</v>
      </c>
      <c r="Q2602">
        <v>0</v>
      </c>
      <c r="R2602" s="1">
        <v>33565125.82</v>
      </c>
      <c r="S2602">
        <v>0</v>
      </c>
    </row>
    <row r="2603" spans="1:19" x14ac:dyDescent="0.25">
      <c r="A2603" s="2">
        <v>1001</v>
      </c>
      <c r="B2603" t="s">
        <v>21</v>
      </c>
      <c r="C2603" s="2" t="str">
        <f t="shared" si="137"/>
        <v>15</v>
      </c>
      <c r="D2603" t="s">
        <v>505</v>
      </c>
      <c r="E2603" s="2" t="str">
        <f t="shared" si="138"/>
        <v>150160000</v>
      </c>
      <c r="F2603" t="s">
        <v>426</v>
      </c>
      <c r="G2603" t="s">
        <v>522</v>
      </c>
      <c r="H2603" t="s">
        <v>523</v>
      </c>
      <c r="I2603">
        <v>12005</v>
      </c>
      <c r="J2603" t="s">
        <v>31</v>
      </c>
      <c r="K2603" s="1">
        <v>60941452</v>
      </c>
      <c r="L2603" s="1">
        <v>60941452</v>
      </c>
      <c r="M2603">
        <v>0</v>
      </c>
      <c r="N2603" s="1">
        <v>59673678.670000002</v>
      </c>
      <c r="O2603" s="1">
        <v>1267773.33</v>
      </c>
      <c r="P2603" s="1">
        <v>59673678.670000002</v>
      </c>
      <c r="Q2603">
        <v>0</v>
      </c>
      <c r="R2603" s="1">
        <v>59673678.670000002</v>
      </c>
      <c r="S2603">
        <v>0</v>
      </c>
    </row>
    <row r="2604" spans="1:19" x14ac:dyDescent="0.25">
      <c r="A2604" s="2">
        <v>1001</v>
      </c>
      <c r="B2604" t="s">
        <v>21</v>
      </c>
      <c r="C2604" s="2" t="str">
        <f t="shared" si="137"/>
        <v>15</v>
      </c>
      <c r="D2604" t="s">
        <v>505</v>
      </c>
      <c r="E2604" s="2" t="str">
        <f t="shared" si="138"/>
        <v>150160000</v>
      </c>
      <c r="F2604" t="s">
        <v>426</v>
      </c>
      <c r="G2604" t="s">
        <v>522</v>
      </c>
      <c r="H2604" t="s">
        <v>523</v>
      </c>
      <c r="I2604">
        <v>12100</v>
      </c>
      <c r="J2604" t="s">
        <v>32</v>
      </c>
      <c r="K2604" s="1">
        <v>204991795</v>
      </c>
      <c r="L2604" s="1">
        <v>208873945.03</v>
      </c>
      <c r="M2604" s="1">
        <v>3882150.03</v>
      </c>
      <c r="N2604" s="1">
        <v>225202347.46000001</v>
      </c>
      <c r="O2604" s="1">
        <v>-16328402.43</v>
      </c>
      <c r="P2604" s="1">
        <v>225202347.46000001</v>
      </c>
      <c r="Q2604">
        <v>0</v>
      </c>
      <c r="R2604" s="1">
        <v>225202347.46000001</v>
      </c>
      <c r="S2604">
        <v>0</v>
      </c>
    </row>
    <row r="2605" spans="1:19" x14ac:dyDescent="0.25">
      <c r="A2605" s="2">
        <v>1001</v>
      </c>
      <c r="B2605" t="s">
        <v>21</v>
      </c>
      <c r="C2605" s="2" t="str">
        <f t="shared" si="137"/>
        <v>15</v>
      </c>
      <c r="D2605" t="s">
        <v>505</v>
      </c>
      <c r="E2605" s="2" t="str">
        <f t="shared" si="138"/>
        <v>150160000</v>
      </c>
      <c r="F2605" t="s">
        <v>426</v>
      </c>
      <c r="G2605" t="s">
        <v>522</v>
      </c>
      <c r="H2605" t="s">
        <v>523</v>
      </c>
      <c r="I2605">
        <v>12101</v>
      </c>
      <c r="J2605" t="s">
        <v>33</v>
      </c>
      <c r="K2605" s="1">
        <v>255794806</v>
      </c>
      <c r="L2605" s="1">
        <v>259527947.08000001</v>
      </c>
      <c r="M2605" s="1">
        <v>3733141.08</v>
      </c>
      <c r="N2605" s="1">
        <v>273434883.79000002</v>
      </c>
      <c r="O2605" s="1">
        <v>-13906936.710000001</v>
      </c>
      <c r="P2605" s="1">
        <v>273434883.79000002</v>
      </c>
      <c r="Q2605">
        <v>0</v>
      </c>
      <c r="R2605" s="1">
        <v>273434883.79000002</v>
      </c>
      <c r="S2605">
        <v>0</v>
      </c>
    </row>
    <row r="2606" spans="1:19" x14ac:dyDescent="0.25">
      <c r="A2606" s="2">
        <v>1001</v>
      </c>
      <c r="B2606" t="s">
        <v>21</v>
      </c>
      <c r="C2606" s="2" t="str">
        <f t="shared" si="137"/>
        <v>15</v>
      </c>
      <c r="D2606" t="s">
        <v>505</v>
      </c>
      <c r="E2606" s="2" t="str">
        <f t="shared" si="138"/>
        <v>150160000</v>
      </c>
      <c r="F2606" t="s">
        <v>426</v>
      </c>
      <c r="G2606" t="s">
        <v>522</v>
      </c>
      <c r="H2606" t="s">
        <v>523</v>
      </c>
      <c r="I2606">
        <v>12102</v>
      </c>
      <c r="J2606" t="s">
        <v>450</v>
      </c>
      <c r="K2606" s="1">
        <v>58490952</v>
      </c>
      <c r="L2606" s="1">
        <v>58490952</v>
      </c>
      <c r="M2606">
        <v>0</v>
      </c>
      <c r="N2606" s="1">
        <v>58425540.979999997</v>
      </c>
      <c r="O2606" s="1">
        <v>65411.02</v>
      </c>
      <c r="P2606" s="1">
        <v>58425540.979999997</v>
      </c>
      <c r="Q2606">
        <v>0</v>
      </c>
      <c r="R2606" s="1">
        <v>58425540.979999997</v>
      </c>
      <c r="S2606">
        <v>0</v>
      </c>
    </row>
    <row r="2607" spans="1:19" x14ac:dyDescent="0.25">
      <c r="A2607" s="2">
        <v>1001</v>
      </c>
      <c r="B2607" t="s">
        <v>21</v>
      </c>
      <c r="C2607" s="2" t="str">
        <f t="shared" si="137"/>
        <v>15</v>
      </c>
      <c r="D2607" t="s">
        <v>505</v>
      </c>
      <c r="E2607" s="2" t="str">
        <f t="shared" si="138"/>
        <v>150160000</v>
      </c>
      <c r="F2607" t="s">
        <v>426</v>
      </c>
      <c r="G2607" t="s">
        <v>522</v>
      </c>
      <c r="H2607" t="s">
        <v>523</v>
      </c>
      <c r="I2607">
        <v>12103</v>
      </c>
      <c r="J2607" t="s">
        <v>52</v>
      </c>
      <c r="K2607" s="1">
        <v>1902137</v>
      </c>
      <c r="L2607" s="1">
        <v>1902137</v>
      </c>
      <c r="M2607">
        <v>0</v>
      </c>
      <c r="N2607" s="1">
        <v>1964186.2</v>
      </c>
      <c r="O2607" s="1">
        <v>-62049.2</v>
      </c>
      <c r="P2607" s="1">
        <v>1964186.2</v>
      </c>
      <c r="Q2607">
        <v>0</v>
      </c>
      <c r="R2607" s="1">
        <v>1964186.2</v>
      </c>
      <c r="S2607">
        <v>0</v>
      </c>
    </row>
    <row r="2608" spans="1:19" x14ac:dyDescent="0.25">
      <c r="A2608" s="2">
        <v>1001</v>
      </c>
      <c r="B2608" t="s">
        <v>21</v>
      </c>
      <c r="C2608" s="2" t="str">
        <f t="shared" si="137"/>
        <v>15</v>
      </c>
      <c r="D2608" t="s">
        <v>505</v>
      </c>
      <c r="E2608" s="2" t="str">
        <f t="shared" si="138"/>
        <v>150160000</v>
      </c>
      <c r="F2608" t="s">
        <v>426</v>
      </c>
      <c r="G2608" t="s">
        <v>522</v>
      </c>
      <c r="H2608" t="s">
        <v>523</v>
      </c>
      <c r="I2608">
        <v>12200</v>
      </c>
      <c r="J2608" t="s">
        <v>581</v>
      </c>
      <c r="K2608">
        <v>60</v>
      </c>
      <c r="L2608">
        <v>60</v>
      </c>
      <c r="M2608">
        <v>0</v>
      </c>
      <c r="N2608">
        <v>38.61</v>
      </c>
      <c r="O2608">
        <v>21.39</v>
      </c>
      <c r="P2608">
        <v>38.61</v>
      </c>
      <c r="Q2608">
        <v>0</v>
      </c>
      <c r="R2608">
        <v>38.61</v>
      </c>
      <c r="S2608">
        <v>0</v>
      </c>
    </row>
    <row r="2609" spans="1:19" x14ac:dyDescent="0.25">
      <c r="A2609" s="2">
        <v>1001</v>
      </c>
      <c r="B2609" t="s">
        <v>21</v>
      </c>
      <c r="C2609" s="2" t="str">
        <f t="shared" si="137"/>
        <v>15</v>
      </c>
      <c r="D2609" t="s">
        <v>505</v>
      </c>
      <c r="E2609" s="2" t="str">
        <f t="shared" si="138"/>
        <v>150160000</v>
      </c>
      <c r="F2609" t="s">
        <v>426</v>
      </c>
      <c r="G2609" t="s">
        <v>522</v>
      </c>
      <c r="H2609" t="s">
        <v>523</v>
      </c>
      <c r="I2609">
        <v>12600</v>
      </c>
      <c r="J2609" t="s">
        <v>582</v>
      </c>
      <c r="K2609" s="1">
        <v>4209174</v>
      </c>
      <c r="L2609" s="1">
        <v>2568271</v>
      </c>
      <c r="M2609" s="1">
        <v>-1640903</v>
      </c>
      <c r="N2609" s="1">
        <v>2568270.88</v>
      </c>
      <c r="O2609">
        <v>0.12</v>
      </c>
      <c r="P2609" s="1">
        <v>2568270.88</v>
      </c>
      <c r="Q2609">
        <v>0</v>
      </c>
      <c r="R2609" s="1">
        <v>2568270.88</v>
      </c>
      <c r="S2609">
        <v>0</v>
      </c>
    </row>
    <row r="2610" spans="1:19" x14ac:dyDescent="0.25">
      <c r="A2610" s="2">
        <v>1001</v>
      </c>
      <c r="B2610" t="s">
        <v>21</v>
      </c>
      <c r="C2610" s="2" t="str">
        <f t="shared" si="137"/>
        <v>15</v>
      </c>
      <c r="D2610" t="s">
        <v>505</v>
      </c>
      <c r="E2610" s="2" t="str">
        <f t="shared" si="138"/>
        <v>150160000</v>
      </c>
      <c r="F2610" t="s">
        <v>426</v>
      </c>
      <c r="G2610" t="s">
        <v>522</v>
      </c>
      <c r="H2610" t="s">
        <v>523</v>
      </c>
      <c r="I2610">
        <v>13100</v>
      </c>
      <c r="J2610" t="s">
        <v>103</v>
      </c>
      <c r="K2610" s="1">
        <v>36930</v>
      </c>
      <c r="L2610">
        <v>0</v>
      </c>
      <c r="M2610" s="1">
        <v>-36930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</row>
    <row r="2611" spans="1:19" x14ac:dyDescent="0.25">
      <c r="A2611" s="2">
        <v>1001</v>
      </c>
      <c r="B2611" t="s">
        <v>21</v>
      </c>
      <c r="C2611" s="2" t="str">
        <f t="shared" si="137"/>
        <v>15</v>
      </c>
      <c r="D2611" t="s">
        <v>505</v>
      </c>
      <c r="E2611" s="2" t="str">
        <f t="shared" si="138"/>
        <v>150160000</v>
      </c>
      <c r="F2611" t="s">
        <v>426</v>
      </c>
      <c r="G2611" t="s">
        <v>522</v>
      </c>
      <c r="H2611" t="s">
        <v>523</v>
      </c>
      <c r="I2611">
        <v>14103</v>
      </c>
      <c r="J2611" t="s">
        <v>59</v>
      </c>
      <c r="K2611" s="1">
        <v>1221050</v>
      </c>
      <c r="L2611" s="1">
        <v>1055333</v>
      </c>
      <c r="M2611" s="1">
        <v>-165717</v>
      </c>
      <c r="N2611" s="1">
        <v>1055332.99</v>
      </c>
      <c r="O2611">
        <v>0.01</v>
      </c>
      <c r="P2611" s="1">
        <v>1055332.99</v>
      </c>
      <c r="Q2611">
        <v>0</v>
      </c>
      <c r="R2611" s="1">
        <v>1055332.99</v>
      </c>
      <c r="S2611">
        <v>0</v>
      </c>
    </row>
    <row r="2612" spans="1:19" x14ac:dyDescent="0.25">
      <c r="A2612" s="2">
        <v>1001</v>
      </c>
      <c r="B2612" t="s">
        <v>21</v>
      </c>
      <c r="C2612" s="2" t="str">
        <f t="shared" si="137"/>
        <v>15</v>
      </c>
      <c r="D2612" t="s">
        <v>505</v>
      </c>
      <c r="E2612" s="2" t="str">
        <f t="shared" si="138"/>
        <v>150160000</v>
      </c>
      <c r="F2612" t="s">
        <v>426</v>
      </c>
      <c r="G2612" t="s">
        <v>522</v>
      </c>
      <c r="H2612" t="s">
        <v>523</v>
      </c>
      <c r="I2612">
        <v>14104</v>
      </c>
      <c r="J2612" t="s">
        <v>585</v>
      </c>
      <c r="K2612" s="1">
        <v>697773</v>
      </c>
      <c r="L2612" s="1">
        <v>1073934.24</v>
      </c>
      <c r="M2612" s="1">
        <v>376161.24</v>
      </c>
      <c r="N2612" s="1">
        <v>1073934.24</v>
      </c>
      <c r="O2612">
        <v>0</v>
      </c>
      <c r="P2612" s="1">
        <v>1073934.24</v>
      </c>
      <c r="Q2612">
        <v>0</v>
      </c>
      <c r="R2612" s="1">
        <v>1073934.24</v>
      </c>
      <c r="S2612">
        <v>0</v>
      </c>
    </row>
    <row r="2613" spans="1:19" x14ac:dyDescent="0.25">
      <c r="A2613" s="2">
        <v>1001</v>
      </c>
      <c r="B2613" t="s">
        <v>21</v>
      </c>
      <c r="C2613" s="2" t="str">
        <f t="shared" si="137"/>
        <v>15</v>
      </c>
      <c r="D2613" t="s">
        <v>505</v>
      </c>
      <c r="E2613" s="2" t="str">
        <f t="shared" si="138"/>
        <v>150160000</v>
      </c>
      <c r="F2613" t="s">
        <v>426</v>
      </c>
      <c r="G2613" t="s">
        <v>522</v>
      </c>
      <c r="H2613" t="s">
        <v>523</v>
      </c>
      <c r="I2613">
        <v>14106</v>
      </c>
      <c r="J2613" t="s">
        <v>583</v>
      </c>
      <c r="K2613" s="1">
        <v>14708453</v>
      </c>
      <c r="L2613" s="1">
        <v>14450522</v>
      </c>
      <c r="M2613" s="1">
        <v>-257931</v>
      </c>
      <c r="N2613" s="1">
        <v>14450521.279999999</v>
      </c>
      <c r="O2613">
        <v>0.72</v>
      </c>
      <c r="P2613" s="1">
        <v>14450521.279999999</v>
      </c>
      <c r="Q2613">
        <v>0</v>
      </c>
      <c r="R2613" s="1">
        <v>14450521.279999999</v>
      </c>
      <c r="S2613">
        <v>0</v>
      </c>
    </row>
    <row r="2614" spans="1:19" x14ac:dyDescent="0.25">
      <c r="A2614" s="2">
        <v>1001</v>
      </c>
      <c r="B2614" t="s">
        <v>21</v>
      </c>
      <c r="C2614" s="2" t="str">
        <f t="shared" si="137"/>
        <v>15</v>
      </c>
      <c r="D2614" t="s">
        <v>505</v>
      </c>
      <c r="E2614" s="2" t="str">
        <f t="shared" si="138"/>
        <v>150160000</v>
      </c>
      <c r="F2614" t="s">
        <v>426</v>
      </c>
      <c r="G2614" t="s">
        <v>522</v>
      </c>
      <c r="H2614" t="s">
        <v>523</v>
      </c>
      <c r="I2614">
        <v>16000</v>
      </c>
      <c r="J2614" t="s">
        <v>35</v>
      </c>
      <c r="K2614" s="1">
        <v>144650653</v>
      </c>
      <c r="L2614" s="1">
        <v>183884813.34</v>
      </c>
      <c r="M2614" s="1">
        <v>39234160.340000004</v>
      </c>
      <c r="N2614" s="1">
        <v>183884813.08000001</v>
      </c>
      <c r="O2614">
        <v>0.26</v>
      </c>
      <c r="P2614" s="1">
        <v>183884813.08000001</v>
      </c>
      <c r="Q2614">
        <v>0</v>
      </c>
      <c r="R2614" s="1">
        <v>183884813.08000001</v>
      </c>
      <c r="S2614">
        <v>0</v>
      </c>
    </row>
    <row r="2615" spans="1:19" x14ac:dyDescent="0.25">
      <c r="A2615" s="2">
        <v>1001</v>
      </c>
      <c r="B2615" t="s">
        <v>21</v>
      </c>
      <c r="C2615" s="2" t="str">
        <f t="shared" si="137"/>
        <v>15</v>
      </c>
      <c r="D2615" t="s">
        <v>505</v>
      </c>
      <c r="E2615" s="2" t="str">
        <f t="shared" si="138"/>
        <v>150160000</v>
      </c>
      <c r="F2615" t="s">
        <v>426</v>
      </c>
      <c r="G2615" t="s">
        <v>522</v>
      </c>
      <c r="H2615" t="s">
        <v>523</v>
      </c>
      <c r="I2615">
        <v>16001</v>
      </c>
      <c r="J2615" t="s">
        <v>61</v>
      </c>
      <c r="K2615" s="1">
        <v>220410</v>
      </c>
      <c r="L2615" s="1">
        <v>356930.42</v>
      </c>
      <c r="M2615" s="1">
        <v>136520.42000000001</v>
      </c>
      <c r="N2615" s="1">
        <v>356930.08</v>
      </c>
      <c r="O2615">
        <v>0.34</v>
      </c>
      <c r="P2615" s="1">
        <v>356930.08</v>
      </c>
      <c r="Q2615">
        <v>0</v>
      </c>
      <c r="R2615" s="1">
        <v>356930.08</v>
      </c>
      <c r="S2615">
        <v>0</v>
      </c>
    </row>
    <row r="2616" spans="1:19" x14ac:dyDescent="0.25">
      <c r="A2616" s="2">
        <v>1001</v>
      </c>
      <c r="B2616" t="s">
        <v>21</v>
      </c>
      <c r="C2616" s="2" t="str">
        <f t="shared" si="137"/>
        <v>15</v>
      </c>
      <c r="D2616" t="s">
        <v>505</v>
      </c>
      <c r="E2616" s="2" t="str">
        <f t="shared" ref="E2616:E2647" si="139">"150160000"</f>
        <v>150160000</v>
      </c>
      <c r="F2616" t="s">
        <v>426</v>
      </c>
      <c r="G2616" t="s">
        <v>525</v>
      </c>
      <c r="H2616" t="s">
        <v>526</v>
      </c>
      <c r="I2616">
        <v>12000</v>
      </c>
      <c r="J2616" t="s">
        <v>28</v>
      </c>
      <c r="K2616" s="1">
        <v>30314581</v>
      </c>
      <c r="L2616" s="1">
        <v>29944417</v>
      </c>
      <c r="M2616" s="1">
        <v>-370164</v>
      </c>
      <c r="N2616" s="1">
        <v>29799471.010000002</v>
      </c>
      <c r="O2616" s="1">
        <v>144945.99</v>
      </c>
      <c r="P2616" s="1">
        <v>29799471.010000002</v>
      </c>
      <c r="Q2616">
        <v>0</v>
      </c>
      <c r="R2616" s="1">
        <v>29799471.010000002</v>
      </c>
      <c r="S2616">
        <v>0</v>
      </c>
    </row>
    <row r="2617" spans="1:19" x14ac:dyDescent="0.25">
      <c r="A2617" s="2">
        <v>1001</v>
      </c>
      <c r="B2617" t="s">
        <v>21</v>
      </c>
      <c r="C2617" s="2" t="str">
        <f t="shared" si="137"/>
        <v>15</v>
      </c>
      <c r="D2617" t="s">
        <v>505</v>
      </c>
      <c r="E2617" s="2" t="str">
        <f t="shared" si="139"/>
        <v>150160000</v>
      </c>
      <c r="F2617" t="s">
        <v>426</v>
      </c>
      <c r="G2617" t="s">
        <v>525</v>
      </c>
      <c r="H2617" t="s">
        <v>526</v>
      </c>
      <c r="I2617">
        <v>12001</v>
      </c>
      <c r="J2617" t="s">
        <v>51</v>
      </c>
      <c r="K2617" s="1">
        <v>1379327</v>
      </c>
      <c r="L2617" s="1">
        <v>621540</v>
      </c>
      <c r="M2617" s="1">
        <v>-757787</v>
      </c>
      <c r="N2617" s="1">
        <v>621539.43000000005</v>
      </c>
      <c r="O2617">
        <v>0.56999999999999995</v>
      </c>
      <c r="P2617" s="1">
        <v>621539.43000000005</v>
      </c>
      <c r="Q2617">
        <v>0</v>
      </c>
      <c r="R2617" s="1">
        <v>621539.43000000005</v>
      </c>
      <c r="S2617">
        <v>0</v>
      </c>
    </row>
    <row r="2618" spans="1:19" x14ac:dyDescent="0.25">
      <c r="A2618" s="2">
        <v>1001</v>
      </c>
      <c r="B2618" t="s">
        <v>21</v>
      </c>
      <c r="C2618" s="2" t="str">
        <f t="shared" si="137"/>
        <v>15</v>
      </c>
      <c r="D2618" t="s">
        <v>505</v>
      </c>
      <c r="E2618" s="2" t="str">
        <f t="shared" si="139"/>
        <v>150160000</v>
      </c>
      <c r="F2618" t="s">
        <v>426</v>
      </c>
      <c r="G2618" t="s">
        <v>525</v>
      </c>
      <c r="H2618" t="s">
        <v>526</v>
      </c>
      <c r="I2618">
        <v>12005</v>
      </c>
      <c r="J2618" t="s">
        <v>31</v>
      </c>
      <c r="K2618" s="1">
        <v>6495477</v>
      </c>
      <c r="L2618" s="1">
        <v>6495477</v>
      </c>
      <c r="M2618">
        <v>0</v>
      </c>
      <c r="N2618" s="1">
        <v>6493409.1799999997</v>
      </c>
      <c r="O2618" s="1">
        <v>2067.8200000000002</v>
      </c>
      <c r="P2618" s="1">
        <v>6493409.1799999997</v>
      </c>
      <c r="Q2618">
        <v>0</v>
      </c>
      <c r="R2618" s="1">
        <v>6493409.1799999997</v>
      </c>
      <c r="S2618">
        <v>0</v>
      </c>
    </row>
    <row r="2619" spans="1:19" x14ac:dyDescent="0.25">
      <c r="A2619" s="2">
        <v>1001</v>
      </c>
      <c r="B2619" t="s">
        <v>21</v>
      </c>
      <c r="C2619" s="2" t="str">
        <f t="shared" si="137"/>
        <v>15</v>
      </c>
      <c r="D2619" t="s">
        <v>505</v>
      </c>
      <c r="E2619" s="2" t="str">
        <f t="shared" si="139"/>
        <v>150160000</v>
      </c>
      <c r="F2619" t="s">
        <v>426</v>
      </c>
      <c r="G2619" t="s">
        <v>525</v>
      </c>
      <c r="H2619" t="s">
        <v>526</v>
      </c>
      <c r="I2619">
        <v>12100</v>
      </c>
      <c r="J2619" t="s">
        <v>32</v>
      </c>
      <c r="K2619" s="1">
        <v>18012797</v>
      </c>
      <c r="L2619" s="1">
        <v>17189855</v>
      </c>
      <c r="M2619" s="1">
        <v>-822942</v>
      </c>
      <c r="N2619" s="1">
        <v>17189854.98</v>
      </c>
      <c r="O2619">
        <v>0.02</v>
      </c>
      <c r="P2619" s="1">
        <v>17189854.98</v>
      </c>
      <c r="Q2619">
        <v>0</v>
      </c>
      <c r="R2619" s="1">
        <v>17189854.98</v>
      </c>
      <c r="S2619">
        <v>0</v>
      </c>
    </row>
    <row r="2620" spans="1:19" x14ac:dyDescent="0.25">
      <c r="A2620" s="2">
        <v>1001</v>
      </c>
      <c r="B2620" t="s">
        <v>21</v>
      </c>
      <c r="C2620" s="2" t="str">
        <f t="shared" si="137"/>
        <v>15</v>
      </c>
      <c r="D2620" t="s">
        <v>505</v>
      </c>
      <c r="E2620" s="2" t="str">
        <f t="shared" si="139"/>
        <v>150160000</v>
      </c>
      <c r="F2620" t="s">
        <v>426</v>
      </c>
      <c r="G2620" t="s">
        <v>525</v>
      </c>
      <c r="H2620" t="s">
        <v>526</v>
      </c>
      <c r="I2620">
        <v>12101</v>
      </c>
      <c r="J2620" t="s">
        <v>33</v>
      </c>
      <c r="K2620" s="1">
        <v>22068243</v>
      </c>
      <c r="L2620" s="1">
        <v>21213556</v>
      </c>
      <c r="M2620" s="1">
        <v>-854687</v>
      </c>
      <c r="N2620" s="1">
        <v>21213555.48</v>
      </c>
      <c r="O2620">
        <v>0.52</v>
      </c>
      <c r="P2620" s="1">
        <v>21213555.48</v>
      </c>
      <c r="Q2620">
        <v>0</v>
      </c>
      <c r="R2620" s="1">
        <v>21213555.48</v>
      </c>
      <c r="S2620">
        <v>0</v>
      </c>
    </row>
    <row r="2621" spans="1:19" x14ac:dyDescent="0.25">
      <c r="A2621" s="2">
        <v>1001</v>
      </c>
      <c r="B2621" t="s">
        <v>21</v>
      </c>
      <c r="C2621" s="2" t="str">
        <f t="shared" si="137"/>
        <v>15</v>
      </c>
      <c r="D2621" t="s">
        <v>505</v>
      </c>
      <c r="E2621" s="2" t="str">
        <f t="shared" si="139"/>
        <v>150160000</v>
      </c>
      <c r="F2621" t="s">
        <v>426</v>
      </c>
      <c r="G2621" t="s">
        <v>525</v>
      </c>
      <c r="H2621" t="s">
        <v>526</v>
      </c>
      <c r="I2621">
        <v>12102</v>
      </c>
      <c r="J2621" t="s">
        <v>450</v>
      </c>
      <c r="K2621" s="1">
        <v>5841593</v>
      </c>
      <c r="L2621" s="1">
        <v>5841593</v>
      </c>
      <c r="M2621">
        <v>0</v>
      </c>
      <c r="N2621" s="1">
        <v>5988606.5599999996</v>
      </c>
      <c r="O2621" s="1">
        <v>-147013.56</v>
      </c>
      <c r="P2621" s="1">
        <v>5988606.5599999996</v>
      </c>
      <c r="Q2621">
        <v>0</v>
      </c>
      <c r="R2621" s="1">
        <v>5988606.5599999996</v>
      </c>
      <c r="S2621">
        <v>0</v>
      </c>
    </row>
    <row r="2622" spans="1:19" x14ac:dyDescent="0.25">
      <c r="A2622" s="2">
        <v>1001</v>
      </c>
      <c r="B2622" t="s">
        <v>21</v>
      </c>
      <c r="C2622" s="2" t="str">
        <f t="shared" si="137"/>
        <v>15</v>
      </c>
      <c r="D2622" t="s">
        <v>505</v>
      </c>
      <c r="E2622" s="2" t="str">
        <f t="shared" si="139"/>
        <v>150160000</v>
      </c>
      <c r="F2622" t="s">
        <v>426</v>
      </c>
      <c r="G2622" t="s">
        <v>525</v>
      </c>
      <c r="H2622" t="s">
        <v>526</v>
      </c>
      <c r="I2622">
        <v>12600</v>
      </c>
      <c r="J2622" t="s">
        <v>582</v>
      </c>
      <c r="K2622" s="1">
        <v>443152</v>
      </c>
      <c r="L2622" s="1">
        <v>371125</v>
      </c>
      <c r="M2622" s="1">
        <v>-72027</v>
      </c>
      <c r="N2622" s="1">
        <v>371124.06</v>
      </c>
      <c r="O2622">
        <v>0.94</v>
      </c>
      <c r="P2622" s="1">
        <v>371124.06</v>
      </c>
      <c r="Q2622">
        <v>0</v>
      </c>
      <c r="R2622" s="1">
        <v>371124.06</v>
      </c>
      <c r="S2622">
        <v>0</v>
      </c>
    </row>
    <row r="2623" spans="1:19" x14ac:dyDescent="0.25">
      <c r="A2623" s="2">
        <v>1001</v>
      </c>
      <c r="B2623" t="s">
        <v>21</v>
      </c>
      <c r="C2623" s="2" t="str">
        <f t="shared" si="137"/>
        <v>15</v>
      </c>
      <c r="D2623" t="s">
        <v>505</v>
      </c>
      <c r="E2623" s="2" t="str">
        <f t="shared" si="139"/>
        <v>150160000</v>
      </c>
      <c r="F2623" t="s">
        <v>426</v>
      </c>
      <c r="G2623" t="s">
        <v>525</v>
      </c>
      <c r="H2623" t="s">
        <v>526</v>
      </c>
      <c r="I2623">
        <v>14103</v>
      </c>
      <c r="J2623" t="s">
        <v>59</v>
      </c>
      <c r="K2623" s="1">
        <v>110789</v>
      </c>
      <c r="L2623">
        <v>0</v>
      </c>
      <c r="M2623" s="1">
        <v>-110789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</row>
    <row r="2624" spans="1:19" x14ac:dyDescent="0.25">
      <c r="A2624" s="2">
        <v>1001</v>
      </c>
      <c r="B2624" t="s">
        <v>21</v>
      </c>
      <c r="C2624" s="2" t="str">
        <f t="shared" si="137"/>
        <v>15</v>
      </c>
      <c r="D2624" t="s">
        <v>505</v>
      </c>
      <c r="E2624" s="2" t="str">
        <f t="shared" si="139"/>
        <v>150160000</v>
      </c>
      <c r="F2624" t="s">
        <v>426</v>
      </c>
      <c r="G2624" t="s">
        <v>525</v>
      </c>
      <c r="H2624" t="s">
        <v>526</v>
      </c>
      <c r="I2624">
        <v>14104</v>
      </c>
      <c r="J2624" t="s">
        <v>585</v>
      </c>
      <c r="K2624" s="1">
        <v>952749</v>
      </c>
      <c r="L2624" s="1">
        <v>699931</v>
      </c>
      <c r="M2624" s="1">
        <v>-252818</v>
      </c>
      <c r="N2624" s="1">
        <v>699931</v>
      </c>
      <c r="O2624">
        <v>0</v>
      </c>
      <c r="P2624" s="1">
        <v>699931</v>
      </c>
      <c r="Q2624">
        <v>0</v>
      </c>
      <c r="R2624" s="1">
        <v>699931</v>
      </c>
      <c r="S2624">
        <v>0</v>
      </c>
    </row>
    <row r="2625" spans="1:19" x14ac:dyDescent="0.25">
      <c r="A2625" s="2">
        <v>1001</v>
      </c>
      <c r="B2625" t="s">
        <v>21</v>
      </c>
      <c r="C2625" s="2" t="str">
        <f t="shared" si="137"/>
        <v>15</v>
      </c>
      <c r="D2625" t="s">
        <v>505</v>
      </c>
      <c r="E2625" s="2" t="str">
        <f t="shared" si="139"/>
        <v>150160000</v>
      </c>
      <c r="F2625" t="s">
        <v>426</v>
      </c>
      <c r="G2625" t="s">
        <v>525</v>
      </c>
      <c r="H2625" t="s">
        <v>526</v>
      </c>
      <c r="I2625">
        <v>16000</v>
      </c>
      <c r="J2625" t="s">
        <v>35</v>
      </c>
      <c r="K2625" s="1">
        <v>9593872</v>
      </c>
      <c r="L2625" s="1">
        <v>9341606</v>
      </c>
      <c r="M2625" s="1">
        <v>-252266</v>
      </c>
      <c r="N2625" s="1">
        <v>9341605.5600000005</v>
      </c>
      <c r="O2625">
        <v>0.44</v>
      </c>
      <c r="P2625" s="1">
        <v>9341605.5600000005</v>
      </c>
      <c r="Q2625">
        <v>0</v>
      </c>
      <c r="R2625" s="1">
        <v>9341605.5600000005</v>
      </c>
      <c r="S2625">
        <v>0</v>
      </c>
    </row>
    <row r="2626" spans="1:19" x14ac:dyDescent="0.25">
      <c r="A2626" s="2">
        <v>1001</v>
      </c>
      <c r="B2626" t="s">
        <v>21</v>
      </c>
      <c r="C2626" s="2" t="str">
        <f t="shared" si="137"/>
        <v>15</v>
      </c>
      <c r="D2626" t="s">
        <v>505</v>
      </c>
      <c r="E2626" s="2" t="str">
        <f t="shared" si="139"/>
        <v>150160000</v>
      </c>
      <c r="F2626" t="s">
        <v>426</v>
      </c>
      <c r="G2626" t="s">
        <v>525</v>
      </c>
      <c r="H2626" t="s">
        <v>526</v>
      </c>
      <c r="I2626">
        <v>16001</v>
      </c>
      <c r="J2626" t="s">
        <v>61</v>
      </c>
      <c r="K2626" s="1">
        <v>285825</v>
      </c>
      <c r="L2626" s="1">
        <v>230309</v>
      </c>
      <c r="M2626" s="1">
        <v>-55516</v>
      </c>
      <c r="N2626" s="1">
        <v>230308.32</v>
      </c>
      <c r="O2626">
        <v>0.68</v>
      </c>
      <c r="P2626" s="1">
        <v>230308.32</v>
      </c>
      <c r="Q2626">
        <v>0</v>
      </c>
      <c r="R2626" s="1">
        <v>230308.32</v>
      </c>
      <c r="S2626">
        <v>0</v>
      </c>
    </row>
    <row r="2627" spans="1:19" x14ac:dyDescent="0.25">
      <c r="A2627" s="2">
        <v>1001</v>
      </c>
      <c r="B2627" t="s">
        <v>21</v>
      </c>
      <c r="C2627" s="2" t="str">
        <f t="shared" si="137"/>
        <v>15</v>
      </c>
      <c r="D2627" t="s">
        <v>505</v>
      </c>
      <c r="E2627" s="2" t="str">
        <f t="shared" si="139"/>
        <v>150160000</v>
      </c>
      <c r="F2627" t="s">
        <v>426</v>
      </c>
      <c r="G2627" t="s">
        <v>586</v>
      </c>
      <c r="H2627" t="s">
        <v>587</v>
      </c>
      <c r="I2627">
        <v>12000</v>
      </c>
      <c r="J2627" t="s">
        <v>28</v>
      </c>
      <c r="K2627" s="1">
        <v>10332191</v>
      </c>
      <c r="L2627" s="1">
        <v>10332191</v>
      </c>
      <c r="M2627">
        <v>0</v>
      </c>
      <c r="N2627" s="1">
        <v>12204334.34</v>
      </c>
      <c r="O2627" s="1">
        <v>-1872143.34</v>
      </c>
      <c r="P2627" s="1">
        <v>12204334.34</v>
      </c>
      <c r="Q2627">
        <v>0</v>
      </c>
      <c r="R2627" s="1">
        <v>12204334.34</v>
      </c>
      <c r="S2627">
        <v>0</v>
      </c>
    </row>
    <row r="2628" spans="1:19" x14ac:dyDescent="0.25">
      <c r="A2628" s="2">
        <v>1001</v>
      </c>
      <c r="B2628" t="s">
        <v>21</v>
      </c>
      <c r="C2628" s="2" t="str">
        <f t="shared" si="137"/>
        <v>15</v>
      </c>
      <c r="D2628" t="s">
        <v>505</v>
      </c>
      <c r="E2628" s="2" t="str">
        <f t="shared" si="139"/>
        <v>150160000</v>
      </c>
      <c r="F2628" t="s">
        <v>426</v>
      </c>
      <c r="G2628" t="s">
        <v>586</v>
      </c>
      <c r="H2628" t="s">
        <v>587</v>
      </c>
      <c r="I2628">
        <v>12001</v>
      </c>
      <c r="J2628" t="s">
        <v>51</v>
      </c>
      <c r="K2628" s="1">
        <v>27961348</v>
      </c>
      <c r="L2628" s="1">
        <v>17122030.609999999</v>
      </c>
      <c r="M2628" s="1">
        <v>-10839317.390000001</v>
      </c>
      <c r="N2628" s="1">
        <v>17122029.989999998</v>
      </c>
      <c r="O2628">
        <v>0.62</v>
      </c>
      <c r="P2628" s="1">
        <v>17122029.989999998</v>
      </c>
      <c r="Q2628">
        <v>0</v>
      </c>
      <c r="R2628" s="1">
        <v>17122029.989999998</v>
      </c>
      <c r="S2628">
        <v>0</v>
      </c>
    </row>
    <row r="2629" spans="1:19" x14ac:dyDescent="0.25">
      <c r="A2629" s="2">
        <v>1001</v>
      </c>
      <c r="B2629" t="s">
        <v>21</v>
      </c>
      <c r="C2629" s="2" t="str">
        <f t="shared" si="137"/>
        <v>15</v>
      </c>
      <c r="D2629" t="s">
        <v>505</v>
      </c>
      <c r="E2629" s="2" t="str">
        <f t="shared" si="139"/>
        <v>150160000</v>
      </c>
      <c r="F2629" t="s">
        <v>426</v>
      </c>
      <c r="G2629" t="s">
        <v>586</v>
      </c>
      <c r="H2629" t="s">
        <v>587</v>
      </c>
      <c r="I2629">
        <v>12005</v>
      </c>
      <c r="J2629" t="s">
        <v>31</v>
      </c>
      <c r="K2629" s="1">
        <v>6380368</v>
      </c>
      <c r="L2629" s="1">
        <v>6380368</v>
      </c>
      <c r="M2629">
        <v>0</v>
      </c>
      <c r="N2629" s="1">
        <v>5776312.7599999998</v>
      </c>
      <c r="O2629" s="1">
        <v>604055.24</v>
      </c>
      <c r="P2629" s="1">
        <v>5776312.7599999998</v>
      </c>
      <c r="Q2629">
        <v>0</v>
      </c>
      <c r="R2629" s="1">
        <v>5776312.7599999998</v>
      </c>
      <c r="S2629">
        <v>0</v>
      </c>
    </row>
    <row r="2630" spans="1:19" x14ac:dyDescent="0.25">
      <c r="A2630" s="2">
        <v>1001</v>
      </c>
      <c r="B2630" t="s">
        <v>21</v>
      </c>
      <c r="C2630" s="2" t="str">
        <f t="shared" si="137"/>
        <v>15</v>
      </c>
      <c r="D2630" t="s">
        <v>505</v>
      </c>
      <c r="E2630" s="2" t="str">
        <f t="shared" si="139"/>
        <v>150160000</v>
      </c>
      <c r="F2630" t="s">
        <v>426</v>
      </c>
      <c r="G2630" t="s">
        <v>586</v>
      </c>
      <c r="H2630" t="s">
        <v>587</v>
      </c>
      <c r="I2630">
        <v>12100</v>
      </c>
      <c r="J2630" t="s">
        <v>32</v>
      </c>
      <c r="K2630" s="1">
        <v>20745677</v>
      </c>
      <c r="L2630" s="1">
        <v>15580518</v>
      </c>
      <c r="M2630" s="1">
        <v>-5165159</v>
      </c>
      <c r="N2630" s="1">
        <v>15248838.82</v>
      </c>
      <c r="O2630" s="1">
        <v>331679.18</v>
      </c>
      <c r="P2630" s="1">
        <v>15248838.82</v>
      </c>
      <c r="Q2630">
        <v>0</v>
      </c>
      <c r="R2630" s="1">
        <v>15248838.82</v>
      </c>
      <c r="S2630">
        <v>0</v>
      </c>
    </row>
    <row r="2631" spans="1:19" x14ac:dyDescent="0.25">
      <c r="A2631" s="2">
        <v>1001</v>
      </c>
      <c r="B2631" t="s">
        <v>21</v>
      </c>
      <c r="C2631" s="2" t="str">
        <f t="shared" si="137"/>
        <v>15</v>
      </c>
      <c r="D2631" t="s">
        <v>505</v>
      </c>
      <c r="E2631" s="2" t="str">
        <f t="shared" si="139"/>
        <v>150160000</v>
      </c>
      <c r="F2631" t="s">
        <v>426</v>
      </c>
      <c r="G2631" t="s">
        <v>586</v>
      </c>
      <c r="H2631" t="s">
        <v>587</v>
      </c>
      <c r="I2631">
        <v>12101</v>
      </c>
      <c r="J2631" t="s">
        <v>33</v>
      </c>
      <c r="K2631" s="1">
        <v>27885377</v>
      </c>
      <c r="L2631" s="1">
        <v>20918995</v>
      </c>
      <c r="M2631" s="1">
        <v>-6966382</v>
      </c>
      <c r="N2631" s="1">
        <v>20918994.789999999</v>
      </c>
      <c r="O2631">
        <v>0.21</v>
      </c>
      <c r="P2631" s="1">
        <v>20918994.789999999</v>
      </c>
      <c r="Q2631">
        <v>0</v>
      </c>
      <c r="R2631" s="1">
        <v>20918994.789999999</v>
      </c>
      <c r="S2631">
        <v>0</v>
      </c>
    </row>
    <row r="2632" spans="1:19" x14ac:dyDescent="0.25">
      <c r="A2632" s="2">
        <v>1001</v>
      </c>
      <c r="B2632" t="s">
        <v>21</v>
      </c>
      <c r="C2632" s="2" t="str">
        <f t="shared" si="137"/>
        <v>15</v>
      </c>
      <c r="D2632" t="s">
        <v>505</v>
      </c>
      <c r="E2632" s="2" t="str">
        <f t="shared" si="139"/>
        <v>150160000</v>
      </c>
      <c r="F2632" t="s">
        <v>426</v>
      </c>
      <c r="G2632" t="s">
        <v>586</v>
      </c>
      <c r="H2632" t="s">
        <v>587</v>
      </c>
      <c r="I2632">
        <v>12102</v>
      </c>
      <c r="J2632" t="s">
        <v>450</v>
      </c>
      <c r="K2632" s="1">
        <v>7360438</v>
      </c>
      <c r="L2632" s="1">
        <v>7360438</v>
      </c>
      <c r="M2632">
        <v>0</v>
      </c>
      <c r="N2632" s="1">
        <v>6638528.8399999999</v>
      </c>
      <c r="O2632" s="1">
        <v>721909.16</v>
      </c>
      <c r="P2632" s="1">
        <v>6638528.8399999999</v>
      </c>
      <c r="Q2632">
        <v>0</v>
      </c>
      <c r="R2632" s="1">
        <v>6638528.8399999999</v>
      </c>
      <c r="S2632">
        <v>0</v>
      </c>
    </row>
    <row r="2633" spans="1:19" x14ac:dyDescent="0.25">
      <c r="A2633" s="2">
        <v>1001</v>
      </c>
      <c r="B2633" t="s">
        <v>21</v>
      </c>
      <c r="C2633" s="2" t="str">
        <f t="shared" si="137"/>
        <v>15</v>
      </c>
      <c r="D2633" t="s">
        <v>505</v>
      </c>
      <c r="E2633" s="2" t="str">
        <f t="shared" si="139"/>
        <v>150160000</v>
      </c>
      <c r="F2633" t="s">
        <v>426</v>
      </c>
      <c r="G2633" t="s">
        <v>586</v>
      </c>
      <c r="H2633" t="s">
        <v>587</v>
      </c>
      <c r="I2633">
        <v>12103</v>
      </c>
      <c r="J2633" t="s">
        <v>52</v>
      </c>
      <c r="K2633" s="1">
        <v>750054</v>
      </c>
      <c r="L2633" s="1">
        <v>750054</v>
      </c>
      <c r="M2633">
        <v>0</v>
      </c>
      <c r="N2633" s="1">
        <v>535834.97</v>
      </c>
      <c r="O2633" s="1">
        <v>214219.03</v>
      </c>
      <c r="P2633" s="1">
        <v>535834.97</v>
      </c>
      <c r="Q2633">
        <v>0</v>
      </c>
      <c r="R2633" s="1">
        <v>535834.97</v>
      </c>
      <c r="S2633">
        <v>0</v>
      </c>
    </row>
    <row r="2634" spans="1:19" x14ac:dyDescent="0.25">
      <c r="A2634" s="2">
        <v>1001</v>
      </c>
      <c r="B2634" t="s">
        <v>21</v>
      </c>
      <c r="C2634" s="2" t="str">
        <f t="shared" si="137"/>
        <v>15</v>
      </c>
      <c r="D2634" t="s">
        <v>505</v>
      </c>
      <c r="E2634" s="2" t="str">
        <f t="shared" si="139"/>
        <v>150160000</v>
      </c>
      <c r="F2634" t="s">
        <v>426</v>
      </c>
      <c r="G2634" t="s">
        <v>586</v>
      </c>
      <c r="H2634" t="s">
        <v>587</v>
      </c>
      <c r="I2634">
        <v>12200</v>
      </c>
      <c r="J2634" t="s">
        <v>581</v>
      </c>
      <c r="K2634">
        <v>912</v>
      </c>
      <c r="L2634">
        <v>912</v>
      </c>
      <c r="M2634">
        <v>0</v>
      </c>
      <c r="N2634">
        <v>630.76</v>
      </c>
      <c r="O2634">
        <v>281.24</v>
      </c>
      <c r="P2634">
        <v>630.76</v>
      </c>
      <c r="Q2634">
        <v>0</v>
      </c>
      <c r="R2634">
        <v>630.76</v>
      </c>
      <c r="S2634">
        <v>0</v>
      </c>
    </row>
    <row r="2635" spans="1:19" x14ac:dyDescent="0.25">
      <c r="A2635" s="2">
        <v>1001</v>
      </c>
      <c r="B2635" t="s">
        <v>21</v>
      </c>
      <c r="C2635" s="2" t="str">
        <f t="shared" si="137"/>
        <v>15</v>
      </c>
      <c r="D2635" t="s">
        <v>505</v>
      </c>
      <c r="E2635" s="2" t="str">
        <f t="shared" si="139"/>
        <v>150160000</v>
      </c>
      <c r="F2635" t="s">
        <v>426</v>
      </c>
      <c r="G2635" t="s">
        <v>586</v>
      </c>
      <c r="H2635" t="s">
        <v>587</v>
      </c>
      <c r="I2635">
        <v>12600</v>
      </c>
      <c r="J2635" t="s">
        <v>582</v>
      </c>
      <c r="K2635" s="1">
        <v>427798</v>
      </c>
      <c r="L2635" s="1">
        <v>173292</v>
      </c>
      <c r="M2635" s="1">
        <v>-254506</v>
      </c>
      <c r="N2635" s="1">
        <v>173291.81</v>
      </c>
      <c r="O2635">
        <v>0.19</v>
      </c>
      <c r="P2635" s="1">
        <v>173291.81</v>
      </c>
      <c r="Q2635">
        <v>0</v>
      </c>
      <c r="R2635" s="1">
        <v>173291.81</v>
      </c>
      <c r="S2635">
        <v>0</v>
      </c>
    </row>
    <row r="2636" spans="1:19" x14ac:dyDescent="0.25">
      <c r="A2636" s="2">
        <v>1001</v>
      </c>
      <c r="B2636" t="s">
        <v>21</v>
      </c>
      <c r="C2636" s="2" t="str">
        <f t="shared" si="137"/>
        <v>15</v>
      </c>
      <c r="D2636" t="s">
        <v>505</v>
      </c>
      <c r="E2636" s="2" t="str">
        <f t="shared" si="139"/>
        <v>150160000</v>
      </c>
      <c r="F2636" t="s">
        <v>426</v>
      </c>
      <c r="G2636" t="s">
        <v>586</v>
      </c>
      <c r="H2636" t="s">
        <v>587</v>
      </c>
      <c r="I2636">
        <v>14103</v>
      </c>
      <c r="J2636" t="s">
        <v>59</v>
      </c>
      <c r="K2636" s="1">
        <v>140040</v>
      </c>
      <c r="L2636" s="1">
        <v>92149</v>
      </c>
      <c r="M2636" s="1">
        <v>-47891</v>
      </c>
      <c r="N2636" s="1">
        <v>92148.04</v>
      </c>
      <c r="O2636">
        <v>0.96</v>
      </c>
      <c r="P2636" s="1">
        <v>92148.04</v>
      </c>
      <c r="Q2636">
        <v>0</v>
      </c>
      <c r="R2636" s="1">
        <v>92148.04</v>
      </c>
      <c r="S2636">
        <v>0</v>
      </c>
    </row>
    <row r="2637" spans="1:19" x14ac:dyDescent="0.25">
      <c r="A2637" s="2">
        <v>1001</v>
      </c>
      <c r="B2637" t="s">
        <v>21</v>
      </c>
      <c r="C2637" s="2" t="str">
        <f t="shared" si="137"/>
        <v>15</v>
      </c>
      <c r="D2637" t="s">
        <v>505</v>
      </c>
      <c r="E2637" s="2" t="str">
        <f t="shared" si="139"/>
        <v>150160000</v>
      </c>
      <c r="F2637" t="s">
        <v>426</v>
      </c>
      <c r="G2637" t="s">
        <v>586</v>
      </c>
      <c r="H2637" t="s">
        <v>587</v>
      </c>
      <c r="I2637">
        <v>16000</v>
      </c>
      <c r="J2637" t="s">
        <v>35</v>
      </c>
      <c r="K2637" s="1">
        <v>12204964</v>
      </c>
      <c r="L2637" s="1">
        <v>7511397.8700000001</v>
      </c>
      <c r="M2637" s="1">
        <v>-4693566.13</v>
      </c>
      <c r="N2637" s="1">
        <v>7511397.6299999999</v>
      </c>
      <c r="O2637">
        <v>0.24</v>
      </c>
      <c r="P2637" s="1">
        <v>7511397.6299999999</v>
      </c>
      <c r="Q2637">
        <v>0</v>
      </c>
      <c r="R2637" s="1">
        <v>7511397.6299999999</v>
      </c>
      <c r="S2637">
        <v>0</v>
      </c>
    </row>
    <row r="2638" spans="1:19" x14ac:dyDescent="0.25">
      <c r="A2638" s="2">
        <v>1001</v>
      </c>
      <c r="B2638" t="s">
        <v>21</v>
      </c>
      <c r="C2638" s="2" t="str">
        <f t="shared" si="137"/>
        <v>15</v>
      </c>
      <c r="D2638" t="s">
        <v>505</v>
      </c>
      <c r="E2638" s="2" t="str">
        <f t="shared" si="139"/>
        <v>150160000</v>
      </c>
      <c r="F2638" t="s">
        <v>426</v>
      </c>
      <c r="G2638" t="s">
        <v>588</v>
      </c>
      <c r="H2638" t="s">
        <v>589</v>
      </c>
      <c r="I2638">
        <v>12000</v>
      </c>
      <c r="J2638" t="s">
        <v>28</v>
      </c>
      <c r="K2638" s="1">
        <v>852491</v>
      </c>
      <c r="L2638" s="1">
        <v>852491</v>
      </c>
      <c r="M2638">
        <v>0</v>
      </c>
      <c r="N2638" s="1">
        <v>1035451.87</v>
      </c>
      <c r="O2638" s="1">
        <v>-182960.87</v>
      </c>
      <c r="P2638" s="1">
        <v>1035451.87</v>
      </c>
      <c r="Q2638">
        <v>0</v>
      </c>
      <c r="R2638" s="1">
        <v>1035451.87</v>
      </c>
      <c r="S2638">
        <v>0</v>
      </c>
    </row>
    <row r="2639" spans="1:19" x14ac:dyDescent="0.25">
      <c r="A2639" s="2">
        <v>1001</v>
      </c>
      <c r="B2639" t="s">
        <v>21</v>
      </c>
      <c r="C2639" s="2" t="str">
        <f t="shared" si="137"/>
        <v>15</v>
      </c>
      <c r="D2639" t="s">
        <v>505</v>
      </c>
      <c r="E2639" s="2" t="str">
        <f t="shared" si="139"/>
        <v>150160000</v>
      </c>
      <c r="F2639" t="s">
        <v>426</v>
      </c>
      <c r="G2639" t="s">
        <v>588</v>
      </c>
      <c r="H2639" t="s">
        <v>589</v>
      </c>
      <c r="I2639">
        <v>12001</v>
      </c>
      <c r="J2639" t="s">
        <v>51</v>
      </c>
      <c r="K2639" s="1">
        <v>1244393</v>
      </c>
      <c r="L2639" s="1">
        <v>503229.9</v>
      </c>
      <c r="M2639" s="1">
        <v>-741163.1</v>
      </c>
      <c r="N2639" s="1">
        <v>503229.78</v>
      </c>
      <c r="O2639">
        <v>0.12</v>
      </c>
      <c r="P2639" s="1">
        <v>503229.78</v>
      </c>
      <c r="Q2639">
        <v>0</v>
      </c>
      <c r="R2639" s="1">
        <v>503229.78</v>
      </c>
      <c r="S2639">
        <v>0</v>
      </c>
    </row>
    <row r="2640" spans="1:19" x14ac:dyDescent="0.25">
      <c r="A2640" s="2">
        <v>1001</v>
      </c>
      <c r="B2640" t="s">
        <v>21</v>
      </c>
      <c r="C2640" s="2" t="str">
        <f t="shared" si="137"/>
        <v>15</v>
      </c>
      <c r="D2640" t="s">
        <v>505</v>
      </c>
      <c r="E2640" s="2" t="str">
        <f t="shared" si="139"/>
        <v>150160000</v>
      </c>
      <c r="F2640" t="s">
        <v>426</v>
      </c>
      <c r="G2640" t="s">
        <v>588</v>
      </c>
      <c r="H2640" t="s">
        <v>589</v>
      </c>
      <c r="I2640">
        <v>12005</v>
      </c>
      <c r="J2640" t="s">
        <v>31</v>
      </c>
      <c r="K2640" s="1">
        <v>394920</v>
      </c>
      <c r="L2640" s="1">
        <v>394920</v>
      </c>
      <c r="M2640">
        <v>0</v>
      </c>
      <c r="N2640" s="1">
        <v>401243.66</v>
      </c>
      <c r="O2640" s="1">
        <v>-6323.66</v>
      </c>
      <c r="P2640" s="1">
        <v>401243.66</v>
      </c>
      <c r="Q2640">
        <v>0</v>
      </c>
      <c r="R2640" s="1">
        <v>401243.66</v>
      </c>
      <c r="S2640">
        <v>0</v>
      </c>
    </row>
    <row r="2641" spans="1:19" x14ac:dyDescent="0.25">
      <c r="A2641" s="2">
        <v>1001</v>
      </c>
      <c r="B2641" t="s">
        <v>21</v>
      </c>
      <c r="C2641" s="2" t="str">
        <f t="shared" si="137"/>
        <v>15</v>
      </c>
      <c r="D2641" t="s">
        <v>505</v>
      </c>
      <c r="E2641" s="2" t="str">
        <f t="shared" si="139"/>
        <v>150160000</v>
      </c>
      <c r="F2641" t="s">
        <v>426</v>
      </c>
      <c r="G2641" t="s">
        <v>588</v>
      </c>
      <c r="H2641" t="s">
        <v>589</v>
      </c>
      <c r="I2641">
        <v>12100</v>
      </c>
      <c r="J2641" t="s">
        <v>32</v>
      </c>
      <c r="K2641" s="1">
        <v>1132572</v>
      </c>
      <c r="L2641" s="1">
        <v>843632</v>
      </c>
      <c r="M2641" s="1">
        <v>-288940</v>
      </c>
      <c r="N2641" s="1">
        <v>843631.92</v>
      </c>
      <c r="O2641">
        <v>0.08</v>
      </c>
      <c r="P2641" s="1">
        <v>843631.92</v>
      </c>
      <c r="Q2641">
        <v>0</v>
      </c>
      <c r="R2641" s="1">
        <v>843631.92</v>
      </c>
      <c r="S2641">
        <v>0</v>
      </c>
    </row>
    <row r="2642" spans="1:19" x14ac:dyDescent="0.25">
      <c r="A2642" s="2">
        <v>1001</v>
      </c>
      <c r="B2642" t="s">
        <v>21</v>
      </c>
      <c r="C2642" s="2" t="str">
        <f t="shared" si="137"/>
        <v>15</v>
      </c>
      <c r="D2642" t="s">
        <v>505</v>
      </c>
      <c r="E2642" s="2" t="str">
        <f t="shared" si="139"/>
        <v>150160000</v>
      </c>
      <c r="F2642" t="s">
        <v>426</v>
      </c>
      <c r="G2642" t="s">
        <v>588</v>
      </c>
      <c r="H2642" t="s">
        <v>589</v>
      </c>
      <c r="I2642">
        <v>12101</v>
      </c>
      <c r="J2642" t="s">
        <v>33</v>
      </c>
      <c r="K2642" s="1">
        <v>1588881</v>
      </c>
      <c r="L2642" s="1">
        <v>1536437</v>
      </c>
      <c r="M2642" s="1">
        <v>-52444</v>
      </c>
      <c r="N2642" s="1">
        <v>1324857.2</v>
      </c>
      <c r="O2642" s="1">
        <v>211579.8</v>
      </c>
      <c r="P2642" s="1">
        <v>1324857.2</v>
      </c>
      <c r="Q2642">
        <v>0</v>
      </c>
      <c r="R2642" s="1">
        <v>1324857.2</v>
      </c>
      <c r="S2642">
        <v>0</v>
      </c>
    </row>
    <row r="2643" spans="1:19" x14ac:dyDescent="0.25">
      <c r="A2643" s="2">
        <v>1001</v>
      </c>
      <c r="B2643" t="s">
        <v>21</v>
      </c>
      <c r="C2643" s="2" t="str">
        <f t="shared" si="137"/>
        <v>15</v>
      </c>
      <c r="D2643" t="s">
        <v>505</v>
      </c>
      <c r="E2643" s="2" t="str">
        <f t="shared" si="139"/>
        <v>150160000</v>
      </c>
      <c r="F2643" t="s">
        <v>426</v>
      </c>
      <c r="G2643" t="s">
        <v>588</v>
      </c>
      <c r="H2643" t="s">
        <v>589</v>
      </c>
      <c r="I2643">
        <v>12102</v>
      </c>
      <c r="J2643" t="s">
        <v>450</v>
      </c>
      <c r="K2643" s="1">
        <v>456020</v>
      </c>
      <c r="L2643" s="1">
        <v>456020</v>
      </c>
      <c r="M2643">
        <v>0</v>
      </c>
      <c r="N2643" s="1">
        <v>478314.69</v>
      </c>
      <c r="O2643" s="1">
        <v>-22294.69</v>
      </c>
      <c r="P2643" s="1">
        <v>478314.69</v>
      </c>
      <c r="Q2643">
        <v>0</v>
      </c>
      <c r="R2643" s="1">
        <v>478314.69</v>
      </c>
      <c r="S2643">
        <v>0</v>
      </c>
    </row>
    <row r="2644" spans="1:19" x14ac:dyDescent="0.25">
      <c r="A2644" s="2">
        <v>1001</v>
      </c>
      <c r="B2644" t="s">
        <v>21</v>
      </c>
      <c r="C2644" s="2" t="str">
        <f t="shared" si="137"/>
        <v>15</v>
      </c>
      <c r="D2644" t="s">
        <v>505</v>
      </c>
      <c r="E2644" s="2" t="str">
        <f t="shared" si="139"/>
        <v>150160000</v>
      </c>
      <c r="F2644" t="s">
        <v>426</v>
      </c>
      <c r="G2644" t="s">
        <v>588</v>
      </c>
      <c r="H2644" t="s">
        <v>589</v>
      </c>
      <c r="I2644">
        <v>16000</v>
      </c>
      <c r="J2644" t="s">
        <v>35</v>
      </c>
      <c r="K2644" s="1">
        <v>113118</v>
      </c>
      <c r="L2644" s="1">
        <v>135738.1</v>
      </c>
      <c r="M2644" s="1">
        <v>22620.1</v>
      </c>
      <c r="N2644" s="1">
        <v>135737.65</v>
      </c>
      <c r="O2644">
        <v>0.45</v>
      </c>
      <c r="P2644" s="1">
        <v>135737.65</v>
      </c>
      <c r="Q2644">
        <v>0</v>
      </c>
      <c r="R2644" s="1">
        <v>135737.65</v>
      </c>
      <c r="S2644">
        <v>0</v>
      </c>
    </row>
    <row r="2645" spans="1:19" x14ac:dyDescent="0.25">
      <c r="A2645" s="2">
        <v>1001</v>
      </c>
      <c r="B2645" t="s">
        <v>21</v>
      </c>
      <c r="C2645" s="2" t="str">
        <f t="shared" ref="C2645:C2708" si="140">"15"</f>
        <v>15</v>
      </c>
      <c r="D2645" t="s">
        <v>505</v>
      </c>
      <c r="E2645" s="2" t="str">
        <f t="shared" si="139"/>
        <v>150160000</v>
      </c>
      <c r="F2645" t="s">
        <v>426</v>
      </c>
      <c r="G2645" t="s">
        <v>590</v>
      </c>
      <c r="H2645" t="s">
        <v>591</v>
      </c>
      <c r="I2645">
        <v>12000</v>
      </c>
      <c r="J2645" t="s">
        <v>28</v>
      </c>
      <c r="K2645" s="1">
        <v>170498</v>
      </c>
      <c r="L2645" s="1">
        <v>170498</v>
      </c>
      <c r="M2645">
        <v>0</v>
      </c>
      <c r="N2645" s="1">
        <v>164155.19</v>
      </c>
      <c r="O2645" s="1">
        <v>6342.81</v>
      </c>
      <c r="P2645" s="1">
        <v>164155.19</v>
      </c>
      <c r="Q2645">
        <v>0</v>
      </c>
      <c r="R2645" s="1">
        <v>164155.19</v>
      </c>
      <c r="S2645">
        <v>0</v>
      </c>
    </row>
    <row r="2646" spans="1:19" x14ac:dyDescent="0.25">
      <c r="A2646" s="2">
        <v>1001</v>
      </c>
      <c r="B2646" t="s">
        <v>21</v>
      </c>
      <c r="C2646" s="2" t="str">
        <f t="shared" si="140"/>
        <v>15</v>
      </c>
      <c r="D2646" t="s">
        <v>505</v>
      </c>
      <c r="E2646" s="2" t="str">
        <f t="shared" si="139"/>
        <v>150160000</v>
      </c>
      <c r="F2646" t="s">
        <v>426</v>
      </c>
      <c r="G2646" t="s">
        <v>590</v>
      </c>
      <c r="H2646" t="s">
        <v>591</v>
      </c>
      <c r="I2646">
        <v>12001</v>
      </c>
      <c r="J2646" t="s">
        <v>51</v>
      </c>
      <c r="K2646" s="1">
        <v>299854</v>
      </c>
      <c r="L2646" s="1">
        <v>251657.28</v>
      </c>
      <c r="M2646" s="1">
        <v>-48196.72</v>
      </c>
      <c r="N2646" s="1">
        <v>160312.85</v>
      </c>
      <c r="O2646" s="1">
        <v>91344.43</v>
      </c>
      <c r="P2646" s="1">
        <v>160312.85</v>
      </c>
      <c r="Q2646">
        <v>0</v>
      </c>
      <c r="R2646" s="1">
        <v>160312.85</v>
      </c>
      <c r="S2646">
        <v>0</v>
      </c>
    </row>
    <row r="2647" spans="1:19" x14ac:dyDescent="0.25">
      <c r="A2647" s="2">
        <v>1001</v>
      </c>
      <c r="B2647" t="s">
        <v>21</v>
      </c>
      <c r="C2647" s="2" t="str">
        <f t="shared" si="140"/>
        <v>15</v>
      </c>
      <c r="D2647" t="s">
        <v>505</v>
      </c>
      <c r="E2647" s="2" t="str">
        <f t="shared" si="139"/>
        <v>150160000</v>
      </c>
      <c r="F2647" t="s">
        <v>426</v>
      </c>
      <c r="G2647" t="s">
        <v>590</v>
      </c>
      <c r="H2647" t="s">
        <v>591</v>
      </c>
      <c r="I2647">
        <v>12002</v>
      </c>
      <c r="J2647" t="s">
        <v>29</v>
      </c>
      <c r="K2647" s="1">
        <v>5706967</v>
      </c>
      <c r="L2647" s="1">
        <v>4563948.54</v>
      </c>
      <c r="M2647" s="1">
        <v>-1143018.46</v>
      </c>
      <c r="N2647" s="1">
        <v>4122964.29</v>
      </c>
      <c r="O2647" s="1">
        <v>440984.25</v>
      </c>
      <c r="P2647" s="1">
        <v>4122964.29</v>
      </c>
      <c r="Q2647">
        <v>0</v>
      </c>
      <c r="R2647" s="1">
        <v>4122964.29</v>
      </c>
      <c r="S2647">
        <v>0</v>
      </c>
    </row>
    <row r="2648" spans="1:19" x14ac:dyDescent="0.25">
      <c r="A2648" s="2">
        <v>1001</v>
      </c>
      <c r="B2648" t="s">
        <v>21</v>
      </c>
      <c r="C2648" s="2" t="str">
        <f t="shared" si="140"/>
        <v>15</v>
      </c>
      <c r="D2648" t="s">
        <v>505</v>
      </c>
      <c r="E2648" s="2" t="str">
        <f t="shared" ref="E2648:E2680" si="141">"150160000"</f>
        <v>150160000</v>
      </c>
      <c r="F2648" t="s">
        <v>426</v>
      </c>
      <c r="G2648" t="s">
        <v>590</v>
      </c>
      <c r="H2648" t="s">
        <v>591</v>
      </c>
      <c r="I2648">
        <v>12003</v>
      </c>
      <c r="J2648" t="s">
        <v>30</v>
      </c>
      <c r="K2648" s="1">
        <v>10813363</v>
      </c>
      <c r="L2648" s="1">
        <v>10270390.16</v>
      </c>
      <c r="M2648" s="1">
        <v>-542972.84</v>
      </c>
      <c r="N2648" s="1">
        <v>10270389.43</v>
      </c>
      <c r="O2648">
        <v>0.73</v>
      </c>
      <c r="P2648" s="1">
        <v>10270389.43</v>
      </c>
      <c r="Q2648">
        <v>0</v>
      </c>
      <c r="R2648" s="1">
        <v>10270389.43</v>
      </c>
      <c r="S2648">
        <v>0</v>
      </c>
    </row>
    <row r="2649" spans="1:19" x14ac:dyDescent="0.25">
      <c r="A2649" s="2">
        <v>1001</v>
      </c>
      <c r="B2649" t="s">
        <v>21</v>
      </c>
      <c r="C2649" s="2" t="str">
        <f t="shared" si="140"/>
        <v>15</v>
      </c>
      <c r="D2649" t="s">
        <v>505</v>
      </c>
      <c r="E2649" s="2" t="str">
        <f t="shared" si="141"/>
        <v>150160000</v>
      </c>
      <c r="F2649" t="s">
        <v>426</v>
      </c>
      <c r="G2649" t="s">
        <v>590</v>
      </c>
      <c r="H2649" t="s">
        <v>591</v>
      </c>
      <c r="I2649">
        <v>12004</v>
      </c>
      <c r="J2649" t="s">
        <v>580</v>
      </c>
      <c r="K2649" s="1">
        <v>44600</v>
      </c>
      <c r="L2649" s="1">
        <v>22937.24</v>
      </c>
      <c r="M2649" s="1">
        <v>-21662.76</v>
      </c>
      <c r="N2649" s="1">
        <v>17560.259999999998</v>
      </c>
      <c r="O2649" s="1">
        <v>5376.98</v>
      </c>
      <c r="P2649" s="1">
        <v>17560.259999999998</v>
      </c>
      <c r="Q2649">
        <v>0</v>
      </c>
      <c r="R2649" s="1">
        <v>17560.259999999998</v>
      </c>
      <c r="S2649">
        <v>0</v>
      </c>
    </row>
    <row r="2650" spans="1:19" x14ac:dyDescent="0.25">
      <c r="A2650" s="2">
        <v>1001</v>
      </c>
      <c r="B2650" t="s">
        <v>21</v>
      </c>
      <c r="C2650" s="2" t="str">
        <f t="shared" si="140"/>
        <v>15</v>
      </c>
      <c r="D2650" t="s">
        <v>505</v>
      </c>
      <c r="E2650" s="2" t="str">
        <f t="shared" si="141"/>
        <v>150160000</v>
      </c>
      <c r="F2650" t="s">
        <v>426</v>
      </c>
      <c r="G2650" t="s">
        <v>590</v>
      </c>
      <c r="H2650" t="s">
        <v>591</v>
      </c>
      <c r="I2650">
        <v>12005</v>
      </c>
      <c r="J2650" t="s">
        <v>31</v>
      </c>
      <c r="K2650" s="1">
        <v>2028735</v>
      </c>
      <c r="L2650" s="1">
        <v>2028735</v>
      </c>
      <c r="M2650">
        <v>0</v>
      </c>
      <c r="N2650" s="1">
        <v>2141223.19</v>
      </c>
      <c r="O2650" s="1">
        <v>-112488.19</v>
      </c>
      <c r="P2650" s="1">
        <v>2141223.19</v>
      </c>
      <c r="Q2650">
        <v>0</v>
      </c>
      <c r="R2650" s="1">
        <v>2141223.19</v>
      </c>
      <c r="S2650">
        <v>0</v>
      </c>
    </row>
    <row r="2651" spans="1:19" x14ac:dyDescent="0.25">
      <c r="A2651" s="2">
        <v>1001</v>
      </c>
      <c r="B2651" t="s">
        <v>21</v>
      </c>
      <c r="C2651" s="2" t="str">
        <f t="shared" si="140"/>
        <v>15</v>
      </c>
      <c r="D2651" t="s">
        <v>505</v>
      </c>
      <c r="E2651" s="2" t="str">
        <f t="shared" si="141"/>
        <v>150160000</v>
      </c>
      <c r="F2651" t="s">
        <v>426</v>
      </c>
      <c r="G2651" t="s">
        <v>590</v>
      </c>
      <c r="H2651" t="s">
        <v>591</v>
      </c>
      <c r="I2651">
        <v>12100</v>
      </c>
      <c r="J2651" t="s">
        <v>32</v>
      </c>
      <c r="K2651" s="1">
        <v>8925485</v>
      </c>
      <c r="L2651" s="1">
        <v>8003874.5300000003</v>
      </c>
      <c r="M2651" s="1">
        <v>-921610.47</v>
      </c>
      <c r="N2651" s="1">
        <v>7888852.0700000003</v>
      </c>
      <c r="O2651" s="1">
        <v>115022.46</v>
      </c>
      <c r="P2651" s="1">
        <v>7888852.0700000003</v>
      </c>
      <c r="Q2651">
        <v>0</v>
      </c>
      <c r="R2651" s="1">
        <v>7888852.0700000003</v>
      </c>
      <c r="S2651">
        <v>0</v>
      </c>
    </row>
    <row r="2652" spans="1:19" x14ac:dyDescent="0.25">
      <c r="A2652" s="2">
        <v>1001</v>
      </c>
      <c r="B2652" t="s">
        <v>21</v>
      </c>
      <c r="C2652" s="2" t="str">
        <f t="shared" si="140"/>
        <v>15</v>
      </c>
      <c r="D2652" t="s">
        <v>505</v>
      </c>
      <c r="E2652" s="2" t="str">
        <f t="shared" si="141"/>
        <v>150160000</v>
      </c>
      <c r="F2652" t="s">
        <v>426</v>
      </c>
      <c r="G2652" t="s">
        <v>590</v>
      </c>
      <c r="H2652" t="s">
        <v>591</v>
      </c>
      <c r="I2652">
        <v>12101</v>
      </c>
      <c r="J2652" t="s">
        <v>33</v>
      </c>
      <c r="K2652" s="1">
        <v>13724895</v>
      </c>
      <c r="L2652" s="1">
        <v>12390214.869999999</v>
      </c>
      <c r="M2652" s="1">
        <v>-1334680.1299999999</v>
      </c>
      <c r="N2652" s="1">
        <v>12390214.529999999</v>
      </c>
      <c r="O2652">
        <v>0.34</v>
      </c>
      <c r="P2652" s="1">
        <v>12390214.529999999</v>
      </c>
      <c r="Q2652">
        <v>0</v>
      </c>
      <c r="R2652" s="1">
        <v>12390214.529999999</v>
      </c>
      <c r="S2652">
        <v>0</v>
      </c>
    </row>
    <row r="2653" spans="1:19" x14ac:dyDescent="0.25">
      <c r="A2653" s="2">
        <v>1001</v>
      </c>
      <c r="B2653" t="s">
        <v>21</v>
      </c>
      <c r="C2653" s="2" t="str">
        <f t="shared" si="140"/>
        <v>15</v>
      </c>
      <c r="D2653" t="s">
        <v>505</v>
      </c>
      <c r="E2653" s="2" t="str">
        <f t="shared" si="141"/>
        <v>150160000</v>
      </c>
      <c r="F2653" t="s">
        <v>426</v>
      </c>
      <c r="G2653" t="s">
        <v>590</v>
      </c>
      <c r="H2653" t="s">
        <v>591</v>
      </c>
      <c r="I2653">
        <v>12401</v>
      </c>
      <c r="J2653" t="s">
        <v>133</v>
      </c>
      <c r="K2653" s="1">
        <v>355431</v>
      </c>
      <c r="L2653">
        <v>0</v>
      </c>
      <c r="M2653" s="1">
        <v>-355431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</row>
    <row r="2654" spans="1:19" x14ac:dyDescent="0.25">
      <c r="A2654" s="2">
        <v>1001</v>
      </c>
      <c r="B2654" t="s">
        <v>21</v>
      </c>
      <c r="C2654" s="2" t="str">
        <f t="shared" si="140"/>
        <v>15</v>
      </c>
      <c r="D2654" t="s">
        <v>505</v>
      </c>
      <c r="E2654" s="2" t="str">
        <f t="shared" si="141"/>
        <v>150160000</v>
      </c>
      <c r="F2654" t="s">
        <v>426</v>
      </c>
      <c r="G2654" t="s">
        <v>590</v>
      </c>
      <c r="H2654" t="s">
        <v>591</v>
      </c>
      <c r="I2654">
        <v>12502</v>
      </c>
      <c r="J2654" t="s">
        <v>134</v>
      </c>
      <c r="K2654">
        <v>0</v>
      </c>
      <c r="L2654" s="1">
        <v>350000</v>
      </c>
      <c r="M2654" s="1">
        <v>350000</v>
      </c>
      <c r="N2654" s="1">
        <v>896582.35</v>
      </c>
      <c r="O2654" s="1">
        <v>-546582.35</v>
      </c>
      <c r="P2654" s="1">
        <v>896582.35</v>
      </c>
      <c r="Q2654">
        <v>0</v>
      </c>
      <c r="R2654" s="1">
        <v>896582.35</v>
      </c>
      <c r="S2654">
        <v>0</v>
      </c>
    </row>
    <row r="2655" spans="1:19" x14ac:dyDescent="0.25">
      <c r="A2655" s="2">
        <v>1001</v>
      </c>
      <c r="B2655" t="s">
        <v>21</v>
      </c>
      <c r="C2655" s="2" t="str">
        <f t="shared" si="140"/>
        <v>15</v>
      </c>
      <c r="D2655" t="s">
        <v>505</v>
      </c>
      <c r="E2655" s="2" t="str">
        <f t="shared" si="141"/>
        <v>150160000</v>
      </c>
      <c r="F2655" t="s">
        <v>426</v>
      </c>
      <c r="G2655" t="s">
        <v>590</v>
      </c>
      <c r="H2655" t="s">
        <v>591</v>
      </c>
      <c r="I2655">
        <v>13000</v>
      </c>
      <c r="J2655" t="s">
        <v>53</v>
      </c>
      <c r="K2655" s="1">
        <v>157248580</v>
      </c>
      <c r="L2655" s="1">
        <v>162839298.15000001</v>
      </c>
      <c r="M2655" s="1">
        <v>5590718.1500000004</v>
      </c>
      <c r="N2655" s="1">
        <v>162839298.05000001</v>
      </c>
      <c r="O2655">
        <v>0.1</v>
      </c>
      <c r="P2655" s="1">
        <v>162839298.05000001</v>
      </c>
      <c r="Q2655">
        <v>0</v>
      </c>
      <c r="R2655" s="1">
        <v>162839298.05000001</v>
      </c>
      <c r="S2655">
        <v>0</v>
      </c>
    </row>
    <row r="2656" spans="1:19" x14ac:dyDescent="0.25">
      <c r="A2656" s="2">
        <v>1001</v>
      </c>
      <c r="B2656" t="s">
        <v>21</v>
      </c>
      <c r="C2656" s="2" t="str">
        <f t="shared" si="140"/>
        <v>15</v>
      </c>
      <c r="D2656" t="s">
        <v>505</v>
      </c>
      <c r="E2656" s="2" t="str">
        <f t="shared" si="141"/>
        <v>150160000</v>
      </c>
      <c r="F2656" t="s">
        <v>426</v>
      </c>
      <c r="G2656" t="s">
        <v>590</v>
      </c>
      <c r="H2656" t="s">
        <v>591</v>
      </c>
      <c r="I2656">
        <v>13001</v>
      </c>
      <c r="J2656" t="s">
        <v>54</v>
      </c>
      <c r="K2656" s="1">
        <v>4146871</v>
      </c>
      <c r="L2656" s="1">
        <v>4146871</v>
      </c>
      <c r="M2656">
        <v>0</v>
      </c>
      <c r="N2656" s="1">
        <v>5155042.71</v>
      </c>
      <c r="O2656" s="1">
        <v>-1008171.71</v>
      </c>
      <c r="P2656" s="1">
        <v>5155042.71</v>
      </c>
      <c r="Q2656">
        <v>0</v>
      </c>
      <c r="R2656" s="1">
        <v>5155042.71</v>
      </c>
      <c r="S2656">
        <v>0</v>
      </c>
    </row>
    <row r="2657" spans="1:19" x14ac:dyDescent="0.25">
      <c r="A2657" s="2">
        <v>1001</v>
      </c>
      <c r="B2657" t="s">
        <v>21</v>
      </c>
      <c r="C2657" s="2" t="str">
        <f t="shared" si="140"/>
        <v>15</v>
      </c>
      <c r="D2657" t="s">
        <v>505</v>
      </c>
      <c r="E2657" s="2" t="str">
        <f t="shared" si="141"/>
        <v>150160000</v>
      </c>
      <c r="F2657" t="s">
        <v>426</v>
      </c>
      <c r="G2657" t="s">
        <v>590</v>
      </c>
      <c r="H2657" t="s">
        <v>591</v>
      </c>
      <c r="I2657">
        <v>13002</v>
      </c>
      <c r="J2657" t="s">
        <v>55</v>
      </c>
      <c r="K2657">
        <v>0</v>
      </c>
      <c r="L2657" s="1">
        <v>165445.85</v>
      </c>
      <c r="M2657" s="1">
        <v>165445.85</v>
      </c>
      <c r="N2657" s="1">
        <v>806495.33</v>
      </c>
      <c r="O2657" s="1">
        <v>-641049.48</v>
      </c>
      <c r="P2657" s="1">
        <v>806495.33</v>
      </c>
      <c r="Q2657">
        <v>0</v>
      </c>
      <c r="R2657" s="1">
        <v>806495.32</v>
      </c>
      <c r="S2657">
        <v>0.01</v>
      </c>
    </row>
    <row r="2658" spans="1:19" x14ac:dyDescent="0.25">
      <c r="A2658" s="2">
        <v>1001</v>
      </c>
      <c r="B2658" t="s">
        <v>21</v>
      </c>
      <c r="C2658" s="2" t="str">
        <f t="shared" si="140"/>
        <v>15</v>
      </c>
      <c r="D2658" t="s">
        <v>505</v>
      </c>
      <c r="E2658" s="2" t="str">
        <f t="shared" si="141"/>
        <v>150160000</v>
      </c>
      <c r="F2658" t="s">
        <v>426</v>
      </c>
      <c r="G2658" t="s">
        <v>590</v>
      </c>
      <c r="H2658" t="s">
        <v>591</v>
      </c>
      <c r="I2658">
        <v>13005</v>
      </c>
      <c r="J2658" t="s">
        <v>56</v>
      </c>
      <c r="K2658" s="1">
        <v>17698131</v>
      </c>
      <c r="L2658" s="1">
        <v>17099977</v>
      </c>
      <c r="M2658" s="1">
        <v>-598154</v>
      </c>
      <c r="N2658" s="1">
        <v>15450755.539999999</v>
      </c>
      <c r="O2658" s="1">
        <v>1649221.46</v>
      </c>
      <c r="P2658" s="1">
        <v>15450755.539999999</v>
      </c>
      <c r="Q2658">
        <v>0</v>
      </c>
      <c r="R2658" s="1">
        <v>15450755.539999999</v>
      </c>
      <c r="S2658">
        <v>0</v>
      </c>
    </row>
    <row r="2659" spans="1:19" x14ac:dyDescent="0.25">
      <c r="A2659" s="2">
        <v>1001</v>
      </c>
      <c r="B2659" t="s">
        <v>21</v>
      </c>
      <c r="C2659" s="2" t="str">
        <f t="shared" si="140"/>
        <v>15</v>
      </c>
      <c r="D2659" t="s">
        <v>505</v>
      </c>
      <c r="E2659" s="2" t="str">
        <f t="shared" si="141"/>
        <v>150160000</v>
      </c>
      <c r="F2659" t="s">
        <v>426</v>
      </c>
      <c r="G2659" t="s">
        <v>590</v>
      </c>
      <c r="H2659" t="s">
        <v>591</v>
      </c>
      <c r="I2659">
        <v>13100</v>
      </c>
      <c r="J2659" t="s">
        <v>103</v>
      </c>
      <c r="K2659" s="1">
        <v>14071767</v>
      </c>
      <c r="L2659" s="1">
        <v>11425637.039999999</v>
      </c>
      <c r="M2659" s="1">
        <v>-2646129.96</v>
      </c>
      <c r="N2659" s="1">
        <v>11765283.58</v>
      </c>
      <c r="O2659" s="1">
        <v>-339646.54</v>
      </c>
      <c r="P2659" s="1">
        <v>11765283.58</v>
      </c>
      <c r="Q2659">
        <v>0</v>
      </c>
      <c r="R2659" s="1">
        <v>11765283.58</v>
      </c>
      <c r="S2659">
        <v>0</v>
      </c>
    </row>
    <row r="2660" spans="1:19" x14ac:dyDescent="0.25">
      <c r="A2660" s="2">
        <v>1001</v>
      </c>
      <c r="B2660" t="s">
        <v>21</v>
      </c>
      <c r="C2660" s="2" t="str">
        <f t="shared" si="140"/>
        <v>15</v>
      </c>
      <c r="D2660" t="s">
        <v>505</v>
      </c>
      <c r="E2660" s="2" t="str">
        <f t="shared" si="141"/>
        <v>150160000</v>
      </c>
      <c r="F2660" t="s">
        <v>426</v>
      </c>
      <c r="G2660" t="s">
        <v>590</v>
      </c>
      <c r="H2660" t="s">
        <v>591</v>
      </c>
      <c r="I2660">
        <v>13101</v>
      </c>
      <c r="J2660" t="s">
        <v>104</v>
      </c>
      <c r="K2660" s="1">
        <v>955646</v>
      </c>
      <c r="L2660" s="1">
        <v>955646</v>
      </c>
      <c r="M2660">
        <v>0</v>
      </c>
      <c r="N2660" s="1">
        <v>603051.31999999995</v>
      </c>
      <c r="O2660" s="1">
        <v>352594.68</v>
      </c>
      <c r="P2660" s="1">
        <v>603051.31999999995</v>
      </c>
      <c r="Q2660">
        <v>0</v>
      </c>
      <c r="R2660" s="1">
        <v>603051.31999999995</v>
      </c>
      <c r="S2660">
        <v>0</v>
      </c>
    </row>
    <row r="2661" spans="1:19" x14ac:dyDescent="0.25">
      <c r="A2661" s="2">
        <v>1001</v>
      </c>
      <c r="B2661" t="s">
        <v>21</v>
      </c>
      <c r="C2661" s="2" t="str">
        <f t="shared" si="140"/>
        <v>15</v>
      </c>
      <c r="D2661" t="s">
        <v>505</v>
      </c>
      <c r="E2661" s="2" t="str">
        <f t="shared" si="141"/>
        <v>150160000</v>
      </c>
      <c r="F2661" t="s">
        <v>426</v>
      </c>
      <c r="G2661" t="s">
        <v>590</v>
      </c>
      <c r="H2661" t="s">
        <v>591</v>
      </c>
      <c r="I2661">
        <v>13106</v>
      </c>
      <c r="J2661" t="s">
        <v>57</v>
      </c>
      <c r="K2661" s="1">
        <v>919476</v>
      </c>
      <c r="L2661" s="1">
        <v>694016</v>
      </c>
      <c r="M2661" s="1">
        <v>-225460</v>
      </c>
      <c r="N2661" s="1">
        <v>694015.75</v>
      </c>
      <c r="O2661">
        <v>0.25</v>
      </c>
      <c r="P2661" s="1">
        <v>694015.75</v>
      </c>
      <c r="Q2661">
        <v>0</v>
      </c>
      <c r="R2661" s="1">
        <v>694015.75</v>
      </c>
      <c r="S2661">
        <v>0</v>
      </c>
    </row>
    <row r="2662" spans="1:19" x14ac:dyDescent="0.25">
      <c r="A2662" s="2">
        <v>1001</v>
      </c>
      <c r="B2662" t="s">
        <v>21</v>
      </c>
      <c r="C2662" s="2" t="str">
        <f t="shared" si="140"/>
        <v>15</v>
      </c>
      <c r="D2662" t="s">
        <v>505</v>
      </c>
      <c r="E2662" s="2" t="str">
        <f t="shared" si="141"/>
        <v>150160000</v>
      </c>
      <c r="F2662" t="s">
        <v>426</v>
      </c>
      <c r="G2662" t="s">
        <v>590</v>
      </c>
      <c r="H2662" t="s">
        <v>591</v>
      </c>
      <c r="I2662">
        <v>13107</v>
      </c>
      <c r="J2662" t="s">
        <v>58</v>
      </c>
      <c r="K2662" s="1">
        <v>17643</v>
      </c>
      <c r="L2662" s="1">
        <v>17643</v>
      </c>
      <c r="M2662">
        <v>0</v>
      </c>
      <c r="N2662" s="1">
        <v>30591.14</v>
      </c>
      <c r="O2662" s="1">
        <v>-12948.14</v>
      </c>
      <c r="P2662" s="1">
        <v>30591.14</v>
      </c>
      <c r="Q2662">
        <v>0</v>
      </c>
      <c r="R2662" s="1">
        <v>30591.14</v>
      </c>
      <c r="S2662">
        <v>0</v>
      </c>
    </row>
    <row r="2663" spans="1:19" x14ac:dyDescent="0.25">
      <c r="A2663" s="2">
        <v>1001</v>
      </c>
      <c r="B2663" t="s">
        <v>21</v>
      </c>
      <c r="C2663" s="2" t="str">
        <f t="shared" si="140"/>
        <v>15</v>
      </c>
      <c r="D2663" t="s">
        <v>505</v>
      </c>
      <c r="E2663" s="2" t="str">
        <f t="shared" si="141"/>
        <v>150160000</v>
      </c>
      <c r="F2663" t="s">
        <v>426</v>
      </c>
      <c r="G2663" t="s">
        <v>590</v>
      </c>
      <c r="H2663" t="s">
        <v>591</v>
      </c>
      <c r="I2663">
        <v>14103</v>
      </c>
      <c r="J2663" t="s">
        <v>59</v>
      </c>
      <c r="K2663" s="1">
        <v>124315</v>
      </c>
      <c r="L2663" s="1">
        <v>26568</v>
      </c>
      <c r="M2663" s="1">
        <v>-97747</v>
      </c>
      <c r="N2663" s="1">
        <v>26567.13</v>
      </c>
      <c r="O2663">
        <v>0.87</v>
      </c>
      <c r="P2663" s="1">
        <v>26567.13</v>
      </c>
      <c r="Q2663">
        <v>0</v>
      </c>
      <c r="R2663" s="1">
        <v>26567.13</v>
      </c>
      <c r="S2663">
        <v>0</v>
      </c>
    </row>
    <row r="2664" spans="1:19" x14ac:dyDescent="0.25">
      <c r="A2664" s="2">
        <v>1001</v>
      </c>
      <c r="B2664" t="s">
        <v>21</v>
      </c>
      <c r="C2664" s="2" t="str">
        <f t="shared" si="140"/>
        <v>15</v>
      </c>
      <c r="D2664" t="s">
        <v>505</v>
      </c>
      <c r="E2664" s="2" t="str">
        <f t="shared" si="141"/>
        <v>150160000</v>
      </c>
      <c r="F2664" t="s">
        <v>426</v>
      </c>
      <c r="G2664" t="s">
        <v>590</v>
      </c>
      <c r="H2664" t="s">
        <v>591</v>
      </c>
      <c r="I2664">
        <v>15002</v>
      </c>
      <c r="J2664" t="s">
        <v>592</v>
      </c>
      <c r="K2664" s="1">
        <v>7879854</v>
      </c>
      <c r="L2664" s="1">
        <v>8614502.3399999999</v>
      </c>
      <c r="M2664" s="1">
        <v>734648.34</v>
      </c>
      <c r="N2664" s="1">
        <v>8614501.5700000003</v>
      </c>
      <c r="O2664">
        <v>0.77</v>
      </c>
      <c r="P2664" s="1">
        <v>8614501.5700000003</v>
      </c>
      <c r="Q2664">
        <v>0</v>
      </c>
      <c r="R2664" s="1">
        <v>8614501.5700000003</v>
      </c>
      <c r="S2664">
        <v>0</v>
      </c>
    </row>
    <row r="2665" spans="1:19" x14ac:dyDescent="0.25">
      <c r="A2665" s="2">
        <v>1001</v>
      </c>
      <c r="B2665" t="s">
        <v>21</v>
      </c>
      <c r="C2665" s="2" t="str">
        <f t="shared" si="140"/>
        <v>15</v>
      </c>
      <c r="D2665" t="s">
        <v>505</v>
      </c>
      <c r="E2665" s="2" t="str">
        <f t="shared" si="141"/>
        <v>150160000</v>
      </c>
      <c r="F2665" t="s">
        <v>426</v>
      </c>
      <c r="G2665" t="s">
        <v>590</v>
      </c>
      <c r="H2665" t="s">
        <v>591</v>
      </c>
      <c r="I2665">
        <v>15003</v>
      </c>
      <c r="J2665" t="s">
        <v>593</v>
      </c>
      <c r="K2665" s="1">
        <v>16691160</v>
      </c>
      <c r="L2665" s="1">
        <v>15428503</v>
      </c>
      <c r="M2665" s="1">
        <v>-1262657</v>
      </c>
      <c r="N2665" s="1">
        <v>15428502.640000001</v>
      </c>
      <c r="O2665">
        <v>0.36</v>
      </c>
      <c r="P2665" s="1">
        <v>15428502.640000001</v>
      </c>
      <c r="Q2665">
        <v>0</v>
      </c>
      <c r="R2665" s="1">
        <v>15428502.640000001</v>
      </c>
      <c r="S2665">
        <v>0</v>
      </c>
    </row>
    <row r="2666" spans="1:19" x14ac:dyDescent="0.25">
      <c r="A2666" s="2">
        <v>1001</v>
      </c>
      <c r="B2666" t="s">
        <v>21</v>
      </c>
      <c r="C2666" s="2" t="str">
        <f t="shared" si="140"/>
        <v>15</v>
      </c>
      <c r="D2666" t="s">
        <v>505</v>
      </c>
      <c r="E2666" s="2" t="str">
        <f t="shared" si="141"/>
        <v>150160000</v>
      </c>
      <c r="F2666" t="s">
        <v>426</v>
      </c>
      <c r="G2666" t="s">
        <v>590</v>
      </c>
      <c r="H2666" t="s">
        <v>591</v>
      </c>
      <c r="I2666">
        <v>15004</v>
      </c>
      <c r="J2666" t="s">
        <v>594</v>
      </c>
      <c r="K2666" s="1">
        <v>6750115</v>
      </c>
      <c r="L2666" s="1">
        <v>6916051.7800000003</v>
      </c>
      <c r="M2666" s="1">
        <v>165936.78</v>
      </c>
      <c r="N2666" s="1">
        <v>6916051.7800000003</v>
      </c>
      <c r="O2666">
        <v>0</v>
      </c>
      <c r="P2666" s="1">
        <v>6916051.7800000003</v>
      </c>
      <c r="Q2666">
        <v>0</v>
      </c>
      <c r="R2666" s="1">
        <v>6916051.7800000003</v>
      </c>
      <c r="S2666">
        <v>0</v>
      </c>
    </row>
    <row r="2667" spans="1:19" x14ac:dyDescent="0.25">
      <c r="A2667" s="2">
        <v>1001</v>
      </c>
      <c r="B2667" t="s">
        <v>21</v>
      </c>
      <c r="C2667" s="2" t="str">
        <f t="shared" si="140"/>
        <v>15</v>
      </c>
      <c r="D2667" t="s">
        <v>505</v>
      </c>
      <c r="E2667" s="2" t="str">
        <f t="shared" si="141"/>
        <v>150160000</v>
      </c>
      <c r="F2667" t="s">
        <v>426</v>
      </c>
      <c r="G2667" t="s">
        <v>590</v>
      </c>
      <c r="H2667" t="s">
        <v>591</v>
      </c>
      <c r="I2667">
        <v>15005</v>
      </c>
      <c r="J2667" t="s">
        <v>595</v>
      </c>
      <c r="K2667" s="1">
        <v>8494271</v>
      </c>
      <c r="L2667" s="1">
        <v>7108555.1600000001</v>
      </c>
      <c r="M2667" s="1">
        <v>-1385715.84</v>
      </c>
      <c r="N2667" s="1">
        <v>7108554.6600000001</v>
      </c>
      <c r="O2667">
        <v>0.5</v>
      </c>
      <c r="P2667" s="1">
        <v>7108554.6600000001</v>
      </c>
      <c r="Q2667">
        <v>0</v>
      </c>
      <c r="R2667" s="1">
        <v>7108554.6600000001</v>
      </c>
      <c r="S2667">
        <v>0</v>
      </c>
    </row>
    <row r="2668" spans="1:19" x14ac:dyDescent="0.25">
      <c r="A2668" s="2">
        <v>1001</v>
      </c>
      <c r="B2668" t="s">
        <v>21</v>
      </c>
      <c r="C2668" s="2" t="str">
        <f t="shared" si="140"/>
        <v>15</v>
      </c>
      <c r="D2668" t="s">
        <v>505</v>
      </c>
      <c r="E2668" s="2" t="str">
        <f t="shared" si="141"/>
        <v>150160000</v>
      </c>
      <c r="F2668" t="s">
        <v>426</v>
      </c>
      <c r="G2668" t="s">
        <v>590</v>
      </c>
      <c r="H2668" t="s">
        <v>591</v>
      </c>
      <c r="I2668">
        <v>15006</v>
      </c>
      <c r="J2668" t="s">
        <v>60</v>
      </c>
      <c r="K2668" s="1">
        <v>28350</v>
      </c>
      <c r="L2668" s="1">
        <v>18232</v>
      </c>
      <c r="M2668" s="1">
        <v>-10118</v>
      </c>
      <c r="N2668" s="1">
        <v>18231.36</v>
      </c>
      <c r="O2668">
        <v>0.64</v>
      </c>
      <c r="P2668" s="1">
        <v>18231.36</v>
      </c>
      <c r="Q2668">
        <v>0</v>
      </c>
      <c r="R2668" s="1">
        <v>18231.36</v>
      </c>
      <c r="S2668">
        <v>0</v>
      </c>
    </row>
    <row r="2669" spans="1:19" x14ac:dyDescent="0.25">
      <c r="A2669" s="2">
        <v>1001</v>
      </c>
      <c r="B2669" t="s">
        <v>21</v>
      </c>
      <c r="C2669" s="2" t="str">
        <f t="shared" si="140"/>
        <v>15</v>
      </c>
      <c r="D2669" t="s">
        <v>505</v>
      </c>
      <c r="E2669" s="2" t="str">
        <f t="shared" si="141"/>
        <v>150160000</v>
      </c>
      <c r="F2669" t="s">
        <v>426</v>
      </c>
      <c r="G2669" t="s">
        <v>590</v>
      </c>
      <c r="H2669" t="s">
        <v>591</v>
      </c>
      <c r="I2669">
        <v>15007</v>
      </c>
      <c r="J2669" t="s">
        <v>596</v>
      </c>
      <c r="K2669" s="1">
        <v>1332500</v>
      </c>
      <c r="L2669" s="1">
        <v>2646</v>
      </c>
      <c r="M2669" s="1">
        <v>-1329854</v>
      </c>
      <c r="N2669" s="1">
        <v>2645.82</v>
      </c>
      <c r="O2669">
        <v>0.18</v>
      </c>
      <c r="P2669" s="1">
        <v>2645.82</v>
      </c>
      <c r="Q2669">
        <v>0</v>
      </c>
      <c r="R2669" s="1">
        <v>2645.82</v>
      </c>
      <c r="S2669">
        <v>0</v>
      </c>
    </row>
    <row r="2670" spans="1:19" x14ac:dyDescent="0.25">
      <c r="A2670" s="2">
        <v>1001</v>
      </c>
      <c r="B2670" t="s">
        <v>21</v>
      </c>
      <c r="C2670" s="2" t="str">
        <f t="shared" si="140"/>
        <v>15</v>
      </c>
      <c r="D2670" t="s">
        <v>505</v>
      </c>
      <c r="E2670" s="2" t="str">
        <f t="shared" si="141"/>
        <v>150160000</v>
      </c>
      <c r="F2670" t="s">
        <v>426</v>
      </c>
      <c r="G2670" t="s">
        <v>590</v>
      </c>
      <c r="H2670" t="s">
        <v>591</v>
      </c>
      <c r="I2670">
        <v>15100</v>
      </c>
      <c r="J2670" t="s">
        <v>338</v>
      </c>
      <c r="K2670" s="1">
        <v>197164</v>
      </c>
      <c r="L2670" s="1">
        <v>101018</v>
      </c>
      <c r="M2670" s="1">
        <v>-96146</v>
      </c>
      <c r="N2670" s="1">
        <v>101017.49</v>
      </c>
      <c r="O2670">
        <v>0.51</v>
      </c>
      <c r="P2670" s="1">
        <v>101017.49</v>
      </c>
      <c r="Q2670">
        <v>0</v>
      </c>
      <c r="R2670" s="1">
        <v>101017.49</v>
      </c>
      <c r="S2670">
        <v>0</v>
      </c>
    </row>
    <row r="2671" spans="1:19" x14ac:dyDescent="0.25">
      <c r="A2671" s="2">
        <v>1001</v>
      </c>
      <c r="B2671" t="s">
        <v>21</v>
      </c>
      <c r="C2671" s="2" t="str">
        <f t="shared" si="140"/>
        <v>15</v>
      </c>
      <c r="D2671" t="s">
        <v>505</v>
      </c>
      <c r="E2671" s="2" t="str">
        <f t="shared" si="141"/>
        <v>150160000</v>
      </c>
      <c r="F2671" t="s">
        <v>426</v>
      </c>
      <c r="G2671" t="s">
        <v>590</v>
      </c>
      <c r="H2671" t="s">
        <v>591</v>
      </c>
      <c r="I2671">
        <v>15201</v>
      </c>
      <c r="J2671" t="s">
        <v>584</v>
      </c>
      <c r="K2671">
        <v>0</v>
      </c>
      <c r="L2671" s="1">
        <v>5628.57</v>
      </c>
      <c r="M2671" s="1">
        <v>5628.57</v>
      </c>
      <c r="N2671" s="1">
        <v>5628.57</v>
      </c>
      <c r="O2671">
        <v>0</v>
      </c>
      <c r="P2671" s="1">
        <v>5628.57</v>
      </c>
      <c r="Q2671">
        <v>0</v>
      </c>
      <c r="R2671" s="1">
        <v>5628.57</v>
      </c>
      <c r="S2671">
        <v>0</v>
      </c>
    </row>
    <row r="2672" spans="1:19" x14ac:dyDescent="0.25">
      <c r="A2672" s="2">
        <v>1001</v>
      </c>
      <c r="B2672" t="s">
        <v>21</v>
      </c>
      <c r="C2672" s="2" t="str">
        <f t="shared" si="140"/>
        <v>15</v>
      </c>
      <c r="D2672" t="s">
        <v>505</v>
      </c>
      <c r="E2672" s="2" t="str">
        <f t="shared" si="141"/>
        <v>150160000</v>
      </c>
      <c r="F2672" t="s">
        <v>426</v>
      </c>
      <c r="G2672" t="s">
        <v>590</v>
      </c>
      <c r="H2672" t="s">
        <v>591</v>
      </c>
      <c r="I2672">
        <v>15202</v>
      </c>
      <c r="J2672" t="s">
        <v>220</v>
      </c>
      <c r="K2672">
        <v>0</v>
      </c>
      <c r="L2672" s="1">
        <v>184827.29</v>
      </c>
      <c r="M2672" s="1">
        <v>184827.29</v>
      </c>
      <c r="N2672" s="1">
        <v>184827.29</v>
      </c>
      <c r="O2672">
        <v>0</v>
      </c>
      <c r="P2672" s="1">
        <v>184827.29</v>
      </c>
      <c r="Q2672">
        <v>0</v>
      </c>
      <c r="R2672" s="1">
        <v>184827.29</v>
      </c>
      <c r="S2672">
        <v>0</v>
      </c>
    </row>
    <row r="2673" spans="1:19" x14ac:dyDescent="0.25">
      <c r="A2673" s="2">
        <v>1001</v>
      </c>
      <c r="B2673" t="s">
        <v>21</v>
      </c>
      <c r="C2673" s="2" t="str">
        <f t="shared" si="140"/>
        <v>15</v>
      </c>
      <c r="D2673" t="s">
        <v>505</v>
      </c>
      <c r="E2673" s="2" t="str">
        <f t="shared" si="141"/>
        <v>150160000</v>
      </c>
      <c r="F2673" t="s">
        <v>426</v>
      </c>
      <c r="G2673" t="s">
        <v>590</v>
      </c>
      <c r="H2673" t="s">
        <v>591</v>
      </c>
      <c r="I2673">
        <v>16000</v>
      </c>
      <c r="J2673" t="s">
        <v>35</v>
      </c>
      <c r="K2673" s="1">
        <v>51544584</v>
      </c>
      <c r="L2673" s="1">
        <v>77271792.730000004</v>
      </c>
      <c r="M2673" s="1">
        <v>25727208.73</v>
      </c>
      <c r="N2673" s="1">
        <v>77271792.730000004</v>
      </c>
      <c r="O2673">
        <v>0</v>
      </c>
      <c r="P2673" s="1">
        <v>77271792.730000004</v>
      </c>
      <c r="Q2673">
        <v>0</v>
      </c>
      <c r="R2673" s="1">
        <v>77271792.730000004</v>
      </c>
      <c r="S2673">
        <v>0</v>
      </c>
    </row>
    <row r="2674" spans="1:19" x14ac:dyDescent="0.25">
      <c r="A2674" s="2">
        <v>1001</v>
      </c>
      <c r="B2674" t="s">
        <v>21</v>
      </c>
      <c r="C2674" s="2" t="str">
        <f t="shared" si="140"/>
        <v>15</v>
      </c>
      <c r="D2674" t="s">
        <v>505</v>
      </c>
      <c r="E2674" s="2" t="str">
        <f t="shared" si="141"/>
        <v>150160000</v>
      </c>
      <c r="F2674" t="s">
        <v>426</v>
      </c>
      <c r="G2674" t="s">
        <v>590</v>
      </c>
      <c r="H2674" t="s">
        <v>591</v>
      </c>
      <c r="I2674">
        <v>16001</v>
      </c>
      <c r="J2674" t="s">
        <v>61</v>
      </c>
      <c r="K2674" s="1">
        <v>4603052</v>
      </c>
      <c r="L2674" s="1">
        <v>4508082</v>
      </c>
      <c r="M2674" s="1">
        <v>-94970</v>
      </c>
      <c r="N2674" s="1">
        <v>4508081.67</v>
      </c>
      <c r="O2674">
        <v>0.33</v>
      </c>
      <c r="P2674" s="1">
        <v>4508081.67</v>
      </c>
      <c r="Q2674">
        <v>0</v>
      </c>
      <c r="R2674" s="1">
        <v>4508081.67</v>
      </c>
      <c r="S2674">
        <v>0</v>
      </c>
    </row>
    <row r="2675" spans="1:19" x14ac:dyDescent="0.25">
      <c r="A2675" s="2">
        <v>1001</v>
      </c>
      <c r="B2675" t="s">
        <v>21</v>
      </c>
      <c r="C2675" s="2" t="str">
        <f t="shared" si="140"/>
        <v>15</v>
      </c>
      <c r="D2675" t="s">
        <v>505</v>
      </c>
      <c r="E2675" s="2" t="str">
        <f t="shared" si="141"/>
        <v>150160000</v>
      </c>
      <c r="F2675" t="s">
        <v>426</v>
      </c>
      <c r="G2675" t="s">
        <v>590</v>
      </c>
      <c r="H2675" t="s">
        <v>591</v>
      </c>
      <c r="I2675">
        <v>16106</v>
      </c>
      <c r="J2675" t="s">
        <v>62</v>
      </c>
      <c r="K2675">
        <v>0</v>
      </c>
      <c r="L2675" s="1">
        <v>91500</v>
      </c>
      <c r="M2675" s="1">
        <v>91500</v>
      </c>
      <c r="N2675" s="1">
        <v>91500</v>
      </c>
      <c r="O2675">
        <v>0</v>
      </c>
      <c r="P2675" s="1">
        <v>91500</v>
      </c>
      <c r="Q2675">
        <v>0</v>
      </c>
      <c r="R2675" s="1">
        <v>91500</v>
      </c>
      <c r="S2675">
        <v>0</v>
      </c>
    </row>
    <row r="2676" spans="1:19" x14ac:dyDescent="0.25">
      <c r="A2676" s="2">
        <v>1001</v>
      </c>
      <c r="B2676" t="s">
        <v>21</v>
      </c>
      <c r="C2676" s="2" t="str">
        <f t="shared" si="140"/>
        <v>15</v>
      </c>
      <c r="D2676" t="s">
        <v>505</v>
      </c>
      <c r="E2676" s="2" t="str">
        <f t="shared" si="141"/>
        <v>150160000</v>
      </c>
      <c r="F2676" t="s">
        <v>426</v>
      </c>
      <c r="G2676" t="s">
        <v>590</v>
      </c>
      <c r="H2676" t="s">
        <v>591</v>
      </c>
      <c r="I2676">
        <v>16108</v>
      </c>
      <c r="J2676" t="s">
        <v>36</v>
      </c>
      <c r="K2676" s="1">
        <v>2337914</v>
      </c>
      <c r="L2676" s="1">
        <v>11073063</v>
      </c>
      <c r="M2676" s="1">
        <v>8735149</v>
      </c>
      <c r="N2676" s="1">
        <v>11356462.76</v>
      </c>
      <c r="O2676" s="1">
        <v>-283399.76</v>
      </c>
      <c r="P2676" s="1">
        <v>11356462.76</v>
      </c>
      <c r="Q2676">
        <v>0</v>
      </c>
      <c r="R2676" s="1">
        <v>11356462.76</v>
      </c>
      <c r="S2676">
        <v>0</v>
      </c>
    </row>
    <row r="2677" spans="1:19" x14ac:dyDescent="0.25">
      <c r="A2677" s="2">
        <v>1001</v>
      </c>
      <c r="B2677" t="s">
        <v>21</v>
      </c>
      <c r="C2677" s="2" t="str">
        <f t="shared" si="140"/>
        <v>15</v>
      </c>
      <c r="D2677" t="s">
        <v>505</v>
      </c>
      <c r="E2677" s="2" t="str">
        <f t="shared" si="141"/>
        <v>150160000</v>
      </c>
      <c r="F2677" t="s">
        <v>426</v>
      </c>
      <c r="G2677" t="s">
        <v>590</v>
      </c>
      <c r="H2677" t="s">
        <v>591</v>
      </c>
      <c r="I2677">
        <v>16201</v>
      </c>
      <c r="J2677" t="s">
        <v>37</v>
      </c>
      <c r="K2677" s="1">
        <v>3459330</v>
      </c>
      <c r="L2677" s="1">
        <v>3119949</v>
      </c>
      <c r="M2677" s="1">
        <v>-339381</v>
      </c>
      <c r="N2677" s="1">
        <v>2818548.8</v>
      </c>
      <c r="O2677" s="1">
        <v>301400.2</v>
      </c>
      <c r="P2677" s="1">
        <v>2818548.8</v>
      </c>
      <c r="Q2677">
        <v>0</v>
      </c>
      <c r="R2677" s="1">
        <v>2818548.8</v>
      </c>
      <c r="S2677">
        <v>0</v>
      </c>
    </row>
    <row r="2678" spans="1:19" x14ac:dyDescent="0.25">
      <c r="A2678" s="2">
        <v>1001</v>
      </c>
      <c r="B2678" t="s">
        <v>21</v>
      </c>
      <c r="C2678" s="2" t="str">
        <f t="shared" si="140"/>
        <v>15</v>
      </c>
      <c r="D2678" t="s">
        <v>505</v>
      </c>
      <c r="E2678" s="2" t="str">
        <f t="shared" si="141"/>
        <v>150160000</v>
      </c>
      <c r="F2678" t="s">
        <v>426</v>
      </c>
      <c r="G2678" t="s">
        <v>590</v>
      </c>
      <c r="H2678" t="s">
        <v>591</v>
      </c>
      <c r="I2678">
        <v>16205</v>
      </c>
      <c r="J2678" t="s">
        <v>63</v>
      </c>
      <c r="K2678">
        <v>0</v>
      </c>
      <c r="L2678" s="1">
        <v>232289.93</v>
      </c>
      <c r="M2678" s="1">
        <v>232289.93</v>
      </c>
      <c r="N2678" s="1">
        <v>250289.93</v>
      </c>
      <c r="O2678" s="1">
        <v>-18000</v>
      </c>
      <c r="P2678" s="1">
        <v>250289.93</v>
      </c>
      <c r="Q2678">
        <v>0</v>
      </c>
      <c r="R2678" s="1">
        <v>250289.93</v>
      </c>
      <c r="S2678">
        <v>0</v>
      </c>
    </row>
    <row r="2679" spans="1:19" x14ac:dyDescent="0.25">
      <c r="A2679" s="2">
        <v>1001</v>
      </c>
      <c r="B2679" t="s">
        <v>21</v>
      </c>
      <c r="C2679" s="2" t="str">
        <f t="shared" si="140"/>
        <v>15</v>
      </c>
      <c r="D2679" t="s">
        <v>505</v>
      </c>
      <c r="E2679" s="2" t="str">
        <f t="shared" si="141"/>
        <v>150160000</v>
      </c>
      <c r="F2679" t="s">
        <v>426</v>
      </c>
      <c r="G2679" t="s">
        <v>590</v>
      </c>
      <c r="H2679" t="s">
        <v>591</v>
      </c>
      <c r="I2679">
        <v>16209</v>
      </c>
      <c r="J2679" t="s">
        <v>597</v>
      </c>
      <c r="K2679" s="1">
        <v>9459811</v>
      </c>
      <c r="L2679" s="1">
        <v>8558283.1300000008</v>
      </c>
      <c r="M2679" s="1">
        <v>-901527.87</v>
      </c>
      <c r="N2679" s="1">
        <v>8558282.8900000006</v>
      </c>
      <c r="O2679">
        <v>0.24</v>
      </c>
      <c r="P2679" s="1">
        <v>8558282.8900000006</v>
      </c>
      <c r="Q2679">
        <v>0</v>
      </c>
      <c r="R2679" s="1">
        <v>8558282.8900000006</v>
      </c>
      <c r="S2679">
        <v>0</v>
      </c>
    </row>
    <row r="2680" spans="1:19" x14ac:dyDescent="0.25">
      <c r="A2680" s="2">
        <v>1001</v>
      </c>
      <c r="B2680" t="s">
        <v>21</v>
      </c>
      <c r="C2680" s="2" t="str">
        <f t="shared" si="140"/>
        <v>15</v>
      </c>
      <c r="D2680" t="s">
        <v>505</v>
      </c>
      <c r="E2680" s="2" t="str">
        <f t="shared" si="141"/>
        <v>150160000</v>
      </c>
      <c r="F2680" t="s">
        <v>426</v>
      </c>
      <c r="G2680" t="s">
        <v>590</v>
      </c>
      <c r="H2680" t="s">
        <v>591</v>
      </c>
      <c r="I2680">
        <v>18001</v>
      </c>
      <c r="J2680" t="s">
        <v>406</v>
      </c>
      <c r="K2680" s="1">
        <v>974340</v>
      </c>
      <c r="L2680">
        <v>0</v>
      </c>
      <c r="M2680" s="1">
        <v>-974340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</row>
    <row r="2681" spans="1:19" x14ac:dyDescent="0.25">
      <c r="A2681" s="2">
        <v>1001</v>
      </c>
      <c r="B2681" t="s">
        <v>21</v>
      </c>
      <c r="C2681" s="2" t="str">
        <f t="shared" si="140"/>
        <v>15</v>
      </c>
      <c r="D2681" t="s">
        <v>505</v>
      </c>
      <c r="E2681" s="2" t="str">
        <f t="shared" ref="E2681:E2700" si="142">"150170000"</f>
        <v>150170000</v>
      </c>
      <c r="F2681" t="s">
        <v>598</v>
      </c>
      <c r="G2681" t="s">
        <v>599</v>
      </c>
      <c r="H2681" t="s">
        <v>600</v>
      </c>
      <c r="I2681">
        <v>10000</v>
      </c>
      <c r="J2681" t="s">
        <v>25</v>
      </c>
      <c r="K2681" s="1">
        <v>82492</v>
      </c>
      <c r="L2681" s="1">
        <v>82492</v>
      </c>
      <c r="M2681">
        <v>0</v>
      </c>
      <c r="N2681" s="1">
        <v>82491.839999999997</v>
      </c>
      <c r="O2681">
        <v>0.16</v>
      </c>
      <c r="P2681" s="1">
        <v>82491.839999999997</v>
      </c>
      <c r="Q2681">
        <v>0</v>
      </c>
      <c r="R2681" s="1">
        <v>82491.839999999997</v>
      </c>
      <c r="S2681">
        <v>0</v>
      </c>
    </row>
    <row r="2682" spans="1:19" x14ac:dyDescent="0.25">
      <c r="A2682" s="2">
        <v>1001</v>
      </c>
      <c r="B2682" t="s">
        <v>21</v>
      </c>
      <c r="C2682" s="2" t="str">
        <f t="shared" si="140"/>
        <v>15</v>
      </c>
      <c r="D2682" t="s">
        <v>505</v>
      </c>
      <c r="E2682" s="2" t="str">
        <f t="shared" si="142"/>
        <v>150170000</v>
      </c>
      <c r="F2682" t="s">
        <v>598</v>
      </c>
      <c r="G2682" t="s">
        <v>599</v>
      </c>
      <c r="H2682" t="s">
        <v>600</v>
      </c>
      <c r="I2682">
        <v>12000</v>
      </c>
      <c r="J2682" t="s">
        <v>28</v>
      </c>
      <c r="K2682" s="1">
        <v>34100</v>
      </c>
      <c r="L2682" s="1">
        <v>34277</v>
      </c>
      <c r="M2682">
        <v>177</v>
      </c>
      <c r="N2682" s="1">
        <v>34276.339999999997</v>
      </c>
      <c r="O2682">
        <v>0.66</v>
      </c>
      <c r="P2682" s="1">
        <v>34276.339999999997</v>
      </c>
      <c r="Q2682">
        <v>0</v>
      </c>
      <c r="R2682" s="1">
        <v>34276.339999999997</v>
      </c>
      <c r="S2682">
        <v>0</v>
      </c>
    </row>
    <row r="2683" spans="1:19" x14ac:dyDescent="0.25">
      <c r="A2683" s="2">
        <v>1001</v>
      </c>
      <c r="B2683" t="s">
        <v>21</v>
      </c>
      <c r="C2683" s="2" t="str">
        <f t="shared" si="140"/>
        <v>15</v>
      </c>
      <c r="D2683" t="s">
        <v>505</v>
      </c>
      <c r="E2683" s="2" t="str">
        <f t="shared" si="142"/>
        <v>150170000</v>
      </c>
      <c r="F2683" t="s">
        <v>598</v>
      </c>
      <c r="G2683" t="s">
        <v>599</v>
      </c>
      <c r="H2683" t="s">
        <v>600</v>
      </c>
      <c r="I2683">
        <v>12001</v>
      </c>
      <c r="J2683" t="s">
        <v>51</v>
      </c>
      <c r="K2683" s="1">
        <v>14993</v>
      </c>
      <c r="L2683" s="1">
        <v>11543</v>
      </c>
      <c r="M2683" s="1">
        <v>-3450</v>
      </c>
      <c r="N2683" s="1">
        <v>11542.82</v>
      </c>
      <c r="O2683">
        <v>0.18</v>
      </c>
      <c r="P2683" s="1">
        <v>11542.82</v>
      </c>
      <c r="Q2683">
        <v>0</v>
      </c>
      <c r="R2683" s="1">
        <v>11542.82</v>
      </c>
      <c r="S2683">
        <v>0</v>
      </c>
    </row>
    <row r="2684" spans="1:19" x14ac:dyDescent="0.25">
      <c r="A2684" s="2">
        <v>1001</v>
      </c>
      <c r="B2684" t="s">
        <v>21</v>
      </c>
      <c r="C2684" s="2" t="str">
        <f t="shared" si="140"/>
        <v>15</v>
      </c>
      <c r="D2684" t="s">
        <v>505</v>
      </c>
      <c r="E2684" s="2" t="str">
        <f t="shared" si="142"/>
        <v>150170000</v>
      </c>
      <c r="F2684" t="s">
        <v>598</v>
      </c>
      <c r="G2684" t="s">
        <v>599</v>
      </c>
      <c r="H2684" t="s">
        <v>600</v>
      </c>
      <c r="I2684">
        <v>12002</v>
      </c>
      <c r="J2684" t="s">
        <v>29</v>
      </c>
      <c r="K2684" s="1">
        <v>34448</v>
      </c>
      <c r="L2684" s="1">
        <v>26661</v>
      </c>
      <c r="M2684" s="1">
        <v>-7787</v>
      </c>
      <c r="N2684" s="1">
        <v>26660.55</v>
      </c>
      <c r="O2684">
        <v>0.45</v>
      </c>
      <c r="P2684" s="1">
        <v>26660.55</v>
      </c>
      <c r="Q2684">
        <v>0</v>
      </c>
      <c r="R2684" s="1">
        <v>26660.55</v>
      </c>
      <c r="S2684">
        <v>0</v>
      </c>
    </row>
    <row r="2685" spans="1:19" x14ac:dyDescent="0.25">
      <c r="A2685" s="2">
        <v>1001</v>
      </c>
      <c r="B2685" t="s">
        <v>21</v>
      </c>
      <c r="C2685" s="2" t="str">
        <f t="shared" si="140"/>
        <v>15</v>
      </c>
      <c r="D2685" t="s">
        <v>505</v>
      </c>
      <c r="E2685" s="2" t="str">
        <f t="shared" si="142"/>
        <v>150170000</v>
      </c>
      <c r="F2685" t="s">
        <v>598</v>
      </c>
      <c r="G2685" t="s">
        <v>599</v>
      </c>
      <c r="H2685" t="s">
        <v>600</v>
      </c>
      <c r="I2685">
        <v>12003</v>
      </c>
      <c r="J2685" t="s">
        <v>30</v>
      </c>
      <c r="K2685" s="1">
        <v>9733</v>
      </c>
      <c r="L2685" s="1">
        <v>9783</v>
      </c>
      <c r="M2685">
        <v>50</v>
      </c>
      <c r="N2685" s="1">
        <v>9782.77</v>
      </c>
      <c r="O2685">
        <v>0.23</v>
      </c>
      <c r="P2685" s="1">
        <v>9782.77</v>
      </c>
      <c r="Q2685">
        <v>0</v>
      </c>
      <c r="R2685" s="1">
        <v>9782.77</v>
      </c>
      <c r="S2685">
        <v>0</v>
      </c>
    </row>
    <row r="2686" spans="1:19" x14ac:dyDescent="0.25">
      <c r="A2686" s="2">
        <v>1001</v>
      </c>
      <c r="B2686" t="s">
        <v>21</v>
      </c>
      <c r="C2686" s="2" t="str">
        <f t="shared" si="140"/>
        <v>15</v>
      </c>
      <c r="D2686" t="s">
        <v>505</v>
      </c>
      <c r="E2686" s="2" t="str">
        <f t="shared" si="142"/>
        <v>150170000</v>
      </c>
      <c r="F2686" t="s">
        <v>598</v>
      </c>
      <c r="G2686" t="s">
        <v>599</v>
      </c>
      <c r="H2686" t="s">
        <v>600</v>
      </c>
      <c r="I2686">
        <v>12005</v>
      </c>
      <c r="J2686" t="s">
        <v>31</v>
      </c>
      <c r="K2686" s="1">
        <v>21678</v>
      </c>
      <c r="L2686" s="1">
        <v>23250</v>
      </c>
      <c r="M2686" s="1">
        <v>1572</v>
      </c>
      <c r="N2686" s="1">
        <v>23249.360000000001</v>
      </c>
      <c r="O2686">
        <v>0.64</v>
      </c>
      <c r="P2686" s="1">
        <v>23249.360000000001</v>
      </c>
      <c r="Q2686">
        <v>0</v>
      </c>
      <c r="R2686" s="1">
        <v>23249.360000000001</v>
      </c>
      <c r="S2686">
        <v>0</v>
      </c>
    </row>
    <row r="2687" spans="1:19" x14ac:dyDescent="0.25">
      <c r="A2687" s="2">
        <v>1001</v>
      </c>
      <c r="B2687" t="s">
        <v>21</v>
      </c>
      <c r="C2687" s="2" t="str">
        <f t="shared" si="140"/>
        <v>15</v>
      </c>
      <c r="D2687" t="s">
        <v>505</v>
      </c>
      <c r="E2687" s="2" t="str">
        <f t="shared" si="142"/>
        <v>150170000</v>
      </c>
      <c r="F2687" t="s">
        <v>598</v>
      </c>
      <c r="G2687" t="s">
        <v>599</v>
      </c>
      <c r="H2687" t="s">
        <v>600</v>
      </c>
      <c r="I2687">
        <v>12100</v>
      </c>
      <c r="J2687" t="s">
        <v>32</v>
      </c>
      <c r="K2687" s="1">
        <v>59455</v>
      </c>
      <c r="L2687" s="1">
        <v>58169</v>
      </c>
      <c r="M2687" s="1">
        <v>-1286</v>
      </c>
      <c r="N2687" s="1">
        <v>58168.65</v>
      </c>
      <c r="O2687">
        <v>0.35</v>
      </c>
      <c r="P2687" s="1">
        <v>58168.65</v>
      </c>
      <c r="Q2687">
        <v>0</v>
      </c>
      <c r="R2687" s="1">
        <v>58168.65</v>
      </c>
      <c r="S2687">
        <v>0</v>
      </c>
    </row>
    <row r="2688" spans="1:19" x14ac:dyDescent="0.25">
      <c r="A2688" s="2">
        <v>1001</v>
      </c>
      <c r="B2688" t="s">
        <v>21</v>
      </c>
      <c r="C2688" s="2" t="str">
        <f t="shared" si="140"/>
        <v>15</v>
      </c>
      <c r="D2688" t="s">
        <v>505</v>
      </c>
      <c r="E2688" s="2" t="str">
        <f t="shared" si="142"/>
        <v>150170000</v>
      </c>
      <c r="F2688" t="s">
        <v>598</v>
      </c>
      <c r="G2688" t="s">
        <v>599</v>
      </c>
      <c r="H2688" t="s">
        <v>600</v>
      </c>
      <c r="I2688">
        <v>12101</v>
      </c>
      <c r="J2688" t="s">
        <v>33</v>
      </c>
      <c r="K2688" s="1">
        <v>117026</v>
      </c>
      <c r="L2688" s="1">
        <v>117387</v>
      </c>
      <c r="M2688">
        <v>361</v>
      </c>
      <c r="N2688" s="1">
        <v>117386.42</v>
      </c>
      <c r="O2688">
        <v>0.57999999999999996</v>
      </c>
      <c r="P2688" s="1">
        <v>117386.42</v>
      </c>
      <c r="Q2688">
        <v>0</v>
      </c>
      <c r="R2688" s="1">
        <v>117386.42</v>
      </c>
      <c r="S2688">
        <v>0</v>
      </c>
    </row>
    <row r="2689" spans="1:19" x14ac:dyDescent="0.25">
      <c r="A2689" s="2">
        <v>1001</v>
      </c>
      <c r="B2689" t="s">
        <v>21</v>
      </c>
      <c r="C2689" s="2" t="str">
        <f t="shared" si="140"/>
        <v>15</v>
      </c>
      <c r="D2689" t="s">
        <v>505</v>
      </c>
      <c r="E2689" s="2" t="str">
        <f t="shared" si="142"/>
        <v>150170000</v>
      </c>
      <c r="F2689" t="s">
        <v>598</v>
      </c>
      <c r="G2689" t="s">
        <v>599</v>
      </c>
      <c r="H2689" t="s">
        <v>600</v>
      </c>
      <c r="I2689">
        <v>16000</v>
      </c>
      <c r="J2689" t="s">
        <v>35</v>
      </c>
      <c r="K2689" s="1">
        <v>76841</v>
      </c>
      <c r="L2689" s="1">
        <v>39860</v>
      </c>
      <c r="M2689" s="1">
        <v>-36981</v>
      </c>
      <c r="N2689" s="1">
        <v>39859.72</v>
      </c>
      <c r="O2689">
        <v>0.28000000000000003</v>
      </c>
      <c r="P2689" s="1">
        <v>39859.72</v>
      </c>
      <c r="Q2689">
        <v>0</v>
      </c>
      <c r="R2689" s="1">
        <v>39859.72</v>
      </c>
      <c r="S2689">
        <v>0</v>
      </c>
    </row>
    <row r="2690" spans="1:19" x14ac:dyDescent="0.25">
      <c r="A2690" s="2">
        <v>1001</v>
      </c>
      <c r="B2690" t="s">
        <v>21</v>
      </c>
      <c r="C2690" s="2" t="str">
        <f t="shared" si="140"/>
        <v>15</v>
      </c>
      <c r="D2690" t="s">
        <v>505</v>
      </c>
      <c r="E2690" s="2" t="str">
        <f t="shared" si="142"/>
        <v>150170000</v>
      </c>
      <c r="F2690" t="s">
        <v>598</v>
      </c>
      <c r="G2690" t="s">
        <v>599</v>
      </c>
      <c r="H2690" t="s">
        <v>600</v>
      </c>
      <c r="I2690">
        <v>22000</v>
      </c>
      <c r="J2690" t="s">
        <v>39</v>
      </c>
      <c r="K2690" s="1">
        <v>3001</v>
      </c>
      <c r="L2690" s="1">
        <v>3001</v>
      </c>
      <c r="M2690">
        <v>0</v>
      </c>
      <c r="N2690" s="1">
        <v>4156.91</v>
      </c>
      <c r="O2690" s="1">
        <v>-1155.9100000000001</v>
      </c>
      <c r="P2690" s="1">
        <v>4156.91</v>
      </c>
      <c r="Q2690">
        <v>0</v>
      </c>
      <c r="R2690" s="1">
        <v>4156.91</v>
      </c>
      <c r="S2690">
        <v>0</v>
      </c>
    </row>
    <row r="2691" spans="1:19" x14ac:dyDescent="0.25">
      <c r="A2691" s="2">
        <v>1001</v>
      </c>
      <c r="B2691" t="s">
        <v>21</v>
      </c>
      <c r="C2691" s="2" t="str">
        <f t="shared" si="140"/>
        <v>15</v>
      </c>
      <c r="D2691" t="s">
        <v>505</v>
      </c>
      <c r="E2691" s="2" t="str">
        <f t="shared" si="142"/>
        <v>150170000</v>
      </c>
      <c r="F2691" t="s">
        <v>598</v>
      </c>
      <c r="G2691" t="s">
        <v>599</v>
      </c>
      <c r="H2691" t="s">
        <v>600</v>
      </c>
      <c r="I2691">
        <v>22002</v>
      </c>
      <c r="J2691" t="s">
        <v>40</v>
      </c>
      <c r="K2691" s="1">
        <v>1053</v>
      </c>
      <c r="L2691" s="1">
        <v>1053</v>
      </c>
      <c r="M2691">
        <v>0</v>
      </c>
      <c r="N2691">
        <v>683.07</v>
      </c>
      <c r="O2691">
        <v>369.93</v>
      </c>
      <c r="P2691">
        <v>683.07</v>
      </c>
      <c r="Q2691">
        <v>0</v>
      </c>
      <c r="R2691">
        <v>683.07</v>
      </c>
      <c r="S2691">
        <v>0</v>
      </c>
    </row>
    <row r="2692" spans="1:19" x14ac:dyDescent="0.25">
      <c r="A2692" s="2">
        <v>1001</v>
      </c>
      <c r="B2692" t="s">
        <v>21</v>
      </c>
      <c r="C2692" s="2" t="str">
        <f t="shared" si="140"/>
        <v>15</v>
      </c>
      <c r="D2692" t="s">
        <v>505</v>
      </c>
      <c r="E2692" s="2" t="str">
        <f t="shared" si="142"/>
        <v>150170000</v>
      </c>
      <c r="F2692" t="s">
        <v>598</v>
      </c>
      <c r="G2692" t="s">
        <v>599</v>
      </c>
      <c r="H2692" t="s">
        <v>600</v>
      </c>
      <c r="I2692">
        <v>22109</v>
      </c>
      <c r="J2692" t="s">
        <v>78</v>
      </c>
      <c r="K2692" s="1">
        <v>1900</v>
      </c>
      <c r="L2692" s="1">
        <v>1900</v>
      </c>
      <c r="M2692">
        <v>0</v>
      </c>
      <c r="N2692">
        <v>132.63</v>
      </c>
      <c r="O2692" s="1">
        <v>1767.37</v>
      </c>
      <c r="P2692">
        <v>132.63</v>
      </c>
      <c r="Q2692">
        <v>0</v>
      </c>
      <c r="R2692">
        <v>132.63</v>
      </c>
      <c r="S2692">
        <v>0</v>
      </c>
    </row>
    <row r="2693" spans="1:19" x14ac:dyDescent="0.25">
      <c r="A2693" s="2">
        <v>1001</v>
      </c>
      <c r="B2693" t="s">
        <v>21</v>
      </c>
      <c r="C2693" s="2" t="str">
        <f t="shared" si="140"/>
        <v>15</v>
      </c>
      <c r="D2693" t="s">
        <v>505</v>
      </c>
      <c r="E2693" s="2" t="str">
        <f t="shared" si="142"/>
        <v>150170000</v>
      </c>
      <c r="F2693" t="s">
        <v>598</v>
      </c>
      <c r="G2693" t="s">
        <v>599</v>
      </c>
      <c r="H2693" t="s">
        <v>600</v>
      </c>
      <c r="I2693">
        <v>22209</v>
      </c>
      <c r="J2693" t="s">
        <v>43</v>
      </c>
      <c r="K2693" s="1">
        <v>2000</v>
      </c>
      <c r="L2693" s="1">
        <v>2000</v>
      </c>
      <c r="M2693">
        <v>0</v>
      </c>
      <c r="N2693">
        <v>0</v>
      </c>
      <c r="O2693" s="1">
        <v>2000</v>
      </c>
      <c r="P2693">
        <v>0</v>
      </c>
      <c r="Q2693">
        <v>0</v>
      </c>
      <c r="R2693">
        <v>0</v>
      </c>
      <c r="S2693">
        <v>0</v>
      </c>
    </row>
    <row r="2694" spans="1:19" x14ac:dyDescent="0.25">
      <c r="A2694" s="2">
        <v>1001</v>
      </c>
      <c r="B2694" t="s">
        <v>21</v>
      </c>
      <c r="C2694" s="2" t="str">
        <f t="shared" si="140"/>
        <v>15</v>
      </c>
      <c r="D2694" t="s">
        <v>505</v>
      </c>
      <c r="E2694" s="2" t="str">
        <f t="shared" si="142"/>
        <v>150170000</v>
      </c>
      <c r="F2694" t="s">
        <v>598</v>
      </c>
      <c r="G2694" t="s">
        <v>599</v>
      </c>
      <c r="H2694" t="s">
        <v>600</v>
      </c>
      <c r="I2694">
        <v>22602</v>
      </c>
      <c r="J2694" t="s">
        <v>108</v>
      </c>
      <c r="K2694" s="1">
        <v>12000</v>
      </c>
      <c r="L2694" s="1">
        <v>3406.27</v>
      </c>
      <c r="M2694" s="1">
        <v>-8593.73</v>
      </c>
      <c r="N2694" s="1">
        <v>3406.24</v>
      </c>
      <c r="O2694">
        <v>0.03</v>
      </c>
      <c r="P2694" s="1">
        <v>3406.24</v>
      </c>
      <c r="Q2694">
        <v>0</v>
      </c>
      <c r="R2694" s="1">
        <v>3406.24</v>
      </c>
      <c r="S2694">
        <v>0</v>
      </c>
    </row>
    <row r="2695" spans="1:19" x14ac:dyDescent="0.25">
      <c r="A2695" s="2">
        <v>1001</v>
      </c>
      <c r="B2695" t="s">
        <v>21</v>
      </c>
      <c r="C2695" s="2" t="str">
        <f t="shared" si="140"/>
        <v>15</v>
      </c>
      <c r="D2695" t="s">
        <v>505</v>
      </c>
      <c r="E2695" s="2" t="str">
        <f t="shared" si="142"/>
        <v>150170000</v>
      </c>
      <c r="F2695" t="s">
        <v>598</v>
      </c>
      <c r="G2695" t="s">
        <v>599</v>
      </c>
      <c r="H2695" t="s">
        <v>600</v>
      </c>
      <c r="I2695">
        <v>22700</v>
      </c>
      <c r="J2695" t="s">
        <v>84</v>
      </c>
      <c r="K2695" s="1">
        <v>14850</v>
      </c>
      <c r="L2695">
        <v>114.85</v>
      </c>
      <c r="M2695" s="1">
        <v>-14735.15</v>
      </c>
      <c r="N2695">
        <v>114.85</v>
      </c>
      <c r="O2695">
        <v>0</v>
      </c>
      <c r="P2695">
        <v>114.85</v>
      </c>
      <c r="Q2695">
        <v>0</v>
      </c>
      <c r="R2695">
        <v>0</v>
      </c>
      <c r="S2695">
        <v>114.85</v>
      </c>
    </row>
    <row r="2696" spans="1:19" x14ac:dyDescent="0.25">
      <c r="A2696" s="2">
        <v>1001</v>
      </c>
      <c r="B2696" t="s">
        <v>21</v>
      </c>
      <c r="C2696" s="2" t="str">
        <f t="shared" si="140"/>
        <v>15</v>
      </c>
      <c r="D2696" t="s">
        <v>505</v>
      </c>
      <c r="E2696" s="2" t="str">
        <f t="shared" si="142"/>
        <v>150170000</v>
      </c>
      <c r="F2696" t="s">
        <v>598</v>
      </c>
      <c r="G2696" t="s">
        <v>599</v>
      </c>
      <c r="H2696" t="s">
        <v>600</v>
      </c>
      <c r="I2696">
        <v>22709</v>
      </c>
      <c r="J2696" t="s">
        <v>87</v>
      </c>
      <c r="K2696" s="1">
        <v>2250</v>
      </c>
      <c r="L2696" s="1">
        <v>2250</v>
      </c>
      <c r="M2696">
        <v>0</v>
      </c>
      <c r="N2696">
        <v>0</v>
      </c>
      <c r="O2696" s="1">
        <v>2250</v>
      </c>
      <c r="P2696">
        <v>0</v>
      </c>
      <c r="Q2696">
        <v>0</v>
      </c>
      <c r="R2696">
        <v>0</v>
      </c>
      <c r="S2696">
        <v>0</v>
      </c>
    </row>
    <row r="2697" spans="1:19" x14ac:dyDescent="0.25">
      <c r="A2697" s="2">
        <v>1001</v>
      </c>
      <c r="B2697" t="s">
        <v>21</v>
      </c>
      <c r="C2697" s="2" t="str">
        <f t="shared" si="140"/>
        <v>15</v>
      </c>
      <c r="D2697" t="s">
        <v>505</v>
      </c>
      <c r="E2697" s="2" t="str">
        <f t="shared" si="142"/>
        <v>150170000</v>
      </c>
      <c r="F2697" t="s">
        <v>598</v>
      </c>
      <c r="G2697" t="s">
        <v>599</v>
      </c>
      <c r="H2697" t="s">
        <v>600</v>
      </c>
      <c r="I2697">
        <v>23001</v>
      </c>
      <c r="J2697" t="s">
        <v>88</v>
      </c>
      <c r="K2697" s="1">
        <v>4400</v>
      </c>
      <c r="L2697" s="1">
        <v>4400</v>
      </c>
      <c r="M2697">
        <v>0</v>
      </c>
      <c r="N2697">
        <v>0</v>
      </c>
      <c r="O2697" s="1">
        <v>4400</v>
      </c>
      <c r="P2697">
        <v>0</v>
      </c>
      <c r="Q2697">
        <v>0</v>
      </c>
      <c r="R2697">
        <v>0</v>
      </c>
      <c r="S2697">
        <v>0</v>
      </c>
    </row>
    <row r="2698" spans="1:19" x14ac:dyDescent="0.25">
      <c r="A2698" s="2">
        <v>1001</v>
      </c>
      <c r="B2698" t="s">
        <v>21</v>
      </c>
      <c r="C2698" s="2" t="str">
        <f t="shared" si="140"/>
        <v>15</v>
      </c>
      <c r="D2698" t="s">
        <v>505</v>
      </c>
      <c r="E2698" s="2" t="str">
        <f t="shared" si="142"/>
        <v>150170000</v>
      </c>
      <c r="F2698" t="s">
        <v>598</v>
      </c>
      <c r="G2698" t="s">
        <v>599</v>
      </c>
      <c r="H2698" t="s">
        <v>600</v>
      </c>
      <c r="I2698">
        <v>23100</v>
      </c>
      <c r="J2698" t="s">
        <v>89</v>
      </c>
      <c r="K2698" s="1">
        <v>4700</v>
      </c>
      <c r="L2698" s="1">
        <v>4700</v>
      </c>
      <c r="M2698">
        <v>0</v>
      </c>
      <c r="N2698" s="1">
        <v>1260.78</v>
      </c>
      <c r="O2698" s="1">
        <v>3439.22</v>
      </c>
      <c r="P2698" s="1">
        <v>1260.78</v>
      </c>
      <c r="Q2698">
        <v>0</v>
      </c>
      <c r="R2698" s="1">
        <v>1260.78</v>
      </c>
      <c r="S2698">
        <v>0</v>
      </c>
    </row>
    <row r="2699" spans="1:19" x14ac:dyDescent="0.25">
      <c r="A2699" s="2">
        <v>1001</v>
      </c>
      <c r="B2699" t="s">
        <v>21</v>
      </c>
      <c r="C2699" s="2" t="str">
        <f t="shared" si="140"/>
        <v>15</v>
      </c>
      <c r="D2699" t="s">
        <v>505</v>
      </c>
      <c r="E2699" s="2" t="str">
        <f t="shared" si="142"/>
        <v>150170000</v>
      </c>
      <c r="F2699" t="s">
        <v>598</v>
      </c>
      <c r="G2699" t="s">
        <v>599</v>
      </c>
      <c r="H2699" t="s">
        <v>600</v>
      </c>
      <c r="I2699">
        <v>23309</v>
      </c>
      <c r="J2699" t="s">
        <v>224</v>
      </c>
      <c r="K2699" s="1">
        <v>29265</v>
      </c>
      <c r="L2699" s="1">
        <v>29265</v>
      </c>
      <c r="M2699">
        <v>0</v>
      </c>
      <c r="N2699" s="1">
        <v>19375.37</v>
      </c>
      <c r="O2699" s="1">
        <v>9889.6299999999992</v>
      </c>
      <c r="P2699" s="1">
        <v>19375.37</v>
      </c>
      <c r="Q2699">
        <v>0</v>
      </c>
      <c r="R2699" s="1">
        <v>19375.37</v>
      </c>
      <c r="S2699">
        <v>0</v>
      </c>
    </row>
    <row r="2700" spans="1:19" x14ac:dyDescent="0.25">
      <c r="A2700" s="2">
        <v>1001</v>
      </c>
      <c r="B2700" t="s">
        <v>21</v>
      </c>
      <c r="C2700" s="2" t="str">
        <f t="shared" si="140"/>
        <v>15</v>
      </c>
      <c r="D2700" t="s">
        <v>505</v>
      </c>
      <c r="E2700" s="2" t="str">
        <f t="shared" si="142"/>
        <v>150170000</v>
      </c>
      <c r="F2700" t="s">
        <v>598</v>
      </c>
      <c r="G2700" t="s">
        <v>599</v>
      </c>
      <c r="H2700" t="s">
        <v>600</v>
      </c>
      <c r="I2700">
        <v>28001</v>
      </c>
      <c r="J2700" t="s">
        <v>45</v>
      </c>
      <c r="K2700" s="1">
        <v>40139</v>
      </c>
      <c r="L2700" s="1">
        <v>37068.949999999997</v>
      </c>
      <c r="M2700" s="1">
        <v>-3070.05</v>
      </c>
      <c r="N2700" s="1">
        <v>30796.52</v>
      </c>
      <c r="O2700" s="1">
        <v>6272.43</v>
      </c>
      <c r="P2700" s="1">
        <v>30796.52</v>
      </c>
      <c r="Q2700">
        <v>0</v>
      </c>
      <c r="R2700" s="1">
        <v>30796.52</v>
      </c>
      <c r="S2700">
        <v>0</v>
      </c>
    </row>
    <row r="2701" spans="1:19" x14ac:dyDescent="0.25">
      <c r="A2701" s="2">
        <v>1001</v>
      </c>
      <c r="B2701" t="s">
        <v>21</v>
      </c>
      <c r="C2701" s="2" t="str">
        <f t="shared" si="140"/>
        <v>15</v>
      </c>
      <c r="D2701" t="s">
        <v>505</v>
      </c>
      <c r="E2701" s="2" t="str">
        <f t="shared" ref="E2701:E2732" si="143">"150190000"</f>
        <v>150190000</v>
      </c>
      <c r="F2701" t="s">
        <v>601</v>
      </c>
      <c r="G2701" t="s">
        <v>602</v>
      </c>
      <c r="H2701" t="s">
        <v>603</v>
      </c>
      <c r="I2701">
        <v>10000</v>
      </c>
      <c r="J2701" t="s">
        <v>25</v>
      </c>
      <c r="K2701" s="1">
        <v>82492</v>
      </c>
      <c r="L2701" s="1">
        <v>82492</v>
      </c>
      <c r="M2701">
        <v>0</v>
      </c>
      <c r="N2701" s="1">
        <v>82491.839999999997</v>
      </c>
      <c r="O2701">
        <v>0.16</v>
      </c>
      <c r="P2701" s="1">
        <v>82491.839999999997</v>
      </c>
      <c r="Q2701">
        <v>0</v>
      </c>
      <c r="R2701" s="1">
        <v>82491.839999999997</v>
      </c>
      <c r="S2701">
        <v>0</v>
      </c>
    </row>
    <row r="2702" spans="1:19" x14ac:dyDescent="0.25">
      <c r="A2702" s="2">
        <v>1001</v>
      </c>
      <c r="B2702" t="s">
        <v>21</v>
      </c>
      <c r="C2702" s="2" t="str">
        <f t="shared" si="140"/>
        <v>15</v>
      </c>
      <c r="D2702" t="s">
        <v>505</v>
      </c>
      <c r="E2702" s="2" t="str">
        <f t="shared" si="143"/>
        <v>150190000</v>
      </c>
      <c r="F2702" t="s">
        <v>601</v>
      </c>
      <c r="G2702" t="s">
        <v>602</v>
      </c>
      <c r="H2702" t="s">
        <v>603</v>
      </c>
      <c r="I2702">
        <v>12000</v>
      </c>
      <c r="J2702" t="s">
        <v>28</v>
      </c>
      <c r="K2702" s="1">
        <v>392146</v>
      </c>
      <c r="L2702" s="1">
        <v>368557.48</v>
      </c>
      <c r="M2702" s="1">
        <v>-23588.52</v>
      </c>
      <c r="N2702" s="1">
        <v>368556.82</v>
      </c>
      <c r="O2702">
        <v>0.66</v>
      </c>
      <c r="P2702" s="1">
        <v>368556.82</v>
      </c>
      <c r="Q2702">
        <v>0</v>
      </c>
      <c r="R2702" s="1">
        <v>368556.82</v>
      </c>
      <c r="S2702">
        <v>0</v>
      </c>
    </row>
    <row r="2703" spans="1:19" x14ac:dyDescent="0.25">
      <c r="A2703" s="2">
        <v>1001</v>
      </c>
      <c r="B2703" t="s">
        <v>21</v>
      </c>
      <c r="C2703" s="2" t="str">
        <f t="shared" si="140"/>
        <v>15</v>
      </c>
      <c r="D2703" t="s">
        <v>505</v>
      </c>
      <c r="E2703" s="2" t="str">
        <f t="shared" si="143"/>
        <v>150190000</v>
      </c>
      <c r="F2703" t="s">
        <v>601</v>
      </c>
      <c r="G2703" t="s">
        <v>602</v>
      </c>
      <c r="H2703" t="s">
        <v>603</v>
      </c>
      <c r="I2703">
        <v>12001</v>
      </c>
      <c r="J2703" t="s">
        <v>51</v>
      </c>
      <c r="K2703" s="1">
        <v>149927</v>
      </c>
      <c r="L2703" s="1">
        <v>99757.26</v>
      </c>
      <c r="M2703" s="1">
        <v>-50169.74</v>
      </c>
      <c r="N2703" s="1">
        <v>99756.31</v>
      </c>
      <c r="O2703">
        <v>0.95</v>
      </c>
      <c r="P2703" s="1">
        <v>99756.31</v>
      </c>
      <c r="Q2703">
        <v>0</v>
      </c>
      <c r="R2703" s="1">
        <v>99756.31</v>
      </c>
      <c r="S2703">
        <v>0</v>
      </c>
    </row>
    <row r="2704" spans="1:19" x14ac:dyDescent="0.25">
      <c r="A2704" s="2">
        <v>1001</v>
      </c>
      <c r="B2704" t="s">
        <v>21</v>
      </c>
      <c r="C2704" s="2" t="str">
        <f t="shared" si="140"/>
        <v>15</v>
      </c>
      <c r="D2704" t="s">
        <v>505</v>
      </c>
      <c r="E2704" s="2" t="str">
        <f t="shared" si="143"/>
        <v>150190000</v>
      </c>
      <c r="F2704" t="s">
        <v>601</v>
      </c>
      <c r="G2704" t="s">
        <v>602</v>
      </c>
      <c r="H2704" t="s">
        <v>603</v>
      </c>
      <c r="I2704">
        <v>12002</v>
      </c>
      <c r="J2704" t="s">
        <v>29</v>
      </c>
      <c r="K2704" s="1">
        <v>57414</v>
      </c>
      <c r="L2704" s="1">
        <v>31592.73</v>
      </c>
      <c r="M2704" s="1">
        <v>-25821.27</v>
      </c>
      <c r="N2704" s="1">
        <v>31592.61</v>
      </c>
      <c r="O2704">
        <v>0.12</v>
      </c>
      <c r="P2704" s="1">
        <v>31592.61</v>
      </c>
      <c r="Q2704">
        <v>0</v>
      </c>
      <c r="R2704" s="1">
        <v>31592.61</v>
      </c>
      <c r="S2704">
        <v>0</v>
      </c>
    </row>
    <row r="2705" spans="1:19" x14ac:dyDescent="0.25">
      <c r="A2705" s="2">
        <v>1001</v>
      </c>
      <c r="B2705" t="s">
        <v>21</v>
      </c>
      <c r="C2705" s="2" t="str">
        <f t="shared" si="140"/>
        <v>15</v>
      </c>
      <c r="D2705" t="s">
        <v>505</v>
      </c>
      <c r="E2705" s="2" t="str">
        <f t="shared" si="143"/>
        <v>150190000</v>
      </c>
      <c r="F2705" t="s">
        <v>601</v>
      </c>
      <c r="G2705" t="s">
        <v>602</v>
      </c>
      <c r="H2705" t="s">
        <v>603</v>
      </c>
      <c r="I2705">
        <v>12003</v>
      </c>
      <c r="J2705" t="s">
        <v>30</v>
      </c>
      <c r="K2705" s="1">
        <v>58398</v>
      </c>
      <c r="L2705" s="1">
        <v>54266</v>
      </c>
      <c r="M2705" s="1">
        <v>-4132</v>
      </c>
      <c r="N2705" s="1">
        <v>54265.75</v>
      </c>
      <c r="O2705">
        <v>0.25</v>
      </c>
      <c r="P2705" s="1">
        <v>54265.75</v>
      </c>
      <c r="Q2705">
        <v>0</v>
      </c>
      <c r="R2705" s="1">
        <v>54265.75</v>
      </c>
      <c r="S2705">
        <v>0</v>
      </c>
    </row>
    <row r="2706" spans="1:19" x14ac:dyDescent="0.25">
      <c r="A2706" s="2">
        <v>1001</v>
      </c>
      <c r="B2706" t="s">
        <v>21</v>
      </c>
      <c r="C2706" s="2" t="str">
        <f t="shared" si="140"/>
        <v>15</v>
      </c>
      <c r="D2706" t="s">
        <v>505</v>
      </c>
      <c r="E2706" s="2" t="str">
        <f t="shared" si="143"/>
        <v>150190000</v>
      </c>
      <c r="F2706" t="s">
        <v>601</v>
      </c>
      <c r="G2706" t="s">
        <v>602</v>
      </c>
      <c r="H2706" t="s">
        <v>603</v>
      </c>
      <c r="I2706">
        <v>12005</v>
      </c>
      <c r="J2706" t="s">
        <v>31</v>
      </c>
      <c r="K2706" s="1">
        <v>130891</v>
      </c>
      <c r="L2706" s="1">
        <v>162219</v>
      </c>
      <c r="M2706" s="1">
        <v>31328</v>
      </c>
      <c r="N2706" s="1">
        <v>162218.81</v>
      </c>
      <c r="O2706">
        <v>0.19</v>
      </c>
      <c r="P2706" s="1">
        <v>162218.81</v>
      </c>
      <c r="Q2706">
        <v>0</v>
      </c>
      <c r="R2706" s="1">
        <v>162218.81</v>
      </c>
      <c r="S2706">
        <v>0</v>
      </c>
    </row>
    <row r="2707" spans="1:19" x14ac:dyDescent="0.25">
      <c r="A2707" s="2">
        <v>1001</v>
      </c>
      <c r="B2707" t="s">
        <v>21</v>
      </c>
      <c r="C2707" s="2" t="str">
        <f t="shared" si="140"/>
        <v>15</v>
      </c>
      <c r="D2707" t="s">
        <v>505</v>
      </c>
      <c r="E2707" s="2" t="str">
        <f t="shared" si="143"/>
        <v>150190000</v>
      </c>
      <c r="F2707" t="s">
        <v>601</v>
      </c>
      <c r="G2707" t="s">
        <v>602</v>
      </c>
      <c r="H2707" t="s">
        <v>603</v>
      </c>
      <c r="I2707">
        <v>12100</v>
      </c>
      <c r="J2707" t="s">
        <v>32</v>
      </c>
      <c r="K2707" s="1">
        <v>452435</v>
      </c>
      <c r="L2707" s="1">
        <v>412395.86</v>
      </c>
      <c r="M2707" s="1">
        <v>-40039.14</v>
      </c>
      <c r="N2707" s="1">
        <v>412394.91</v>
      </c>
      <c r="O2707">
        <v>0.95</v>
      </c>
      <c r="P2707" s="1">
        <v>412394.91</v>
      </c>
      <c r="Q2707">
        <v>0</v>
      </c>
      <c r="R2707" s="1">
        <v>412394.91</v>
      </c>
      <c r="S2707">
        <v>0</v>
      </c>
    </row>
    <row r="2708" spans="1:19" x14ac:dyDescent="0.25">
      <c r="A2708" s="2">
        <v>1001</v>
      </c>
      <c r="B2708" t="s">
        <v>21</v>
      </c>
      <c r="C2708" s="2" t="str">
        <f t="shared" si="140"/>
        <v>15</v>
      </c>
      <c r="D2708" t="s">
        <v>505</v>
      </c>
      <c r="E2708" s="2" t="str">
        <f t="shared" si="143"/>
        <v>150190000</v>
      </c>
      <c r="F2708" t="s">
        <v>601</v>
      </c>
      <c r="G2708" t="s">
        <v>602</v>
      </c>
      <c r="H2708" t="s">
        <v>603</v>
      </c>
      <c r="I2708">
        <v>12101</v>
      </c>
      <c r="J2708" t="s">
        <v>33</v>
      </c>
      <c r="K2708" s="1">
        <v>961447</v>
      </c>
      <c r="L2708" s="1">
        <v>897919.87</v>
      </c>
      <c r="M2708" s="1">
        <v>-63527.13</v>
      </c>
      <c r="N2708" s="1">
        <v>897919.69</v>
      </c>
      <c r="O2708">
        <v>0.18</v>
      </c>
      <c r="P2708" s="1">
        <v>897919.69</v>
      </c>
      <c r="Q2708">
        <v>0</v>
      </c>
      <c r="R2708" s="1">
        <v>897919.69</v>
      </c>
      <c r="S2708">
        <v>0</v>
      </c>
    </row>
    <row r="2709" spans="1:19" x14ac:dyDescent="0.25">
      <c r="A2709" s="2">
        <v>1001</v>
      </c>
      <c r="B2709" t="s">
        <v>21</v>
      </c>
      <c r="C2709" s="2" t="str">
        <f t="shared" ref="C2709:C2772" si="144">"15"</f>
        <v>15</v>
      </c>
      <c r="D2709" t="s">
        <v>505</v>
      </c>
      <c r="E2709" s="2" t="str">
        <f t="shared" si="143"/>
        <v>150190000</v>
      </c>
      <c r="F2709" t="s">
        <v>601</v>
      </c>
      <c r="G2709" t="s">
        <v>602</v>
      </c>
      <c r="H2709" t="s">
        <v>603</v>
      </c>
      <c r="I2709">
        <v>12401</v>
      </c>
      <c r="J2709" t="s">
        <v>133</v>
      </c>
      <c r="K2709" s="1">
        <v>284405</v>
      </c>
      <c r="L2709" s="1">
        <v>342403.38</v>
      </c>
      <c r="M2709" s="1">
        <v>57998.38</v>
      </c>
      <c r="N2709" s="1">
        <v>342402.47</v>
      </c>
      <c r="O2709">
        <v>0.91</v>
      </c>
      <c r="P2709" s="1">
        <v>342402.47</v>
      </c>
      <c r="Q2709">
        <v>0</v>
      </c>
      <c r="R2709" s="1">
        <v>342402.47</v>
      </c>
      <c r="S2709">
        <v>0</v>
      </c>
    </row>
    <row r="2710" spans="1:19" x14ac:dyDescent="0.25">
      <c r="A2710" s="2">
        <v>1001</v>
      </c>
      <c r="B2710" t="s">
        <v>21</v>
      </c>
      <c r="C2710" s="2" t="str">
        <f t="shared" si="144"/>
        <v>15</v>
      </c>
      <c r="D2710" t="s">
        <v>505</v>
      </c>
      <c r="E2710" s="2" t="str">
        <f t="shared" si="143"/>
        <v>150190000</v>
      </c>
      <c r="F2710" t="s">
        <v>601</v>
      </c>
      <c r="G2710" t="s">
        <v>602</v>
      </c>
      <c r="H2710" t="s">
        <v>603</v>
      </c>
      <c r="I2710">
        <v>13000</v>
      </c>
      <c r="J2710" t="s">
        <v>53</v>
      </c>
      <c r="K2710" s="1">
        <v>269433</v>
      </c>
      <c r="L2710" s="1">
        <v>247746.69</v>
      </c>
      <c r="M2710" s="1">
        <v>-21686.31</v>
      </c>
      <c r="N2710" s="1">
        <v>247745.94</v>
      </c>
      <c r="O2710">
        <v>0.75</v>
      </c>
      <c r="P2710" s="1">
        <v>247745.94</v>
      </c>
      <c r="Q2710">
        <v>0</v>
      </c>
      <c r="R2710" s="1">
        <v>247745.94</v>
      </c>
      <c r="S2710">
        <v>0</v>
      </c>
    </row>
    <row r="2711" spans="1:19" x14ac:dyDescent="0.25">
      <c r="A2711" s="2">
        <v>1001</v>
      </c>
      <c r="B2711" t="s">
        <v>21</v>
      </c>
      <c r="C2711" s="2" t="str">
        <f t="shared" si="144"/>
        <v>15</v>
      </c>
      <c r="D2711" t="s">
        <v>505</v>
      </c>
      <c r="E2711" s="2" t="str">
        <f t="shared" si="143"/>
        <v>150190000</v>
      </c>
      <c r="F2711" t="s">
        <v>601</v>
      </c>
      <c r="G2711" t="s">
        <v>602</v>
      </c>
      <c r="H2711" t="s">
        <v>603</v>
      </c>
      <c r="I2711">
        <v>13001</v>
      </c>
      <c r="J2711" t="s">
        <v>54</v>
      </c>
      <c r="K2711" s="1">
        <v>12033</v>
      </c>
      <c r="L2711" s="1">
        <v>9998.8799999999992</v>
      </c>
      <c r="M2711" s="1">
        <v>-2034.12</v>
      </c>
      <c r="N2711" s="1">
        <v>9998.73</v>
      </c>
      <c r="O2711">
        <v>0.15</v>
      </c>
      <c r="P2711" s="1">
        <v>9998.73</v>
      </c>
      <c r="Q2711">
        <v>0</v>
      </c>
      <c r="R2711" s="1">
        <v>9998.73</v>
      </c>
      <c r="S2711">
        <v>0</v>
      </c>
    </row>
    <row r="2712" spans="1:19" x14ac:dyDescent="0.25">
      <c r="A2712" s="2">
        <v>1001</v>
      </c>
      <c r="B2712" t="s">
        <v>21</v>
      </c>
      <c r="C2712" s="2" t="str">
        <f t="shared" si="144"/>
        <v>15</v>
      </c>
      <c r="D2712" t="s">
        <v>505</v>
      </c>
      <c r="E2712" s="2" t="str">
        <f t="shared" si="143"/>
        <v>150190000</v>
      </c>
      <c r="F2712" t="s">
        <v>601</v>
      </c>
      <c r="G2712" t="s">
        <v>602</v>
      </c>
      <c r="H2712" t="s">
        <v>603</v>
      </c>
      <c r="I2712">
        <v>13005</v>
      </c>
      <c r="J2712" t="s">
        <v>56</v>
      </c>
      <c r="K2712" s="1">
        <v>40204</v>
      </c>
      <c r="L2712" s="1">
        <v>38664</v>
      </c>
      <c r="M2712" s="1">
        <v>-1540</v>
      </c>
      <c r="N2712" s="1">
        <v>38663.919999999998</v>
      </c>
      <c r="O2712">
        <v>0.08</v>
      </c>
      <c r="P2712" s="1">
        <v>38663.919999999998</v>
      </c>
      <c r="Q2712">
        <v>0</v>
      </c>
      <c r="R2712" s="1">
        <v>38663.919999999998</v>
      </c>
      <c r="S2712">
        <v>0</v>
      </c>
    </row>
    <row r="2713" spans="1:19" x14ac:dyDescent="0.25">
      <c r="A2713" s="2">
        <v>1001</v>
      </c>
      <c r="B2713" t="s">
        <v>21</v>
      </c>
      <c r="C2713" s="2" t="str">
        <f t="shared" si="144"/>
        <v>15</v>
      </c>
      <c r="D2713" t="s">
        <v>505</v>
      </c>
      <c r="E2713" s="2" t="str">
        <f t="shared" si="143"/>
        <v>150190000</v>
      </c>
      <c r="F2713" t="s">
        <v>601</v>
      </c>
      <c r="G2713" t="s">
        <v>602</v>
      </c>
      <c r="H2713" t="s">
        <v>603</v>
      </c>
      <c r="I2713">
        <v>13100</v>
      </c>
      <c r="J2713" t="s">
        <v>103</v>
      </c>
      <c r="K2713" s="1">
        <v>213457</v>
      </c>
      <c r="L2713" s="1">
        <v>212466.98</v>
      </c>
      <c r="M2713">
        <v>-990.02</v>
      </c>
      <c r="N2713" s="1">
        <v>212466.65</v>
      </c>
      <c r="O2713">
        <v>0.33</v>
      </c>
      <c r="P2713" s="1">
        <v>212466.65</v>
      </c>
      <c r="Q2713">
        <v>0</v>
      </c>
      <c r="R2713" s="1">
        <v>212466.65</v>
      </c>
      <c r="S2713">
        <v>0</v>
      </c>
    </row>
    <row r="2714" spans="1:19" x14ac:dyDescent="0.25">
      <c r="A2714" s="2">
        <v>1001</v>
      </c>
      <c r="B2714" t="s">
        <v>21</v>
      </c>
      <c r="C2714" s="2" t="str">
        <f t="shared" si="144"/>
        <v>15</v>
      </c>
      <c r="D2714" t="s">
        <v>505</v>
      </c>
      <c r="E2714" s="2" t="str">
        <f t="shared" si="143"/>
        <v>150190000</v>
      </c>
      <c r="F2714" t="s">
        <v>601</v>
      </c>
      <c r="G2714" t="s">
        <v>602</v>
      </c>
      <c r="H2714" t="s">
        <v>603</v>
      </c>
      <c r="I2714">
        <v>13105</v>
      </c>
      <c r="J2714" t="s">
        <v>604</v>
      </c>
      <c r="K2714" s="1">
        <v>46071</v>
      </c>
      <c r="L2714" s="1">
        <v>46280</v>
      </c>
      <c r="M2714">
        <v>209</v>
      </c>
      <c r="N2714" s="1">
        <v>46279.15</v>
      </c>
      <c r="O2714">
        <v>0.85</v>
      </c>
      <c r="P2714" s="1">
        <v>46279.15</v>
      </c>
      <c r="Q2714">
        <v>0</v>
      </c>
      <c r="R2714" s="1">
        <v>46279.15</v>
      </c>
      <c r="S2714">
        <v>0</v>
      </c>
    </row>
    <row r="2715" spans="1:19" x14ac:dyDescent="0.25">
      <c r="A2715" s="2">
        <v>1001</v>
      </c>
      <c r="B2715" t="s">
        <v>21</v>
      </c>
      <c r="C2715" s="2" t="str">
        <f t="shared" si="144"/>
        <v>15</v>
      </c>
      <c r="D2715" t="s">
        <v>505</v>
      </c>
      <c r="E2715" s="2" t="str">
        <f t="shared" si="143"/>
        <v>150190000</v>
      </c>
      <c r="F2715" t="s">
        <v>601</v>
      </c>
      <c r="G2715" t="s">
        <v>602</v>
      </c>
      <c r="H2715" t="s">
        <v>603</v>
      </c>
      <c r="I2715">
        <v>16000</v>
      </c>
      <c r="J2715" t="s">
        <v>35</v>
      </c>
      <c r="K2715" s="1">
        <v>381100</v>
      </c>
      <c r="L2715" s="1">
        <v>670517.06999999995</v>
      </c>
      <c r="M2715" s="1">
        <v>289417.07</v>
      </c>
      <c r="N2715" s="1">
        <v>670516.87</v>
      </c>
      <c r="O2715">
        <v>0.2</v>
      </c>
      <c r="P2715" s="1">
        <v>670516.87</v>
      </c>
      <c r="Q2715">
        <v>0</v>
      </c>
      <c r="R2715" s="1">
        <v>670516.87</v>
      </c>
      <c r="S2715">
        <v>0</v>
      </c>
    </row>
    <row r="2716" spans="1:19" x14ac:dyDescent="0.25">
      <c r="A2716" s="2">
        <v>1001</v>
      </c>
      <c r="B2716" t="s">
        <v>21</v>
      </c>
      <c r="C2716" s="2" t="str">
        <f t="shared" si="144"/>
        <v>15</v>
      </c>
      <c r="D2716" t="s">
        <v>505</v>
      </c>
      <c r="E2716" s="2" t="str">
        <f t="shared" si="143"/>
        <v>150190000</v>
      </c>
      <c r="F2716" t="s">
        <v>601</v>
      </c>
      <c r="G2716" t="s">
        <v>602</v>
      </c>
      <c r="H2716" t="s">
        <v>603</v>
      </c>
      <c r="I2716">
        <v>16001</v>
      </c>
      <c r="J2716" t="s">
        <v>61</v>
      </c>
      <c r="K2716" s="1">
        <v>69587</v>
      </c>
      <c r="L2716" s="1">
        <v>74424.42</v>
      </c>
      <c r="M2716" s="1">
        <v>4837.42</v>
      </c>
      <c r="N2716" s="1">
        <v>74118.75</v>
      </c>
      <c r="O2716">
        <v>305.67</v>
      </c>
      <c r="P2716" s="1">
        <v>74118.75</v>
      </c>
      <c r="Q2716">
        <v>0</v>
      </c>
      <c r="R2716" s="1">
        <v>74118.75</v>
      </c>
      <c r="S2716">
        <v>0</v>
      </c>
    </row>
    <row r="2717" spans="1:19" x14ac:dyDescent="0.25">
      <c r="A2717" s="2">
        <v>1001</v>
      </c>
      <c r="B2717" t="s">
        <v>21</v>
      </c>
      <c r="C2717" s="2" t="str">
        <f t="shared" si="144"/>
        <v>15</v>
      </c>
      <c r="D2717" t="s">
        <v>505</v>
      </c>
      <c r="E2717" s="2" t="str">
        <f t="shared" si="143"/>
        <v>150190000</v>
      </c>
      <c r="F2717" t="s">
        <v>601</v>
      </c>
      <c r="G2717" t="s">
        <v>602</v>
      </c>
      <c r="H2717" t="s">
        <v>603</v>
      </c>
      <c r="I2717">
        <v>21500</v>
      </c>
      <c r="J2717" t="s">
        <v>71</v>
      </c>
      <c r="K2717" s="1">
        <v>3775</v>
      </c>
      <c r="L2717">
        <v>0</v>
      </c>
      <c r="M2717" s="1">
        <v>-3775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</row>
    <row r="2718" spans="1:19" x14ac:dyDescent="0.25">
      <c r="A2718" s="2">
        <v>1001</v>
      </c>
      <c r="B2718" t="s">
        <v>21</v>
      </c>
      <c r="C2718" s="2" t="str">
        <f t="shared" si="144"/>
        <v>15</v>
      </c>
      <c r="D2718" t="s">
        <v>505</v>
      </c>
      <c r="E2718" s="2" t="str">
        <f t="shared" si="143"/>
        <v>150190000</v>
      </c>
      <c r="F2718" t="s">
        <v>601</v>
      </c>
      <c r="G2718" t="s">
        <v>602</v>
      </c>
      <c r="H2718" t="s">
        <v>603</v>
      </c>
      <c r="I2718">
        <v>22000</v>
      </c>
      <c r="J2718" t="s">
        <v>39</v>
      </c>
      <c r="K2718" s="1">
        <v>11000</v>
      </c>
      <c r="L2718" s="1">
        <v>11000</v>
      </c>
      <c r="M2718">
        <v>0</v>
      </c>
      <c r="N2718" s="1">
        <v>8506.01</v>
      </c>
      <c r="O2718" s="1">
        <v>2493.9899999999998</v>
      </c>
      <c r="P2718" s="1">
        <v>8506.01</v>
      </c>
      <c r="Q2718">
        <v>0</v>
      </c>
      <c r="R2718" s="1">
        <v>8506.01</v>
      </c>
      <c r="S2718">
        <v>0</v>
      </c>
    </row>
    <row r="2719" spans="1:19" x14ac:dyDescent="0.25">
      <c r="A2719" s="2">
        <v>1001</v>
      </c>
      <c r="B2719" t="s">
        <v>21</v>
      </c>
      <c r="C2719" s="2" t="str">
        <f t="shared" si="144"/>
        <v>15</v>
      </c>
      <c r="D2719" t="s">
        <v>505</v>
      </c>
      <c r="E2719" s="2" t="str">
        <f t="shared" si="143"/>
        <v>150190000</v>
      </c>
      <c r="F2719" t="s">
        <v>601</v>
      </c>
      <c r="G2719" t="s">
        <v>602</v>
      </c>
      <c r="H2719" t="s">
        <v>603</v>
      </c>
      <c r="I2719">
        <v>22002</v>
      </c>
      <c r="J2719" t="s">
        <v>40</v>
      </c>
      <c r="K2719" s="1">
        <v>2925</v>
      </c>
      <c r="L2719" s="1">
        <v>2925</v>
      </c>
      <c r="M2719">
        <v>0</v>
      </c>
      <c r="N2719">
        <v>0</v>
      </c>
      <c r="O2719" s="1">
        <v>2925</v>
      </c>
      <c r="P2719">
        <v>0</v>
      </c>
      <c r="Q2719">
        <v>0</v>
      </c>
      <c r="R2719">
        <v>0</v>
      </c>
      <c r="S2719">
        <v>0</v>
      </c>
    </row>
    <row r="2720" spans="1:19" x14ac:dyDescent="0.25">
      <c r="A2720" s="2">
        <v>1001</v>
      </c>
      <c r="B2720" t="s">
        <v>21</v>
      </c>
      <c r="C2720" s="2" t="str">
        <f t="shared" si="144"/>
        <v>15</v>
      </c>
      <c r="D2720" t="s">
        <v>505</v>
      </c>
      <c r="E2720" s="2" t="str">
        <f t="shared" si="143"/>
        <v>150190000</v>
      </c>
      <c r="F2720" t="s">
        <v>601</v>
      </c>
      <c r="G2720" t="s">
        <v>602</v>
      </c>
      <c r="H2720" t="s">
        <v>603</v>
      </c>
      <c r="I2720">
        <v>22003</v>
      </c>
      <c r="J2720" t="s">
        <v>41</v>
      </c>
      <c r="K2720">
        <v>475</v>
      </c>
      <c r="L2720">
        <v>475</v>
      </c>
      <c r="M2720">
        <v>0</v>
      </c>
      <c r="N2720">
        <v>748</v>
      </c>
      <c r="O2720">
        <v>-273</v>
      </c>
      <c r="P2720">
        <v>748</v>
      </c>
      <c r="Q2720">
        <v>0</v>
      </c>
      <c r="R2720">
        <v>748</v>
      </c>
      <c r="S2720">
        <v>0</v>
      </c>
    </row>
    <row r="2721" spans="1:19" x14ac:dyDescent="0.25">
      <c r="A2721" s="2">
        <v>1001</v>
      </c>
      <c r="B2721" t="s">
        <v>21</v>
      </c>
      <c r="C2721" s="2" t="str">
        <f t="shared" si="144"/>
        <v>15</v>
      </c>
      <c r="D2721" t="s">
        <v>505</v>
      </c>
      <c r="E2721" s="2" t="str">
        <f t="shared" si="143"/>
        <v>150190000</v>
      </c>
      <c r="F2721" t="s">
        <v>601</v>
      </c>
      <c r="G2721" t="s">
        <v>602</v>
      </c>
      <c r="H2721" t="s">
        <v>603</v>
      </c>
      <c r="I2721">
        <v>22004</v>
      </c>
      <c r="J2721" t="s">
        <v>72</v>
      </c>
      <c r="K2721" s="1">
        <v>3000</v>
      </c>
      <c r="L2721" s="1">
        <v>3000</v>
      </c>
      <c r="M2721">
        <v>0</v>
      </c>
      <c r="N2721" s="1">
        <v>1810.15</v>
      </c>
      <c r="O2721" s="1">
        <v>1189.8499999999999</v>
      </c>
      <c r="P2721" s="1">
        <v>1810.15</v>
      </c>
      <c r="Q2721">
        <v>0</v>
      </c>
      <c r="R2721" s="1">
        <v>1810.15</v>
      </c>
      <c r="S2721">
        <v>0</v>
      </c>
    </row>
    <row r="2722" spans="1:19" x14ac:dyDescent="0.25">
      <c r="A2722" s="2">
        <v>1001</v>
      </c>
      <c r="B2722" t="s">
        <v>21</v>
      </c>
      <c r="C2722" s="2" t="str">
        <f t="shared" si="144"/>
        <v>15</v>
      </c>
      <c r="D2722" t="s">
        <v>505</v>
      </c>
      <c r="E2722" s="2" t="str">
        <f t="shared" si="143"/>
        <v>150190000</v>
      </c>
      <c r="F2722" t="s">
        <v>601</v>
      </c>
      <c r="G2722" t="s">
        <v>602</v>
      </c>
      <c r="H2722" t="s">
        <v>603</v>
      </c>
      <c r="I2722">
        <v>22201</v>
      </c>
      <c r="J2722" t="s">
        <v>42</v>
      </c>
      <c r="K2722" s="1">
        <v>32350</v>
      </c>
      <c r="L2722" s="1">
        <v>2350</v>
      </c>
      <c r="M2722" s="1">
        <v>-30000</v>
      </c>
      <c r="N2722">
        <v>412.33</v>
      </c>
      <c r="O2722" s="1">
        <v>1937.67</v>
      </c>
      <c r="P2722">
        <v>412.33</v>
      </c>
      <c r="Q2722">
        <v>0</v>
      </c>
      <c r="R2722">
        <v>412.33</v>
      </c>
      <c r="S2722">
        <v>0</v>
      </c>
    </row>
    <row r="2723" spans="1:19" x14ac:dyDescent="0.25">
      <c r="A2723" s="2">
        <v>1001</v>
      </c>
      <c r="B2723" t="s">
        <v>21</v>
      </c>
      <c r="C2723" s="2" t="str">
        <f t="shared" si="144"/>
        <v>15</v>
      </c>
      <c r="D2723" t="s">
        <v>505</v>
      </c>
      <c r="E2723" s="2" t="str">
        <f t="shared" si="143"/>
        <v>150190000</v>
      </c>
      <c r="F2723" t="s">
        <v>601</v>
      </c>
      <c r="G2723" t="s">
        <v>602</v>
      </c>
      <c r="H2723" t="s">
        <v>603</v>
      </c>
      <c r="I2723">
        <v>22209</v>
      </c>
      <c r="J2723" t="s">
        <v>43</v>
      </c>
      <c r="K2723">
        <v>635</v>
      </c>
      <c r="L2723">
        <v>0</v>
      </c>
      <c r="M2723">
        <v>-635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</row>
    <row r="2724" spans="1:19" x14ac:dyDescent="0.25">
      <c r="A2724" s="2">
        <v>1001</v>
      </c>
      <c r="B2724" t="s">
        <v>21</v>
      </c>
      <c r="C2724" s="2" t="str">
        <f t="shared" si="144"/>
        <v>15</v>
      </c>
      <c r="D2724" t="s">
        <v>505</v>
      </c>
      <c r="E2724" s="2" t="str">
        <f t="shared" si="143"/>
        <v>150190000</v>
      </c>
      <c r="F2724" t="s">
        <v>601</v>
      </c>
      <c r="G2724" t="s">
        <v>602</v>
      </c>
      <c r="H2724" t="s">
        <v>603</v>
      </c>
      <c r="I2724">
        <v>22602</v>
      </c>
      <c r="J2724" t="s">
        <v>108</v>
      </c>
      <c r="K2724" s="1">
        <v>50100</v>
      </c>
      <c r="L2724" s="1">
        <v>10100</v>
      </c>
      <c r="M2724" s="1">
        <v>-40000</v>
      </c>
      <c r="N2724" s="1">
        <v>1147.43</v>
      </c>
      <c r="O2724" s="1">
        <v>8952.57</v>
      </c>
      <c r="P2724" s="1">
        <v>1147.43</v>
      </c>
      <c r="Q2724">
        <v>0</v>
      </c>
      <c r="R2724" s="1">
        <v>1147.43</v>
      </c>
      <c r="S2724">
        <v>0</v>
      </c>
    </row>
    <row r="2725" spans="1:19" x14ac:dyDescent="0.25">
      <c r="A2725" s="2">
        <v>1001</v>
      </c>
      <c r="B2725" t="s">
        <v>21</v>
      </c>
      <c r="C2725" s="2" t="str">
        <f t="shared" si="144"/>
        <v>15</v>
      </c>
      <c r="D2725" t="s">
        <v>505</v>
      </c>
      <c r="E2725" s="2" t="str">
        <f t="shared" si="143"/>
        <v>150190000</v>
      </c>
      <c r="F2725" t="s">
        <v>601</v>
      </c>
      <c r="G2725" t="s">
        <v>602</v>
      </c>
      <c r="H2725" t="s">
        <v>603</v>
      </c>
      <c r="I2725">
        <v>22603</v>
      </c>
      <c r="J2725" t="s">
        <v>82</v>
      </c>
      <c r="K2725" s="1">
        <v>21666</v>
      </c>
      <c r="L2725">
        <v>0</v>
      </c>
      <c r="M2725" s="1">
        <v>-21666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</row>
    <row r="2726" spans="1:19" x14ac:dyDescent="0.25">
      <c r="A2726" s="2">
        <v>1001</v>
      </c>
      <c r="B2726" t="s">
        <v>21</v>
      </c>
      <c r="C2726" s="2" t="str">
        <f t="shared" si="144"/>
        <v>15</v>
      </c>
      <c r="D2726" t="s">
        <v>505</v>
      </c>
      <c r="E2726" s="2" t="str">
        <f t="shared" si="143"/>
        <v>150190000</v>
      </c>
      <c r="F2726" t="s">
        <v>601</v>
      </c>
      <c r="G2726" t="s">
        <v>602</v>
      </c>
      <c r="H2726" t="s">
        <v>603</v>
      </c>
      <c r="I2726">
        <v>22706</v>
      </c>
      <c r="J2726" t="s">
        <v>86</v>
      </c>
      <c r="K2726" s="1">
        <v>650000</v>
      </c>
      <c r="L2726" s="1">
        <v>828131.75</v>
      </c>
      <c r="M2726" s="1">
        <v>178131.75</v>
      </c>
      <c r="N2726" s="1">
        <v>828131.75</v>
      </c>
      <c r="O2726">
        <v>0</v>
      </c>
      <c r="P2726" s="1">
        <v>819053.31</v>
      </c>
      <c r="Q2726" s="1">
        <v>9078.44</v>
      </c>
      <c r="R2726" s="1">
        <v>711663.76</v>
      </c>
      <c r="S2726" s="1">
        <v>107389.55</v>
      </c>
    </row>
    <row r="2727" spans="1:19" x14ac:dyDescent="0.25">
      <c r="A2727" s="2">
        <v>1001</v>
      </c>
      <c r="B2727" t="s">
        <v>21</v>
      </c>
      <c r="C2727" s="2" t="str">
        <f t="shared" si="144"/>
        <v>15</v>
      </c>
      <c r="D2727" t="s">
        <v>505</v>
      </c>
      <c r="E2727" s="2" t="str">
        <f t="shared" si="143"/>
        <v>150190000</v>
      </c>
      <c r="F2727" t="s">
        <v>601</v>
      </c>
      <c r="G2727" t="s">
        <v>602</v>
      </c>
      <c r="H2727" t="s">
        <v>603</v>
      </c>
      <c r="I2727">
        <v>22709</v>
      </c>
      <c r="J2727" t="s">
        <v>87</v>
      </c>
      <c r="K2727" s="1">
        <v>450000</v>
      </c>
      <c r="L2727" s="1">
        <v>211917.95</v>
      </c>
      <c r="M2727" s="1">
        <v>-238082.05</v>
      </c>
      <c r="N2727" s="1">
        <v>218213.77</v>
      </c>
      <c r="O2727" s="1">
        <v>-6295.82</v>
      </c>
      <c r="P2727" s="1">
        <v>218213.77</v>
      </c>
      <c r="Q2727">
        <v>0</v>
      </c>
      <c r="R2727" s="1">
        <v>218213.77</v>
      </c>
      <c r="S2727">
        <v>0</v>
      </c>
    </row>
    <row r="2728" spans="1:19" x14ac:dyDescent="0.25">
      <c r="A2728" s="2">
        <v>1001</v>
      </c>
      <c r="B2728" t="s">
        <v>21</v>
      </c>
      <c r="C2728" s="2" t="str">
        <f t="shared" si="144"/>
        <v>15</v>
      </c>
      <c r="D2728" t="s">
        <v>505</v>
      </c>
      <c r="E2728" s="2" t="str">
        <f t="shared" si="143"/>
        <v>150190000</v>
      </c>
      <c r="F2728" t="s">
        <v>601</v>
      </c>
      <c r="G2728" t="s">
        <v>602</v>
      </c>
      <c r="H2728" t="s">
        <v>603</v>
      </c>
      <c r="I2728">
        <v>22802</v>
      </c>
      <c r="J2728" t="s">
        <v>204</v>
      </c>
      <c r="K2728" s="1">
        <v>400000</v>
      </c>
      <c r="L2728" s="1">
        <v>400000</v>
      </c>
      <c r="M2728">
        <v>0</v>
      </c>
      <c r="N2728" s="1">
        <v>400000</v>
      </c>
      <c r="O2728">
        <v>0</v>
      </c>
      <c r="P2728" s="1">
        <v>400000</v>
      </c>
      <c r="Q2728">
        <v>0</v>
      </c>
      <c r="R2728" s="1">
        <v>400000</v>
      </c>
      <c r="S2728">
        <v>0</v>
      </c>
    </row>
    <row r="2729" spans="1:19" x14ac:dyDescent="0.25">
      <c r="A2729" s="2">
        <v>1001</v>
      </c>
      <c r="B2729" t="s">
        <v>21</v>
      </c>
      <c r="C2729" s="2" t="str">
        <f t="shared" si="144"/>
        <v>15</v>
      </c>
      <c r="D2729" t="s">
        <v>505</v>
      </c>
      <c r="E2729" s="2" t="str">
        <f t="shared" si="143"/>
        <v>150190000</v>
      </c>
      <c r="F2729" t="s">
        <v>601</v>
      </c>
      <c r="G2729" t="s">
        <v>602</v>
      </c>
      <c r="H2729" t="s">
        <v>603</v>
      </c>
      <c r="I2729">
        <v>23001</v>
      </c>
      <c r="J2729" t="s">
        <v>88</v>
      </c>
      <c r="K2729" s="1">
        <v>6200</v>
      </c>
      <c r="L2729" s="1">
        <v>6200</v>
      </c>
      <c r="M2729">
        <v>0</v>
      </c>
      <c r="N2729">
        <v>962.24</v>
      </c>
      <c r="O2729" s="1">
        <v>5237.76</v>
      </c>
      <c r="P2729">
        <v>962.24</v>
      </c>
      <c r="Q2729">
        <v>0</v>
      </c>
      <c r="R2729">
        <v>962.24</v>
      </c>
      <c r="S2729">
        <v>0</v>
      </c>
    </row>
    <row r="2730" spans="1:19" x14ac:dyDescent="0.25">
      <c r="A2730" s="2">
        <v>1001</v>
      </c>
      <c r="B2730" t="s">
        <v>21</v>
      </c>
      <c r="C2730" s="2" t="str">
        <f t="shared" si="144"/>
        <v>15</v>
      </c>
      <c r="D2730" t="s">
        <v>505</v>
      </c>
      <c r="E2730" s="2" t="str">
        <f t="shared" si="143"/>
        <v>150190000</v>
      </c>
      <c r="F2730" t="s">
        <v>601</v>
      </c>
      <c r="G2730" t="s">
        <v>602</v>
      </c>
      <c r="H2730" t="s">
        <v>603</v>
      </c>
      <c r="I2730">
        <v>23100</v>
      </c>
      <c r="J2730" t="s">
        <v>89</v>
      </c>
      <c r="K2730" s="1">
        <v>13200</v>
      </c>
      <c r="L2730" s="1">
        <v>13200</v>
      </c>
      <c r="M2730">
        <v>0</v>
      </c>
      <c r="N2730" s="1">
        <v>4375.71</v>
      </c>
      <c r="O2730" s="1">
        <v>8824.2900000000009</v>
      </c>
      <c r="P2730" s="1">
        <v>4375.71</v>
      </c>
      <c r="Q2730">
        <v>0</v>
      </c>
      <c r="R2730" s="1">
        <v>4375.71</v>
      </c>
      <c r="S2730">
        <v>0</v>
      </c>
    </row>
    <row r="2731" spans="1:19" x14ac:dyDescent="0.25">
      <c r="A2731" s="2">
        <v>1001</v>
      </c>
      <c r="B2731" t="s">
        <v>21</v>
      </c>
      <c r="C2731" s="2" t="str">
        <f t="shared" si="144"/>
        <v>15</v>
      </c>
      <c r="D2731" t="s">
        <v>505</v>
      </c>
      <c r="E2731" s="2" t="str">
        <f t="shared" si="143"/>
        <v>150190000</v>
      </c>
      <c r="F2731" t="s">
        <v>601</v>
      </c>
      <c r="G2731" t="s">
        <v>602</v>
      </c>
      <c r="H2731" t="s">
        <v>603</v>
      </c>
      <c r="I2731">
        <v>23309</v>
      </c>
      <c r="J2731" t="s">
        <v>224</v>
      </c>
      <c r="K2731" s="1">
        <v>500000</v>
      </c>
      <c r="L2731" s="1">
        <v>659103.91</v>
      </c>
      <c r="M2731" s="1">
        <v>159103.91</v>
      </c>
      <c r="N2731" s="1">
        <v>663932.94999999995</v>
      </c>
      <c r="O2731" s="1">
        <v>-4829.04</v>
      </c>
      <c r="P2731" s="1">
        <v>663932.94999999995</v>
      </c>
      <c r="Q2731">
        <v>0</v>
      </c>
      <c r="R2731" s="1">
        <v>663932.94999999995</v>
      </c>
      <c r="S2731">
        <v>0</v>
      </c>
    </row>
    <row r="2732" spans="1:19" x14ac:dyDescent="0.25">
      <c r="A2732" s="2">
        <v>1001</v>
      </c>
      <c r="B2732" t="s">
        <v>21</v>
      </c>
      <c r="C2732" s="2" t="str">
        <f t="shared" si="144"/>
        <v>15</v>
      </c>
      <c r="D2732" t="s">
        <v>505</v>
      </c>
      <c r="E2732" s="2" t="str">
        <f t="shared" si="143"/>
        <v>150190000</v>
      </c>
      <c r="F2732" t="s">
        <v>601</v>
      </c>
      <c r="G2732" t="s">
        <v>602</v>
      </c>
      <c r="H2732" t="s">
        <v>603</v>
      </c>
      <c r="I2732">
        <v>28001</v>
      </c>
      <c r="J2732" t="s">
        <v>45</v>
      </c>
      <c r="K2732" s="1">
        <v>256664</v>
      </c>
      <c r="L2732" s="1">
        <v>32560.09</v>
      </c>
      <c r="M2732" s="1">
        <v>-224103.91</v>
      </c>
      <c r="N2732" s="1">
        <v>29589.919999999998</v>
      </c>
      <c r="O2732" s="1">
        <v>2970.17</v>
      </c>
      <c r="P2732" s="1">
        <v>29589.919999999998</v>
      </c>
      <c r="Q2732">
        <v>0</v>
      </c>
      <c r="R2732" s="1">
        <v>29589.919999999998</v>
      </c>
      <c r="S2732">
        <v>0</v>
      </c>
    </row>
    <row r="2733" spans="1:19" x14ac:dyDescent="0.25">
      <c r="A2733" s="2">
        <v>1001</v>
      </c>
      <c r="B2733" t="s">
        <v>21</v>
      </c>
      <c r="C2733" s="2" t="str">
        <f t="shared" si="144"/>
        <v>15</v>
      </c>
      <c r="D2733" t="s">
        <v>505</v>
      </c>
      <c r="E2733" s="2" t="str">
        <f t="shared" ref="E2733:E2757" si="145">"150190000"</f>
        <v>150190000</v>
      </c>
      <c r="F2733" t="s">
        <v>601</v>
      </c>
      <c r="G2733" t="s">
        <v>602</v>
      </c>
      <c r="H2733" t="s">
        <v>603</v>
      </c>
      <c r="I2733">
        <v>45202</v>
      </c>
      <c r="J2733" t="s">
        <v>605</v>
      </c>
      <c r="K2733" s="1">
        <v>195956</v>
      </c>
      <c r="L2733">
        <v>0</v>
      </c>
      <c r="M2733" s="1">
        <v>-195956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</row>
    <row r="2734" spans="1:19" x14ac:dyDescent="0.25">
      <c r="A2734" s="2">
        <v>1001</v>
      </c>
      <c r="B2734" t="s">
        <v>21</v>
      </c>
      <c r="C2734" s="2" t="str">
        <f t="shared" si="144"/>
        <v>15</v>
      </c>
      <c r="D2734" t="s">
        <v>505</v>
      </c>
      <c r="E2734" s="2" t="str">
        <f t="shared" si="145"/>
        <v>150190000</v>
      </c>
      <c r="F2734" t="s">
        <v>601</v>
      </c>
      <c r="G2734" t="s">
        <v>602</v>
      </c>
      <c r="H2734" t="s">
        <v>603</v>
      </c>
      <c r="I2734">
        <v>45990</v>
      </c>
      <c r="J2734" t="s">
        <v>606</v>
      </c>
      <c r="K2734">
        <v>0</v>
      </c>
      <c r="L2734" s="1">
        <v>375000</v>
      </c>
      <c r="M2734" s="1">
        <v>375000</v>
      </c>
      <c r="N2734" s="1">
        <v>375000</v>
      </c>
      <c r="O2734">
        <v>0</v>
      </c>
      <c r="P2734" s="1">
        <v>375000</v>
      </c>
      <c r="Q2734">
        <v>0</v>
      </c>
      <c r="R2734" s="1">
        <v>375000</v>
      </c>
      <c r="S2734">
        <v>0</v>
      </c>
    </row>
    <row r="2735" spans="1:19" x14ac:dyDescent="0.25">
      <c r="A2735" s="2">
        <v>1001</v>
      </c>
      <c r="B2735" t="s">
        <v>21</v>
      </c>
      <c r="C2735" s="2" t="str">
        <f t="shared" si="144"/>
        <v>15</v>
      </c>
      <c r="D2735" t="s">
        <v>505</v>
      </c>
      <c r="E2735" s="2" t="str">
        <f t="shared" si="145"/>
        <v>150190000</v>
      </c>
      <c r="F2735" t="s">
        <v>601</v>
      </c>
      <c r="G2735" t="s">
        <v>602</v>
      </c>
      <c r="H2735" t="s">
        <v>603</v>
      </c>
      <c r="I2735">
        <v>48046</v>
      </c>
      <c r="J2735" t="s">
        <v>607</v>
      </c>
      <c r="K2735">
        <v>0</v>
      </c>
      <c r="L2735" s="1">
        <v>12500</v>
      </c>
      <c r="M2735" s="1">
        <v>12500</v>
      </c>
      <c r="N2735">
        <v>0</v>
      </c>
      <c r="O2735" s="1">
        <v>12500</v>
      </c>
      <c r="P2735">
        <v>0</v>
      </c>
      <c r="Q2735">
        <v>0</v>
      </c>
      <c r="R2735">
        <v>0</v>
      </c>
      <c r="S2735">
        <v>0</v>
      </c>
    </row>
    <row r="2736" spans="1:19" x14ac:dyDescent="0.25">
      <c r="A2736" s="2">
        <v>1001</v>
      </c>
      <c r="B2736" t="s">
        <v>21</v>
      </c>
      <c r="C2736" s="2" t="str">
        <f t="shared" si="144"/>
        <v>15</v>
      </c>
      <c r="D2736" t="s">
        <v>505</v>
      </c>
      <c r="E2736" s="2" t="str">
        <f t="shared" si="145"/>
        <v>150190000</v>
      </c>
      <c r="F2736" t="s">
        <v>601</v>
      </c>
      <c r="G2736" t="s">
        <v>602</v>
      </c>
      <c r="H2736" t="s">
        <v>603</v>
      </c>
      <c r="I2736">
        <v>48123</v>
      </c>
      <c r="J2736" t="s">
        <v>608</v>
      </c>
      <c r="K2736" s="1">
        <v>50000</v>
      </c>
      <c r="L2736" s="1">
        <v>50000</v>
      </c>
      <c r="M2736">
        <v>0</v>
      </c>
      <c r="N2736" s="1">
        <v>50000</v>
      </c>
      <c r="O2736">
        <v>0</v>
      </c>
      <c r="P2736" s="1">
        <v>50000</v>
      </c>
      <c r="Q2736">
        <v>0</v>
      </c>
      <c r="R2736" s="1">
        <v>50000</v>
      </c>
      <c r="S2736">
        <v>0</v>
      </c>
    </row>
    <row r="2737" spans="1:19" x14ac:dyDescent="0.25">
      <c r="A2737" s="2">
        <v>1001</v>
      </c>
      <c r="B2737" t="s">
        <v>21</v>
      </c>
      <c r="C2737" s="2" t="str">
        <f t="shared" si="144"/>
        <v>15</v>
      </c>
      <c r="D2737" t="s">
        <v>505</v>
      </c>
      <c r="E2737" s="2" t="str">
        <f t="shared" si="145"/>
        <v>150190000</v>
      </c>
      <c r="F2737" t="s">
        <v>601</v>
      </c>
      <c r="G2737" t="s">
        <v>602</v>
      </c>
      <c r="H2737" t="s">
        <v>603</v>
      </c>
      <c r="I2737">
        <v>48135</v>
      </c>
      <c r="J2737" t="s">
        <v>331</v>
      </c>
      <c r="K2737" s="1">
        <v>3678178</v>
      </c>
      <c r="L2737" s="1">
        <v>4700000</v>
      </c>
      <c r="M2737" s="1">
        <v>1021822</v>
      </c>
      <c r="N2737" s="1">
        <v>4700000</v>
      </c>
      <c r="O2737">
        <v>0</v>
      </c>
      <c r="P2737" s="1">
        <v>4700000</v>
      </c>
      <c r="Q2737">
        <v>0</v>
      </c>
      <c r="R2737" s="1">
        <v>4700000</v>
      </c>
      <c r="S2737">
        <v>0</v>
      </c>
    </row>
    <row r="2738" spans="1:19" x14ac:dyDescent="0.25">
      <c r="A2738" s="2">
        <v>1001</v>
      </c>
      <c r="B2738" t="s">
        <v>21</v>
      </c>
      <c r="C2738" s="2" t="str">
        <f t="shared" si="144"/>
        <v>15</v>
      </c>
      <c r="D2738" t="s">
        <v>505</v>
      </c>
      <c r="E2738" s="2" t="str">
        <f t="shared" si="145"/>
        <v>150190000</v>
      </c>
      <c r="F2738" t="s">
        <v>601</v>
      </c>
      <c r="G2738" t="s">
        <v>602</v>
      </c>
      <c r="H2738" t="s">
        <v>603</v>
      </c>
      <c r="I2738">
        <v>48140</v>
      </c>
      <c r="J2738" t="s">
        <v>609</v>
      </c>
      <c r="K2738" s="1">
        <v>180000</v>
      </c>
      <c r="L2738" s="1">
        <v>180000</v>
      </c>
      <c r="M2738">
        <v>0</v>
      </c>
      <c r="N2738" s="1">
        <v>180000</v>
      </c>
      <c r="O2738">
        <v>0</v>
      </c>
      <c r="P2738" s="1">
        <v>180000</v>
      </c>
      <c r="Q2738">
        <v>0</v>
      </c>
      <c r="R2738" s="1">
        <v>180000</v>
      </c>
      <c r="S2738">
        <v>0</v>
      </c>
    </row>
    <row r="2739" spans="1:19" x14ac:dyDescent="0.25">
      <c r="A2739" s="2">
        <v>1001</v>
      </c>
      <c r="B2739" t="s">
        <v>21</v>
      </c>
      <c r="C2739" s="2" t="str">
        <f t="shared" si="144"/>
        <v>15</v>
      </c>
      <c r="D2739" t="s">
        <v>505</v>
      </c>
      <c r="E2739" s="2" t="str">
        <f t="shared" si="145"/>
        <v>150190000</v>
      </c>
      <c r="F2739" t="s">
        <v>601</v>
      </c>
      <c r="G2739" t="s">
        <v>602</v>
      </c>
      <c r="H2739" t="s">
        <v>603</v>
      </c>
      <c r="I2739">
        <v>48146</v>
      </c>
      <c r="J2739" t="s">
        <v>610</v>
      </c>
      <c r="K2739" s="1">
        <v>60000</v>
      </c>
      <c r="L2739" s="1">
        <v>60000</v>
      </c>
      <c r="M2739">
        <v>0</v>
      </c>
      <c r="N2739" s="1">
        <v>60000</v>
      </c>
      <c r="O2739">
        <v>0</v>
      </c>
      <c r="P2739" s="1">
        <v>60000</v>
      </c>
      <c r="Q2739">
        <v>0</v>
      </c>
      <c r="R2739" s="1">
        <v>60000</v>
      </c>
      <c r="S2739">
        <v>0</v>
      </c>
    </row>
    <row r="2740" spans="1:19" x14ac:dyDescent="0.25">
      <c r="A2740" s="2">
        <v>1001</v>
      </c>
      <c r="B2740" t="s">
        <v>21</v>
      </c>
      <c r="C2740" s="2" t="str">
        <f t="shared" si="144"/>
        <v>15</v>
      </c>
      <c r="D2740" t="s">
        <v>505</v>
      </c>
      <c r="E2740" s="2" t="str">
        <f t="shared" si="145"/>
        <v>150190000</v>
      </c>
      <c r="F2740" t="s">
        <v>601</v>
      </c>
      <c r="G2740" t="s">
        <v>602</v>
      </c>
      <c r="H2740" t="s">
        <v>603</v>
      </c>
      <c r="I2740">
        <v>48148</v>
      </c>
      <c r="J2740" t="s">
        <v>611</v>
      </c>
      <c r="K2740" s="1">
        <v>20000</v>
      </c>
      <c r="L2740" s="1">
        <v>20000</v>
      </c>
      <c r="M2740">
        <v>0</v>
      </c>
      <c r="N2740" s="1">
        <v>20000</v>
      </c>
      <c r="O2740">
        <v>0</v>
      </c>
      <c r="P2740" s="1">
        <v>20000</v>
      </c>
      <c r="Q2740">
        <v>0</v>
      </c>
      <c r="R2740" s="1">
        <v>20000</v>
      </c>
      <c r="S2740">
        <v>0</v>
      </c>
    </row>
    <row r="2741" spans="1:19" x14ac:dyDescent="0.25">
      <c r="A2741" s="2">
        <v>1001</v>
      </c>
      <c r="B2741" t="s">
        <v>21</v>
      </c>
      <c r="C2741" s="2" t="str">
        <f t="shared" si="144"/>
        <v>15</v>
      </c>
      <c r="D2741" t="s">
        <v>505</v>
      </c>
      <c r="E2741" s="2" t="str">
        <f t="shared" si="145"/>
        <v>150190000</v>
      </c>
      <c r="F2741" t="s">
        <v>601</v>
      </c>
      <c r="G2741" t="s">
        <v>602</v>
      </c>
      <c r="H2741" t="s">
        <v>603</v>
      </c>
      <c r="I2741">
        <v>48157</v>
      </c>
      <c r="J2741" t="s">
        <v>612</v>
      </c>
      <c r="K2741">
        <v>0</v>
      </c>
      <c r="L2741" s="1">
        <v>25000</v>
      </c>
      <c r="M2741" s="1">
        <v>25000</v>
      </c>
      <c r="N2741" s="1">
        <v>25000</v>
      </c>
      <c r="O2741">
        <v>0</v>
      </c>
      <c r="P2741" s="1">
        <v>25000</v>
      </c>
      <c r="Q2741">
        <v>0</v>
      </c>
      <c r="R2741" s="1">
        <v>25000</v>
      </c>
      <c r="S2741">
        <v>0</v>
      </c>
    </row>
    <row r="2742" spans="1:19" x14ac:dyDescent="0.25">
      <c r="A2742" s="2">
        <v>1001</v>
      </c>
      <c r="B2742" t="s">
        <v>21</v>
      </c>
      <c r="C2742" s="2" t="str">
        <f t="shared" si="144"/>
        <v>15</v>
      </c>
      <c r="D2742" t="s">
        <v>505</v>
      </c>
      <c r="E2742" s="2" t="str">
        <f t="shared" si="145"/>
        <v>150190000</v>
      </c>
      <c r="F2742" t="s">
        <v>601</v>
      </c>
      <c r="G2742" t="s">
        <v>602</v>
      </c>
      <c r="H2742" t="s">
        <v>603</v>
      </c>
      <c r="I2742">
        <v>48158</v>
      </c>
      <c r="J2742" t="s">
        <v>613</v>
      </c>
      <c r="K2742">
        <v>0</v>
      </c>
      <c r="L2742" s="1">
        <v>160000</v>
      </c>
      <c r="M2742" s="1">
        <v>160000</v>
      </c>
      <c r="N2742" s="1">
        <v>160000</v>
      </c>
      <c r="O2742">
        <v>0</v>
      </c>
      <c r="P2742" s="1">
        <v>160000</v>
      </c>
      <c r="Q2742">
        <v>0</v>
      </c>
      <c r="R2742" s="1">
        <v>160000</v>
      </c>
      <c r="S2742">
        <v>0</v>
      </c>
    </row>
    <row r="2743" spans="1:19" x14ac:dyDescent="0.25">
      <c r="A2743" s="2">
        <v>1001</v>
      </c>
      <c r="B2743" t="s">
        <v>21</v>
      </c>
      <c r="C2743" s="2" t="str">
        <f t="shared" si="144"/>
        <v>15</v>
      </c>
      <c r="D2743" t="s">
        <v>505</v>
      </c>
      <c r="E2743" s="2" t="str">
        <f t="shared" si="145"/>
        <v>150190000</v>
      </c>
      <c r="F2743" t="s">
        <v>601</v>
      </c>
      <c r="G2743" t="s">
        <v>602</v>
      </c>
      <c r="H2743" t="s">
        <v>603</v>
      </c>
      <c r="I2743">
        <v>49909</v>
      </c>
      <c r="J2743" t="s">
        <v>310</v>
      </c>
      <c r="K2743" s="1">
        <v>150000</v>
      </c>
      <c r="L2743" s="1">
        <v>84000</v>
      </c>
      <c r="M2743" s="1">
        <v>-66000</v>
      </c>
      <c r="N2743" s="1">
        <v>84000</v>
      </c>
      <c r="O2743">
        <v>0</v>
      </c>
      <c r="P2743" s="1">
        <v>84000</v>
      </c>
      <c r="Q2743">
        <v>0</v>
      </c>
      <c r="R2743" s="1">
        <v>84000</v>
      </c>
      <c r="S2743">
        <v>0</v>
      </c>
    </row>
    <row r="2744" spans="1:19" x14ac:dyDescent="0.25">
      <c r="A2744" s="2">
        <v>1001</v>
      </c>
      <c r="B2744" t="s">
        <v>21</v>
      </c>
      <c r="C2744" s="2" t="str">
        <f t="shared" si="144"/>
        <v>15</v>
      </c>
      <c r="D2744" t="s">
        <v>505</v>
      </c>
      <c r="E2744" s="2" t="str">
        <f t="shared" si="145"/>
        <v>150190000</v>
      </c>
      <c r="F2744" t="s">
        <v>601</v>
      </c>
      <c r="G2744" t="s">
        <v>602</v>
      </c>
      <c r="H2744" t="s">
        <v>603</v>
      </c>
      <c r="I2744">
        <v>74512</v>
      </c>
      <c r="J2744" t="s">
        <v>614</v>
      </c>
      <c r="K2744">
        <v>0</v>
      </c>
      <c r="L2744" s="1">
        <v>3000000</v>
      </c>
      <c r="M2744" s="1">
        <v>3000000</v>
      </c>
      <c r="N2744">
        <v>0</v>
      </c>
      <c r="O2744" s="1">
        <v>3000000</v>
      </c>
      <c r="P2744">
        <v>0</v>
      </c>
      <c r="Q2744">
        <v>0</v>
      </c>
      <c r="R2744">
        <v>0</v>
      </c>
      <c r="S2744">
        <v>0</v>
      </c>
    </row>
    <row r="2745" spans="1:19" x14ac:dyDescent="0.25">
      <c r="A2745" s="2">
        <v>1001</v>
      </c>
      <c r="B2745" t="s">
        <v>21</v>
      </c>
      <c r="C2745" s="2" t="str">
        <f t="shared" si="144"/>
        <v>15</v>
      </c>
      <c r="D2745" t="s">
        <v>505</v>
      </c>
      <c r="E2745" s="2" t="str">
        <f t="shared" si="145"/>
        <v>150190000</v>
      </c>
      <c r="F2745" t="s">
        <v>601</v>
      </c>
      <c r="G2745" t="s">
        <v>602</v>
      </c>
      <c r="H2745" t="s">
        <v>603</v>
      </c>
      <c r="I2745">
        <v>78011</v>
      </c>
      <c r="J2745" t="s">
        <v>615</v>
      </c>
      <c r="K2745" s="1">
        <v>3606586</v>
      </c>
      <c r="L2745" s="1">
        <v>3878586</v>
      </c>
      <c r="M2745" s="1">
        <v>272000</v>
      </c>
      <c r="N2745" s="1">
        <v>3878586</v>
      </c>
      <c r="O2745">
        <v>0</v>
      </c>
      <c r="P2745" s="1">
        <v>3878586</v>
      </c>
      <c r="Q2745">
        <v>0</v>
      </c>
      <c r="R2745" s="1">
        <v>3878586</v>
      </c>
      <c r="S2745">
        <v>0</v>
      </c>
    </row>
    <row r="2746" spans="1:19" x14ac:dyDescent="0.25">
      <c r="A2746" s="2">
        <v>1001</v>
      </c>
      <c r="B2746" t="s">
        <v>21</v>
      </c>
      <c r="C2746" s="2" t="str">
        <f t="shared" si="144"/>
        <v>15</v>
      </c>
      <c r="D2746" t="s">
        <v>505</v>
      </c>
      <c r="E2746" s="2" t="str">
        <f t="shared" si="145"/>
        <v>150190000</v>
      </c>
      <c r="F2746" t="s">
        <v>601</v>
      </c>
      <c r="G2746" t="s">
        <v>602</v>
      </c>
      <c r="H2746" t="s">
        <v>603</v>
      </c>
      <c r="I2746">
        <v>78012</v>
      </c>
      <c r="J2746" t="s">
        <v>616</v>
      </c>
      <c r="K2746" s="1">
        <v>3616427</v>
      </c>
      <c r="L2746" s="1">
        <v>4380927</v>
      </c>
      <c r="M2746" s="1">
        <v>764500</v>
      </c>
      <c r="N2746" s="1">
        <v>4380927</v>
      </c>
      <c r="O2746">
        <v>0</v>
      </c>
      <c r="P2746" s="1">
        <v>4380927</v>
      </c>
      <c r="Q2746">
        <v>0</v>
      </c>
      <c r="R2746" s="1">
        <v>4380927</v>
      </c>
      <c r="S2746">
        <v>0</v>
      </c>
    </row>
    <row r="2747" spans="1:19" x14ac:dyDescent="0.25">
      <c r="A2747" s="2">
        <v>1001</v>
      </c>
      <c r="B2747" t="s">
        <v>21</v>
      </c>
      <c r="C2747" s="2" t="str">
        <f t="shared" si="144"/>
        <v>15</v>
      </c>
      <c r="D2747" t="s">
        <v>505</v>
      </c>
      <c r="E2747" s="2" t="str">
        <f t="shared" si="145"/>
        <v>150190000</v>
      </c>
      <c r="F2747" t="s">
        <v>601</v>
      </c>
      <c r="G2747" t="s">
        <v>602</v>
      </c>
      <c r="H2747" t="s">
        <v>603</v>
      </c>
      <c r="I2747">
        <v>78013</v>
      </c>
      <c r="J2747" t="s">
        <v>617</v>
      </c>
      <c r="K2747" s="1">
        <v>2544695</v>
      </c>
      <c r="L2747" s="1">
        <v>2960995</v>
      </c>
      <c r="M2747" s="1">
        <v>416300</v>
      </c>
      <c r="N2747" s="1">
        <v>2960995</v>
      </c>
      <c r="O2747">
        <v>0</v>
      </c>
      <c r="P2747" s="1">
        <v>2960995</v>
      </c>
      <c r="Q2747">
        <v>0</v>
      </c>
      <c r="R2747" s="1">
        <v>2960995</v>
      </c>
      <c r="S2747">
        <v>0</v>
      </c>
    </row>
    <row r="2748" spans="1:19" x14ac:dyDescent="0.25">
      <c r="A2748" s="2">
        <v>1001</v>
      </c>
      <c r="B2748" t="s">
        <v>21</v>
      </c>
      <c r="C2748" s="2" t="str">
        <f t="shared" si="144"/>
        <v>15</v>
      </c>
      <c r="D2748" t="s">
        <v>505</v>
      </c>
      <c r="E2748" s="2" t="str">
        <f t="shared" si="145"/>
        <v>150190000</v>
      </c>
      <c r="F2748" t="s">
        <v>601</v>
      </c>
      <c r="G2748" t="s">
        <v>602</v>
      </c>
      <c r="H2748" t="s">
        <v>603</v>
      </c>
      <c r="I2748">
        <v>78014</v>
      </c>
      <c r="J2748" t="s">
        <v>618</v>
      </c>
      <c r="K2748" s="1">
        <v>3449752</v>
      </c>
      <c r="L2748" s="1">
        <v>3449752</v>
      </c>
      <c r="M2748">
        <v>0</v>
      </c>
      <c r="N2748" s="1">
        <v>3449752</v>
      </c>
      <c r="O2748">
        <v>0</v>
      </c>
      <c r="P2748" s="1">
        <v>3449752</v>
      </c>
      <c r="Q2748">
        <v>0</v>
      </c>
      <c r="R2748" s="1">
        <v>3449752</v>
      </c>
      <c r="S2748">
        <v>0</v>
      </c>
    </row>
    <row r="2749" spans="1:19" x14ac:dyDescent="0.25">
      <c r="A2749" s="2">
        <v>1001</v>
      </c>
      <c r="B2749" t="s">
        <v>21</v>
      </c>
      <c r="C2749" s="2" t="str">
        <f t="shared" si="144"/>
        <v>15</v>
      </c>
      <c r="D2749" t="s">
        <v>505</v>
      </c>
      <c r="E2749" s="2" t="str">
        <f t="shared" si="145"/>
        <v>150190000</v>
      </c>
      <c r="F2749" t="s">
        <v>601</v>
      </c>
      <c r="G2749" t="s">
        <v>602</v>
      </c>
      <c r="H2749" t="s">
        <v>603</v>
      </c>
      <c r="I2749">
        <v>78015</v>
      </c>
      <c r="J2749" t="s">
        <v>619</v>
      </c>
      <c r="K2749" s="1">
        <v>2376877</v>
      </c>
      <c r="L2749" s="1">
        <v>2516477</v>
      </c>
      <c r="M2749" s="1">
        <v>139600</v>
      </c>
      <c r="N2749" s="1">
        <v>2516477</v>
      </c>
      <c r="O2749">
        <v>0</v>
      </c>
      <c r="P2749" s="1">
        <v>2516477</v>
      </c>
      <c r="Q2749">
        <v>0</v>
      </c>
      <c r="R2749" s="1">
        <v>2516477</v>
      </c>
      <c r="S2749">
        <v>0</v>
      </c>
    </row>
    <row r="2750" spans="1:19" x14ac:dyDescent="0.25">
      <c r="A2750" s="2">
        <v>1001</v>
      </c>
      <c r="B2750" t="s">
        <v>21</v>
      </c>
      <c r="C2750" s="2" t="str">
        <f t="shared" si="144"/>
        <v>15</v>
      </c>
      <c r="D2750" t="s">
        <v>505</v>
      </c>
      <c r="E2750" s="2" t="str">
        <f t="shared" si="145"/>
        <v>150190000</v>
      </c>
      <c r="F2750" t="s">
        <v>601</v>
      </c>
      <c r="G2750" t="s">
        <v>602</v>
      </c>
      <c r="H2750" t="s">
        <v>603</v>
      </c>
      <c r="I2750">
        <v>78016</v>
      </c>
      <c r="J2750" t="s">
        <v>620</v>
      </c>
      <c r="K2750" s="1">
        <v>3497097</v>
      </c>
      <c r="L2750" s="1">
        <v>3920497</v>
      </c>
      <c r="M2750" s="1">
        <v>423400</v>
      </c>
      <c r="N2750" s="1">
        <v>3920497</v>
      </c>
      <c r="O2750">
        <v>0</v>
      </c>
      <c r="P2750" s="1">
        <v>3920497</v>
      </c>
      <c r="Q2750">
        <v>0</v>
      </c>
      <c r="R2750" s="1">
        <v>3920497</v>
      </c>
      <c r="S2750">
        <v>0</v>
      </c>
    </row>
    <row r="2751" spans="1:19" x14ac:dyDescent="0.25">
      <c r="A2751" s="2">
        <v>1001</v>
      </c>
      <c r="B2751" t="s">
        <v>21</v>
      </c>
      <c r="C2751" s="2" t="str">
        <f t="shared" si="144"/>
        <v>15</v>
      </c>
      <c r="D2751" t="s">
        <v>505</v>
      </c>
      <c r="E2751" s="2" t="str">
        <f t="shared" si="145"/>
        <v>150190000</v>
      </c>
      <c r="F2751" t="s">
        <v>601</v>
      </c>
      <c r="G2751" t="s">
        <v>602</v>
      </c>
      <c r="H2751" t="s">
        <v>603</v>
      </c>
      <c r="I2751">
        <v>78017</v>
      </c>
      <c r="J2751" t="s">
        <v>621</v>
      </c>
      <c r="K2751" s="1">
        <v>2521707</v>
      </c>
      <c r="L2751" s="1">
        <v>2712507</v>
      </c>
      <c r="M2751" s="1">
        <v>190800</v>
      </c>
      <c r="N2751" s="1">
        <v>2712507</v>
      </c>
      <c r="O2751">
        <v>0</v>
      </c>
      <c r="P2751" s="1">
        <v>2712507</v>
      </c>
      <c r="Q2751">
        <v>0</v>
      </c>
      <c r="R2751" s="1">
        <v>2712507</v>
      </c>
      <c r="S2751">
        <v>0</v>
      </c>
    </row>
    <row r="2752" spans="1:19" x14ac:dyDescent="0.25">
      <c r="A2752" s="2">
        <v>1001</v>
      </c>
      <c r="B2752" t="s">
        <v>21</v>
      </c>
      <c r="C2752" s="2" t="str">
        <f t="shared" si="144"/>
        <v>15</v>
      </c>
      <c r="D2752" t="s">
        <v>505</v>
      </c>
      <c r="E2752" s="2" t="str">
        <f t="shared" si="145"/>
        <v>150190000</v>
      </c>
      <c r="F2752" t="s">
        <v>601</v>
      </c>
      <c r="G2752" t="s">
        <v>602</v>
      </c>
      <c r="H2752" t="s">
        <v>603</v>
      </c>
      <c r="I2752">
        <v>78027</v>
      </c>
      <c r="J2752" t="s">
        <v>622</v>
      </c>
      <c r="K2752" s="1">
        <v>400000</v>
      </c>
      <c r="L2752" s="1">
        <v>400000</v>
      </c>
      <c r="M2752">
        <v>0</v>
      </c>
      <c r="N2752" s="1">
        <v>400000</v>
      </c>
      <c r="O2752">
        <v>0</v>
      </c>
      <c r="P2752" s="1">
        <v>400000</v>
      </c>
      <c r="Q2752">
        <v>0</v>
      </c>
      <c r="R2752" s="1">
        <v>400000</v>
      </c>
      <c r="S2752">
        <v>0</v>
      </c>
    </row>
    <row r="2753" spans="1:19" x14ac:dyDescent="0.25">
      <c r="A2753" s="2">
        <v>1001</v>
      </c>
      <c r="B2753" t="s">
        <v>21</v>
      </c>
      <c r="C2753" s="2" t="str">
        <f t="shared" si="144"/>
        <v>15</v>
      </c>
      <c r="D2753" t="s">
        <v>505</v>
      </c>
      <c r="E2753" s="2" t="str">
        <f t="shared" si="145"/>
        <v>150190000</v>
      </c>
      <c r="F2753" t="s">
        <v>601</v>
      </c>
      <c r="G2753" t="s">
        <v>602</v>
      </c>
      <c r="H2753" t="s">
        <v>603</v>
      </c>
      <c r="I2753">
        <v>78028</v>
      </c>
      <c r="J2753" t="s">
        <v>623</v>
      </c>
      <c r="K2753">
        <v>0</v>
      </c>
      <c r="L2753" s="1">
        <v>312500</v>
      </c>
      <c r="M2753" s="1">
        <v>312500</v>
      </c>
      <c r="N2753" s="1">
        <v>312500</v>
      </c>
      <c r="O2753">
        <v>0</v>
      </c>
      <c r="P2753" s="1">
        <v>312500</v>
      </c>
      <c r="Q2753">
        <v>0</v>
      </c>
      <c r="R2753" s="1">
        <v>312500</v>
      </c>
      <c r="S2753">
        <v>0</v>
      </c>
    </row>
    <row r="2754" spans="1:19" x14ac:dyDescent="0.25">
      <c r="A2754" s="2">
        <v>1001</v>
      </c>
      <c r="B2754" t="s">
        <v>21</v>
      </c>
      <c r="C2754" s="2" t="str">
        <f t="shared" si="144"/>
        <v>15</v>
      </c>
      <c r="D2754" t="s">
        <v>505</v>
      </c>
      <c r="E2754" s="2" t="str">
        <f t="shared" si="145"/>
        <v>150190000</v>
      </c>
      <c r="F2754" t="s">
        <v>601</v>
      </c>
      <c r="G2754" t="s">
        <v>602</v>
      </c>
      <c r="H2754" t="s">
        <v>603</v>
      </c>
      <c r="I2754">
        <v>78200</v>
      </c>
      <c r="J2754" t="s">
        <v>624</v>
      </c>
      <c r="K2754" s="1">
        <v>79091375</v>
      </c>
      <c r="L2754" s="1">
        <v>42115546.5</v>
      </c>
      <c r="M2754" s="1">
        <v>-36975828.5</v>
      </c>
      <c r="N2754" s="1">
        <v>42112479.159999996</v>
      </c>
      <c r="O2754" s="1">
        <v>3067.34</v>
      </c>
      <c r="P2754" s="1">
        <v>42056314.909999996</v>
      </c>
      <c r="Q2754" s="1">
        <v>56164.25</v>
      </c>
      <c r="R2754" s="1">
        <v>42056314.909999996</v>
      </c>
      <c r="S2754">
        <v>0</v>
      </c>
    </row>
    <row r="2755" spans="1:19" x14ac:dyDescent="0.25">
      <c r="A2755" s="2">
        <v>1001</v>
      </c>
      <c r="B2755" t="s">
        <v>21</v>
      </c>
      <c r="C2755" s="2" t="str">
        <f t="shared" si="144"/>
        <v>15</v>
      </c>
      <c r="D2755" t="s">
        <v>505</v>
      </c>
      <c r="E2755" s="2" t="str">
        <f t="shared" si="145"/>
        <v>150190000</v>
      </c>
      <c r="F2755" t="s">
        <v>601</v>
      </c>
      <c r="G2755" t="s">
        <v>602</v>
      </c>
      <c r="H2755" t="s">
        <v>603</v>
      </c>
      <c r="I2755">
        <v>79002</v>
      </c>
      <c r="J2755" t="s">
        <v>625</v>
      </c>
      <c r="K2755" s="1">
        <v>20500000</v>
      </c>
      <c r="L2755" s="1">
        <v>33557493.789999999</v>
      </c>
      <c r="M2755" s="1">
        <v>13057493.789999999</v>
      </c>
      <c r="N2755" s="1">
        <v>30718835.210000001</v>
      </c>
      <c r="O2755" s="1">
        <v>2838658.58</v>
      </c>
      <c r="P2755" s="1">
        <v>30095165.190000001</v>
      </c>
      <c r="Q2755" s="1">
        <v>623670.02</v>
      </c>
      <c r="R2755" s="1">
        <v>28825720.760000002</v>
      </c>
      <c r="S2755" s="1">
        <v>1269444.43</v>
      </c>
    </row>
    <row r="2756" spans="1:19" x14ac:dyDescent="0.25">
      <c r="A2756" s="2">
        <v>1001</v>
      </c>
      <c r="B2756" t="s">
        <v>21</v>
      </c>
      <c r="C2756" s="2" t="str">
        <f t="shared" si="144"/>
        <v>15</v>
      </c>
      <c r="D2756" t="s">
        <v>505</v>
      </c>
      <c r="E2756" s="2" t="str">
        <f t="shared" si="145"/>
        <v>150190000</v>
      </c>
      <c r="F2756" t="s">
        <v>601</v>
      </c>
      <c r="G2756" t="s">
        <v>602</v>
      </c>
      <c r="H2756" t="s">
        <v>603</v>
      </c>
      <c r="I2756">
        <v>79003</v>
      </c>
      <c r="J2756" t="s">
        <v>626</v>
      </c>
      <c r="K2756" s="1">
        <v>14670000</v>
      </c>
      <c r="L2756" s="1">
        <v>12034202.439999999</v>
      </c>
      <c r="M2756" s="1">
        <v>-2635797.56</v>
      </c>
      <c r="N2756" s="1">
        <v>12034202.439999999</v>
      </c>
      <c r="O2756">
        <v>0</v>
      </c>
      <c r="P2756" s="1">
        <v>12034202.439999999</v>
      </c>
      <c r="Q2756">
        <v>0</v>
      </c>
      <c r="R2756" s="1">
        <v>12034202.439999999</v>
      </c>
      <c r="S2756">
        <v>0</v>
      </c>
    </row>
    <row r="2757" spans="1:19" x14ac:dyDescent="0.25">
      <c r="A2757" s="2">
        <v>1001</v>
      </c>
      <c r="B2757" t="s">
        <v>21</v>
      </c>
      <c r="C2757" s="2" t="str">
        <f t="shared" si="144"/>
        <v>15</v>
      </c>
      <c r="D2757" t="s">
        <v>505</v>
      </c>
      <c r="E2757" s="2" t="str">
        <f t="shared" si="145"/>
        <v>150190000</v>
      </c>
      <c r="F2757" t="s">
        <v>601</v>
      </c>
      <c r="G2757" t="s">
        <v>602</v>
      </c>
      <c r="H2757" t="s">
        <v>603</v>
      </c>
      <c r="I2757">
        <v>82104</v>
      </c>
      <c r="J2757" t="s">
        <v>627</v>
      </c>
      <c r="K2757" s="1">
        <v>1439222</v>
      </c>
      <c r="L2757" s="1">
        <v>475415.46</v>
      </c>
      <c r="M2757" s="1">
        <v>-963806.54</v>
      </c>
      <c r="N2757" s="1">
        <v>475415.46</v>
      </c>
      <c r="O2757">
        <v>0</v>
      </c>
      <c r="P2757" s="1">
        <v>475415.46</v>
      </c>
      <c r="Q2757">
        <v>0</v>
      </c>
      <c r="R2757" s="1">
        <v>475415.46</v>
      </c>
      <c r="S2757">
        <v>0</v>
      </c>
    </row>
    <row r="2758" spans="1:19" x14ac:dyDescent="0.25">
      <c r="A2758" s="2">
        <v>1001</v>
      </c>
      <c r="B2758" t="s">
        <v>21</v>
      </c>
      <c r="C2758" s="2" t="str">
        <f t="shared" si="144"/>
        <v>15</v>
      </c>
      <c r="D2758" t="s">
        <v>505</v>
      </c>
      <c r="E2758" s="2" t="str">
        <f t="shared" ref="E2758:E2800" si="146">"150200000"</f>
        <v>150200000</v>
      </c>
      <c r="F2758" t="s">
        <v>628</v>
      </c>
      <c r="G2758" t="s">
        <v>588</v>
      </c>
      <c r="H2758" t="s">
        <v>589</v>
      </c>
      <c r="I2758">
        <v>10000</v>
      </c>
      <c r="J2758" t="s">
        <v>25</v>
      </c>
      <c r="K2758" s="1">
        <v>82492</v>
      </c>
      <c r="L2758" s="1">
        <v>80940</v>
      </c>
      <c r="M2758" s="1">
        <v>-1552</v>
      </c>
      <c r="N2758" s="1">
        <v>80939.570000000007</v>
      </c>
      <c r="O2758">
        <v>0.43</v>
      </c>
      <c r="P2758" s="1">
        <v>80939.570000000007</v>
      </c>
      <c r="Q2758">
        <v>0</v>
      </c>
      <c r="R2758" s="1">
        <v>80939.570000000007</v>
      </c>
      <c r="S2758">
        <v>0</v>
      </c>
    </row>
    <row r="2759" spans="1:19" x14ac:dyDescent="0.25">
      <c r="A2759" s="2">
        <v>1001</v>
      </c>
      <c r="B2759" t="s">
        <v>21</v>
      </c>
      <c r="C2759" s="2" t="str">
        <f t="shared" si="144"/>
        <v>15</v>
      </c>
      <c r="D2759" t="s">
        <v>505</v>
      </c>
      <c r="E2759" s="2" t="str">
        <f t="shared" si="146"/>
        <v>150200000</v>
      </c>
      <c r="F2759" t="s">
        <v>628</v>
      </c>
      <c r="G2759" t="s">
        <v>588</v>
      </c>
      <c r="H2759" t="s">
        <v>589</v>
      </c>
      <c r="I2759">
        <v>12000</v>
      </c>
      <c r="J2759" t="s">
        <v>28</v>
      </c>
      <c r="K2759" s="1">
        <v>426246</v>
      </c>
      <c r="L2759" s="1">
        <v>358611</v>
      </c>
      <c r="M2759" s="1">
        <v>-67635</v>
      </c>
      <c r="N2759" s="1">
        <v>358610.78</v>
      </c>
      <c r="O2759">
        <v>0.22</v>
      </c>
      <c r="P2759" s="1">
        <v>358610.78</v>
      </c>
      <c r="Q2759">
        <v>0</v>
      </c>
      <c r="R2759" s="1">
        <v>358610.78</v>
      </c>
      <c r="S2759">
        <v>0</v>
      </c>
    </row>
    <row r="2760" spans="1:19" x14ac:dyDescent="0.25">
      <c r="A2760" s="2">
        <v>1001</v>
      </c>
      <c r="B2760" t="s">
        <v>21</v>
      </c>
      <c r="C2760" s="2" t="str">
        <f t="shared" si="144"/>
        <v>15</v>
      </c>
      <c r="D2760" t="s">
        <v>505</v>
      </c>
      <c r="E2760" s="2" t="str">
        <f t="shared" si="146"/>
        <v>150200000</v>
      </c>
      <c r="F2760" t="s">
        <v>628</v>
      </c>
      <c r="G2760" t="s">
        <v>588</v>
      </c>
      <c r="H2760" t="s">
        <v>589</v>
      </c>
      <c r="I2760">
        <v>12001</v>
      </c>
      <c r="J2760" t="s">
        <v>51</v>
      </c>
      <c r="K2760" s="1">
        <v>104949</v>
      </c>
      <c r="L2760" s="1">
        <v>45893</v>
      </c>
      <c r="M2760" s="1">
        <v>-59056</v>
      </c>
      <c r="N2760" s="1">
        <v>45892.52</v>
      </c>
      <c r="O2760">
        <v>0.48</v>
      </c>
      <c r="P2760" s="1">
        <v>45892.52</v>
      </c>
      <c r="Q2760">
        <v>0</v>
      </c>
      <c r="R2760" s="1">
        <v>45892.52</v>
      </c>
      <c r="S2760">
        <v>0</v>
      </c>
    </row>
    <row r="2761" spans="1:19" x14ac:dyDescent="0.25">
      <c r="A2761" s="2">
        <v>1001</v>
      </c>
      <c r="B2761" t="s">
        <v>21</v>
      </c>
      <c r="C2761" s="2" t="str">
        <f t="shared" si="144"/>
        <v>15</v>
      </c>
      <c r="D2761" t="s">
        <v>505</v>
      </c>
      <c r="E2761" s="2" t="str">
        <f t="shared" si="146"/>
        <v>150200000</v>
      </c>
      <c r="F2761" t="s">
        <v>628</v>
      </c>
      <c r="G2761" t="s">
        <v>588</v>
      </c>
      <c r="H2761" t="s">
        <v>589</v>
      </c>
      <c r="I2761">
        <v>12002</v>
      </c>
      <c r="J2761" t="s">
        <v>29</v>
      </c>
      <c r="K2761" s="1">
        <v>80380</v>
      </c>
      <c r="L2761" s="1">
        <v>29457</v>
      </c>
      <c r="M2761" s="1">
        <v>-50923</v>
      </c>
      <c r="N2761" s="1">
        <v>29456.81</v>
      </c>
      <c r="O2761">
        <v>0.19</v>
      </c>
      <c r="P2761" s="1">
        <v>29456.81</v>
      </c>
      <c r="Q2761">
        <v>0</v>
      </c>
      <c r="R2761" s="1">
        <v>29456.81</v>
      </c>
      <c r="S2761">
        <v>0</v>
      </c>
    </row>
    <row r="2762" spans="1:19" x14ac:dyDescent="0.25">
      <c r="A2762" s="2">
        <v>1001</v>
      </c>
      <c r="B2762" t="s">
        <v>21</v>
      </c>
      <c r="C2762" s="2" t="str">
        <f t="shared" si="144"/>
        <v>15</v>
      </c>
      <c r="D2762" t="s">
        <v>505</v>
      </c>
      <c r="E2762" s="2" t="str">
        <f t="shared" si="146"/>
        <v>150200000</v>
      </c>
      <c r="F2762" t="s">
        <v>628</v>
      </c>
      <c r="G2762" t="s">
        <v>588</v>
      </c>
      <c r="H2762" t="s">
        <v>589</v>
      </c>
      <c r="I2762">
        <v>12003</v>
      </c>
      <c r="J2762" t="s">
        <v>30</v>
      </c>
      <c r="K2762" s="1">
        <v>29199</v>
      </c>
      <c r="L2762" s="1">
        <v>5508</v>
      </c>
      <c r="M2762" s="1">
        <v>-23691</v>
      </c>
      <c r="N2762" s="1">
        <v>5507.37</v>
      </c>
      <c r="O2762">
        <v>0.63</v>
      </c>
      <c r="P2762" s="1">
        <v>5507.37</v>
      </c>
      <c r="Q2762">
        <v>0</v>
      </c>
      <c r="R2762" s="1">
        <v>5507.37</v>
      </c>
      <c r="S2762">
        <v>0</v>
      </c>
    </row>
    <row r="2763" spans="1:19" x14ac:dyDescent="0.25">
      <c r="A2763" s="2">
        <v>1001</v>
      </c>
      <c r="B2763" t="s">
        <v>21</v>
      </c>
      <c r="C2763" s="2" t="str">
        <f t="shared" si="144"/>
        <v>15</v>
      </c>
      <c r="D2763" t="s">
        <v>505</v>
      </c>
      <c r="E2763" s="2" t="str">
        <f t="shared" si="146"/>
        <v>150200000</v>
      </c>
      <c r="F2763" t="s">
        <v>628</v>
      </c>
      <c r="G2763" t="s">
        <v>588</v>
      </c>
      <c r="H2763" t="s">
        <v>589</v>
      </c>
      <c r="I2763">
        <v>12005</v>
      </c>
      <c r="J2763" t="s">
        <v>31</v>
      </c>
      <c r="K2763" s="1">
        <v>126349</v>
      </c>
      <c r="L2763" s="1">
        <v>132074</v>
      </c>
      <c r="M2763" s="1">
        <v>5725</v>
      </c>
      <c r="N2763" s="1">
        <v>132073.17000000001</v>
      </c>
      <c r="O2763">
        <v>0.83</v>
      </c>
      <c r="P2763" s="1">
        <v>132073.17000000001</v>
      </c>
      <c r="Q2763">
        <v>0</v>
      </c>
      <c r="R2763" s="1">
        <v>132073.17000000001</v>
      </c>
      <c r="S2763">
        <v>0</v>
      </c>
    </row>
    <row r="2764" spans="1:19" x14ac:dyDescent="0.25">
      <c r="A2764" s="2">
        <v>1001</v>
      </c>
      <c r="B2764" t="s">
        <v>21</v>
      </c>
      <c r="C2764" s="2" t="str">
        <f t="shared" si="144"/>
        <v>15</v>
      </c>
      <c r="D2764" t="s">
        <v>505</v>
      </c>
      <c r="E2764" s="2" t="str">
        <f t="shared" si="146"/>
        <v>150200000</v>
      </c>
      <c r="F2764" t="s">
        <v>628</v>
      </c>
      <c r="G2764" t="s">
        <v>588</v>
      </c>
      <c r="H2764" t="s">
        <v>589</v>
      </c>
      <c r="I2764">
        <v>12100</v>
      </c>
      <c r="J2764" t="s">
        <v>32</v>
      </c>
      <c r="K2764" s="1">
        <v>441539</v>
      </c>
      <c r="L2764" s="1">
        <v>339269</v>
      </c>
      <c r="M2764" s="1">
        <v>-102270</v>
      </c>
      <c r="N2764" s="1">
        <v>339268.82</v>
      </c>
      <c r="O2764">
        <v>0.18</v>
      </c>
      <c r="P2764" s="1">
        <v>339268.82</v>
      </c>
      <c r="Q2764">
        <v>0</v>
      </c>
      <c r="R2764" s="1">
        <v>339268.82</v>
      </c>
      <c r="S2764">
        <v>0</v>
      </c>
    </row>
    <row r="2765" spans="1:19" x14ac:dyDescent="0.25">
      <c r="A2765" s="2">
        <v>1001</v>
      </c>
      <c r="B2765" t="s">
        <v>21</v>
      </c>
      <c r="C2765" s="2" t="str">
        <f t="shared" si="144"/>
        <v>15</v>
      </c>
      <c r="D2765" t="s">
        <v>505</v>
      </c>
      <c r="E2765" s="2" t="str">
        <f t="shared" si="146"/>
        <v>150200000</v>
      </c>
      <c r="F2765" t="s">
        <v>628</v>
      </c>
      <c r="G2765" t="s">
        <v>588</v>
      </c>
      <c r="H2765" t="s">
        <v>589</v>
      </c>
      <c r="I2765">
        <v>12101</v>
      </c>
      <c r="J2765" t="s">
        <v>33</v>
      </c>
      <c r="K2765" s="1">
        <v>922831</v>
      </c>
      <c r="L2765" s="1">
        <v>767424.83</v>
      </c>
      <c r="M2765" s="1">
        <v>-155406.17000000001</v>
      </c>
      <c r="N2765" s="1">
        <v>767424.1</v>
      </c>
      <c r="O2765">
        <v>0.73</v>
      </c>
      <c r="P2765" s="1">
        <v>767424.1</v>
      </c>
      <c r="Q2765">
        <v>0</v>
      </c>
      <c r="R2765" s="1">
        <v>767424.1</v>
      </c>
      <c r="S2765">
        <v>0</v>
      </c>
    </row>
    <row r="2766" spans="1:19" x14ac:dyDescent="0.25">
      <c r="A2766" s="2">
        <v>1001</v>
      </c>
      <c r="B2766" t="s">
        <v>21</v>
      </c>
      <c r="C2766" s="2" t="str">
        <f t="shared" si="144"/>
        <v>15</v>
      </c>
      <c r="D2766" t="s">
        <v>505</v>
      </c>
      <c r="E2766" s="2" t="str">
        <f t="shared" si="146"/>
        <v>150200000</v>
      </c>
      <c r="F2766" t="s">
        <v>628</v>
      </c>
      <c r="G2766" t="s">
        <v>588</v>
      </c>
      <c r="H2766" t="s">
        <v>589</v>
      </c>
      <c r="I2766">
        <v>12401</v>
      </c>
      <c r="J2766" t="s">
        <v>133</v>
      </c>
      <c r="K2766" s="1">
        <v>74301</v>
      </c>
      <c r="L2766" s="1">
        <v>72578</v>
      </c>
      <c r="M2766" s="1">
        <v>-1723</v>
      </c>
      <c r="N2766" s="1">
        <v>72578</v>
      </c>
      <c r="O2766">
        <v>0</v>
      </c>
      <c r="P2766" s="1">
        <v>72578</v>
      </c>
      <c r="Q2766">
        <v>0</v>
      </c>
      <c r="R2766" s="1">
        <v>72578</v>
      </c>
      <c r="S2766">
        <v>0</v>
      </c>
    </row>
    <row r="2767" spans="1:19" x14ac:dyDescent="0.25">
      <c r="A2767" s="2">
        <v>1001</v>
      </c>
      <c r="B2767" t="s">
        <v>21</v>
      </c>
      <c r="C2767" s="2" t="str">
        <f t="shared" si="144"/>
        <v>15</v>
      </c>
      <c r="D2767" t="s">
        <v>505</v>
      </c>
      <c r="E2767" s="2" t="str">
        <f t="shared" si="146"/>
        <v>150200000</v>
      </c>
      <c r="F2767" t="s">
        <v>628</v>
      </c>
      <c r="G2767" t="s">
        <v>588</v>
      </c>
      <c r="H2767" t="s">
        <v>589</v>
      </c>
      <c r="I2767">
        <v>13000</v>
      </c>
      <c r="J2767" t="s">
        <v>53</v>
      </c>
      <c r="K2767" s="1">
        <v>161216</v>
      </c>
      <c r="L2767" s="1">
        <v>116681</v>
      </c>
      <c r="M2767" s="1">
        <v>-44535</v>
      </c>
      <c r="N2767" s="1">
        <v>116680.45</v>
      </c>
      <c r="O2767">
        <v>0.55000000000000004</v>
      </c>
      <c r="P2767" s="1">
        <v>116680.45</v>
      </c>
      <c r="Q2767">
        <v>0</v>
      </c>
      <c r="R2767" s="1">
        <v>116680.45</v>
      </c>
      <c r="S2767">
        <v>0</v>
      </c>
    </row>
    <row r="2768" spans="1:19" x14ac:dyDescent="0.25">
      <c r="A2768" s="2">
        <v>1001</v>
      </c>
      <c r="B2768" t="s">
        <v>21</v>
      </c>
      <c r="C2768" s="2" t="str">
        <f t="shared" si="144"/>
        <v>15</v>
      </c>
      <c r="D2768" t="s">
        <v>505</v>
      </c>
      <c r="E2768" s="2" t="str">
        <f t="shared" si="146"/>
        <v>150200000</v>
      </c>
      <c r="F2768" t="s">
        <v>628</v>
      </c>
      <c r="G2768" t="s">
        <v>588</v>
      </c>
      <c r="H2768" t="s">
        <v>589</v>
      </c>
      <c r="I2768">
        <v>13005</v>
      </c>
      <c r="J2768" t="s">
        <v>56</v>
      </c>
      <c r="K2768" s="1">
        <v>19998</v>
      </c>
      <c r="L2768" s="1">
        <v>22658</v>
      </c>
      <c r="M2768" s="1">
        <v>2660</v>
      </c>
      <c r="N2768" s="1">
        <v>22657.09</v>
      </c>
      <c r="O2768">
        <v>0.91</v>
      </c>
      <c r="P2768" s="1">
        <v>22657.09</v>
      </c>
      <c r="Q2768">
        <v>0</v>
      </c>
      <c r="R2768" s="1">
        <v>22657.09</v>
      </c>
      <c r="S2768">
        <v>0</v>
      </c>
    </row>
    <row r="2769" spans="1:19" x14ac:dyDescent="0.25">
      <c r="A2769" s="2">
        <v>1001</v>
      </c>
      <c r="B2769" t="s">
        <v>21</v>
      </c>
      <c r="C2769" s="2" t="str">
        <f t="shared" si="144"/>
        <v>15</v>
      </c>
      <c r="D2769" t="s">
        <v>505</v>
      </c>
      <c r="E2769" s="2" t="str">
        <f t="shared" si="146"/>
        <v>150200000</v>
      </c>
      <c r="F2769" t="s">
        <v>628</v>
      </c>
      <c r="G2769" t="s">
        <v>588</v>
      </c>
      <c r="H2769" t="s">
        <v>589</v>
      </c>
      <c r="I2769">
        <v>16000</v>
      </c>
      <c r="J2769" t="s">
        <v>35</v>
      </c>
      <c r="K2769" s="1">
        <v>546054</v>
      </c>
      <c r="L2769" s="1">
        <v>187466.49</v>
      </c>
      <c r="M2769" s="1">
        <v>-358587.51</v>
      </c>
      <c r="N2769" s="1">
        <v>187466.3</v>
      </c>
      <c r="O2769">
        <v>0.19</v>
      </c>
      <c r="P2769" s="1">
        <v>187466.3</v>
      </c>
      <c r="Q2769">
        <v>0</v>
      </c>
      <c r="R2769" s="1">
        <v>187466.3</v>
      </c>
      <c r="S2769">
        <v>0</v>
      </c>
    </row>
    <row r="2770" spans="1:19" x14ac:dyDescent="0.25">
      <c r="A2770" s="2">
        <v>1001</v>
      </c>
      <c r="B2770" t="s">
        <v>21</v>
      </c>
      <c r="C2770" s="2" t="str">
        <f t="shared" si="144"/>
        <v>15</v>
      </c>
      <c r="D2770" t="s">
        <v>505</v>
      </c>
      <c r="E2770" s="2" t="str">
        <f t="shared" si="146"/>
        <v>150200000</v>
      </c>
      <c r="F2770" t="s">
        <v>628</v>
      </c>
      <c r="G2770" t="s">
        <v>588</v>
      </c>
      <c r="H2770" t="s">
        <v>589</v>
      </c>
      <c r="I2770">
        <v>21200</v>
      </c>
      <c r="J2770" t="s">
        <v>68</v>
      </c>
      <c r="K2770" s="1">
        <v>30000</v>
      </c>
      <c r="L2770" s="1">
        <v>118300.03</v>
      </c>
      <c r="M2770" s="1">
        <v>88300.03</v>
      </c>
      <c r="N2770" s="1">
        <v>118300.03</v>
      </c>
      <c r="O2770">
        <v>0</v>
      </c>
      <c r="P2770" s="1">
        <v>118300.03</v>
      </c>
      <c r="Q2770">
        <v>0</v>
      </c>
      <c r="R2770" s="1">
        <v>118300.03</v>
      </c>
      <c r="S2770">
        <v>0</v>
      </c>
    </row>
    <row r="2771" spans="1:19" x14ac:dyDescent="0.25">
      <c r="A2771" s="2">
        <v>1001</v>
      </c>
      <c r="B2771" t="s">
        <v>21</v>
      </c>
      <c r="C2771" s="2" t="str">
        <f t="shared" si="144"/>
        <v>15</v>
      </c>
      <c r="D2771" t="s">
        <v>505</v>
      </c>
      <c r="E2771" s="2" t="str">
        <f t="shared" si="146"/>
        <v>150200000</v>
      </c>
      <c r="F2771" t="s">
        <v>628</v>
      </c>
      <c r="G2771" t="s">
        <v>588</v>
      </c>
      <c r="H2771" t="s">
        <v>589</v>
      </c>
      <c r="I2771">
        <v>22000</v>
      </c>
      <c r="J2771" t="s">
        <v>39</v>
      </c>
      <c r="K2771" s="1">
        <v>9644</v>
      </c>
      <c r="L2771" s="1">
        <v>7109.87</v>
      </c>
      <c r="M2771" s="1">
        <v>-2534.13</v>
      </c>
      <c r="N2771" s="1">
        <v>1595.78</v>
      </c>
      <c r="O2771" s="1">
        <v>5514.09</v>
      </c>
      <c r="P2771" s="1">
        <v>1595.78</v>
      </c>
      <c r="Q2771">
        <v>0</v>
      </c>
      <c r="R2771" s="1">
        <v>1595.78</v>
      </c>
      <c r="S2771">
        <v>0</v>
      </c>
    </row>
    <row r="2772" spans="1:19" x14ac:dyDescent="0.25">
      <c r="A2772" s="2">
        <v>1001</v>
      </c>
      <c r="B2772" t="s">
        <v>21</v>
      </c>
      <c r="C2772" s="2" t="str">
        <f t="shared" si="144"/>
        <v>15</v>
      </c>
      <c r="D2772" t="s">
        <v>505</v>
      </c>
      <c r="E2772" s="2" t="str">
        <f t="shared" si="146"/>
        <v>150200000</v>
      </c>
      <c r="F2772" t="s">
        <v>628</v>
      </c>
      <c r="G2772" t="s">
        <v>588</v>
      </c>
      <c r="H2772" t="s">
        <v>589</v>
      </c>
      <c r="I2772">
        <v>22002</v>
      </c>
      <c r="J2772" t="s">
        <v>40</v>
      </c>
      <c r="K2772" s="1">
        <v>1858</v>
      </c>
      <c r="L2772" s="1">
        <v>2000</v>
      </c>
      <c r="M2772">
        <v>142</v>
      </c>
      <c r="N2772">
        <v>959.39</v>
      </c>
      <c r="O2772" s="1">
        <v>1040.6099999999999</v>
      </c>
      <c r="P2772">
        <v>959.39</v>
      </c>
      <c r="Q2772">
        <v>0</v>
      </c>
      <c r="R2772">
        <v>959.39</v>
      </c>
      <c r="S2772">
        <v>0</v>
      </c>
    </row>
    <row r="2773" spans="1:19" x14ac:dyDescent="0.25">
      <c r="A2773" s="2">
        <v>1001</v>
      </c>
      <c r="B2773" t="s">
        <v>21</v>
      </c>
      <c r="C2773" s="2" t="str">
        <f t="shared" ref="C2773:C2800" si="147">"15"</f>
        <v>15</v>
      </c>
      <c r="D2773" t="s">
        <v>505</v>
      </c>
      <c r="E2773" s="2" t="str">
        <f t="shared" si="146"/>
        <v>150200000</v>
      </c>
      <c r="F2773" t="s">
        <v>628</v>
      </c>
      <c r="G2773" t="s">
        <v>588</v>
      </c>
      <c r="H2773" t="s">
        <v>589</v>
      </c>
      <c r="I2773">
        <v>22003</v>
      </c>
      <c r="J2773" t="s">
        <v>41</v>
      </c>
      <c r="K2773" s="1">
        <v>1000</v>
      </c>
      <c r="L2773">
        <v>0</v>
      </c>
      <c r="M2773" s="1">
        <v>-1000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</row>
    <row r="2774" spans="1:19" x14ac:dyDescent="0.25">
      <c r="A2774" s="2">
        <v>1001</v>
      </c>
      <c r="B2774" t="s">
        <v>21</v>
      </c>
      <c r="C2774" s="2" t="str">
        <f t="shared" si="147"/>
        <v>15</v>
      </c>
      <c r="D2774" t="s">
        <v>505</v>
      </c>
      <c r="E2774" s="2" t="str">
        <f t="shared" si="146"/>
        <v>150200000</v>
      </c>
      <c r="F2774" t="s">
        <v>628</v>
      </c>
      <c r="G2774" t="s">
        <v>588</v>
      </c>
      <c r="H2774" t="s">
        <v>589</v>
      </c>
      <c r="I2774">
        <v>22004</v>
      </c>
      <c r="J2774" t="s">
        <v>72</v>
      </c>
      <c r="K2774" s="1">
        <v>2255</v>
      </c>
      <c r="L2774" s="1">
        <v>6534.13</v>
      </c>
      <c r="M2774" s="1">
        <v>4279.13</v>
      </c>
      <c r="N2774" s="1">
        <v>4931.09</v>
      </c>
      <c r="O2774" s="1">
        <v>1603.04</v>
      </c>
      <c r="P2774" s="1">
        <v>4931.09</v>
      </c>
      <c r="Q2774">
        <v>0</v>
      </c>
      <c r="R2774" s="1">
        <v>4931.09</v>
      </c>
      <c r="S2774">
        <v>0</v>
      </c>
    </row>
    <row r="2775" spans="1:19" x14ac:dyDescent="0.25">
      <c r="A2775" s="2">
        <v>1001</v>
      </c>
      <c r="B2775" t="s">
        <v>21</v>
      </c>
      <c r="C2775" s="2" t="str">
        <f t="shared" si="147"/>
        <v>15</v>
      </c>
      <c r="D2775" t="s">
        <v>505</v>
      </c>
      <c r="E2775" s="2" t="str">
        <f t="shared" si="146"/>
        <v>150200000</v>
      </c>
      <c r="F2775" t="s">
        <v>628</v>
      </c>
      <c r="G2775" t="s">
        <v>588</v>
      </c>
      <c r="H2775" t="s">
        <v>589</v>
      </c>
      <c r="I2775">
        <v>22201</v>
      </c>
      <c r="J2775" t="s">
        <v>42</v>
      </c>
      <c r="K2775" s="1">
        <v>10000</v>
      </c>
      <c r="L2775">
        <v>150</v>
      </c>
      <c r="M2775" s="1">
        <v>-9850</v>
      </c>
      <c r="N2775">
        <v>104.67</v>
      </c>
      <c r="O2775">
        <v>45.33</v>
      </c>
      <c r="P2775">
        <v>104.67</v>
      </c>
      <c r="Q2775">
        <v>0</v>
      </c>
      <c r="R2775">
        <v>104.67</v>
      </c>
      <c r="S2775">
        <v>0</v>
      </c>
    </row>
    <row r="2776" spans="1:19" x14ac:dyDescent="0.25">
      <c r="A2776" s="2">
        <v>1001</v>
      </c>
      <c r="B2776" t="s">
        <v>21</v>
      </c>
      <c r="C2776" s="2" t="str">
        <f t="shared" si="147"/>
        <v>15</v>
      </c>
      <c r="D2776" t="s">
        <v>505</v>
      </c>
      <c r="E2776" s="2" t="str">
        <f t="shared" si="146"/>
        <v>150200000</v>
      </c>
      <c r="F2776" t="s">
        <v>628</v>
      </c>
      <c r="G2776" t="s">
        <v>588</v>
      </c>
      <c r="H2776" t="s">
        <v>589</v>
      </c>
      <c r="I2776">
        <v>22409</v>
      </c>
      <c r="J2776" t="s">
        <v>80</v>
      </c>
      <c r="K2776" s="1">
        <v>6173</v>
      </c>
      <c r="L2776">
        <v>0</v>
      </c>
      <c r="M2776" s="1">
        <v>-6173</v>
      </c>
      <c r="N2776">
        <v>0</v>
      </c>
      <c r="O2776">
        <v>0</v>
      </c>
      <c r="P2776">
        <v>0</v>
      </c>
      <c r="Q2776">
        <v>0</v>
      </c>
      <c r="R2776">
        <v>0</v>
      </c>
      <c r="S2776">
        <v>0</v>
      </c>
    </row>
    <row r="2777" spans="1:19" x14ac:dyDescent="0.25">
      <c r="A2777" s="2">
        <v>1001</v>
      </c>
      <c r="B2777" t="s">
        <v>21</v>
      </c>
      <c r="C2777" s="2" t="str">
        <f t="shared" si="147"/>
        <v>15</v>
      </c>
      <c r="D2777" t="s">
        <v>505</v>
      </c>
      <c r="E2777" s="2" t="str">
        <f t="shared" si="146"/>
        <v>150200000</v>
      </c>
      <c r="F2777" t="s">
        <v>628</v>
      </c>
      <c r="G2777" t="s">
        <v>588</v>
      </c>
      <c r="H2777" t="s">
        <v>589</v>
      </c>
      <c r="I2777">
        <v>22602</v>
      </c>
      <c r="J2777" t="s">
        <v>108</v>
      </c>
      <c r="K2777" s="1">
        <v>42162</v>
      </c>
      <c r="L2777" s="1">
        <v>37605.58</v>
      </c>
      <c r="M2777" s="1">
        <v>-4556.42</v>
      </c>
      <c r="N2777" s="1">
        <v>36828.76</v>
      </c>
      <c r="O2777">
        <v>776.82</v>
      </c>
      <c r="P2777" s="1">
        <v>36828.76</v>
      </c>
      <c r="Q2777">
        <v>0</v>
      </c>
      <c r="R2777" s="1">
        <v>36828.76</v>
      </c>
      <c r="S2777">
        <v>0</v>
      </c>
    </row>
    <row r="2778" spans="1:19" x14ac:dyDescent="0.25">
      <c r="A2778" s="2">
        <v>1001</v>
      </c>
      <c r="B2778" t="s">
        <v>21</v>
      </c>
      <c r="C2778" s="2" t="str">
        <f t="shared" si="147"/>
        <v>15</v>
      </c>
      <c r="D2778" t="s">
        <v>505</v>
      </c>
      <c r="E2778" s="2" t="str">
        <f t="shared" si="146"/>
        <v>150200000</v>
      </c>
      <c r="F2778" t="s">
        <v>628</v>
      </c>
      <c r="G2778" t="s">
        <v>588</v>
      </c>
      <c r="H2778" t="s">
        <v>589</v>
      </c>
      <c r="I2778">
        <v>22606</v>
      </c>
      <c r="J2778" t="s">
        <v>83</v>
      </c>
      <c r="K2778">
        <v>0</v>
      </c>
      <c r="L2778" s="1">
        <v>3511.28</v>
      </c>
      <c r="M2778" s="1">
        <v>3511.28</v>
      </c>
      <c r="N2778" s="1">
        <v>3511.28</v>
      </c>
      <c r="O2778">
        <v>0</v>
      </c>
      <c r="P2778" s="1">
        <v>3511.28</v>
      </c>
      <c r="Q2778">
        <v>0</v>
      </c>
      <c r="R2778" s="1">
        <v>3511.28</v>
      </c>
      <c r="S2778">
        <v>0</v>
      </c>
    </row>
    <row r="2779" spans="1:19" x14ac:dyDescent="0.25">
      <c r="A2779" s="2">
        <v>1001</v>
      </c>
      <c r="B2779" t="s">
        <v>21</v>
      </c>
      <c r="C2779" s="2" t="str">
        <f t="shared" si="147"/>
        <v>15</v>
      </c>
      <c r="D2779" t="s">
        <v>505</v>
      </c>
      <c r="E2779" s="2" t="str">
        <f t="shared" si="146"/>
        <v>150200000</v>
      </c>
      <c r="F2779" t="s">
        <v>628</v>
      </c>
      <c r="G2779" t="s">
        <v>588</v>
      </c>
      <c r="H2779" t="s">
        <v>589</v>
      </c>
      <c r="I2779">
        <v>22609</v>
      </c>
      <c r="J2779" t="s">
        <v>44</v>
      </c>
      <c r="K2779">
        <v>0</v>
      </c>
      <c r="L2779" s="1">
        <v>9756.58</v>
      </c>
      <c r="M2779" s="1">
        <v>9756.58</v>
      </c>
      <c r="N2779" s="1">
        <v>9756.58</v>
      </c>
      <c r="O2779">
        <v>0</v>
      </c>
      <c r="P2779" s="1">
        <v>9756.58</v>
      </c>
      <c r="Q2779">
        <v>0</v>
      </c>
      <c r="R2779" s="1">
        <v>9756.58</v>
      </c>
      <c r="S2779">
        <v>0</v>
      </c>
    </row>
    <row r="2780" spans="1:19" x14ac:dyDescent="0.25">
      <c r="A2780" s="2">
        <v>1001</v>
      </c>
      <c r="B2780" t="s">
        <v>21</v>
      </c>
      <c r="C2780" s="2" t="str">
        <f t="shared" si="147"/>
        <v>15</v>
      </c>
      <c r="D2780" t="s">
        <v>505</v>
      </c>
      <c r="E2780" s="2" t="str">
        <f t="shared" si="146"/>
        <v>150200000</v>
      </c>
      <c r="F2780" t="s">
        <v>628</v>
      </c>
      <c r="G2780" t="s">
        <v>588</v>
      </c>
      <c r="H2780" t="s">
        <v>589</v>
      </c>
      <c r="I2780">
        <v>22700</v>
      </c>
      <c r="J2780" t="s">
        <v>84</v>
      </c>
      <c r="K2780" s="1">
        <v>137375</v>
      </c>
      <c r="L2780" s="1">
        <v>172280.49</v>
      </c>
      <c r="M2780" s="1">
        <v>34905.49</v>
      </c>
      <c r="N2780" s="1">
        <v>172280.49</v>
      </c>
      <c r="O2780">
        <v>0</v>
      </c>
      <c r="P2780" s="1">
        <v>172280.49</v>
      </c>
      <c r="Q2780">
        <v>0</v>
      </c>
      <c r="R2780" s="1">
        <v>172280.47</v>
      </c>
      <c r="S2780">
        <v>0.02</v>
      </c>
    </row>
    <row r="2781" spans="1:19" x14ac:dyDescent="0.25">
      <c r="A2781" s="2">
        <v>1001</v>
      </c>
      <c r="B2781" t="s">
        <v>21</v>
      </c>
      <c r="C2781" s="2" t="str">
        <f t="shared" si="147"/>
        <v>15</v>
      </c>
      <c r="D2781" t="s">
        <v>505</v>
      </c>
      <c r="E2781" s="2" t="str">
        <f t="shared" si="146"/>
        <v>150200000</v>
      </c>
      <c r="F2781" t="s">
        <v>628</v>
      </c>
      <c r="G2781" t="s">
        <v>588</v>
      </c>
      <c r="H2781" t="s">
        <v>589</v>
      </c>
      <c r="I2781">
        <v>22701</v>
      </c>
      <c r="J2781" t="s">
        <v>85</v>
      </c>
      <c r="K2781" s="1">
        <v>144712</v>
      </c>
      <c r="L2781" s="1">
        <v>242359.88</v>
      </c>
      <c r="M2781" s="1">
        <v>97647.88</v>
      </c>
      <c r="N2781" s="1">
        <v>242359.88</v>
      </c>
      <c r="O2781">
        <v>0</v>
      </c>
      <c r="P2781" s="1">
        <v>242359.88</v>
      </c>
      <c r="Q2781">
        <v>0</v>
      </c>
      <c r="R2781" s="1">
        <v>189420.2</v>
      </c>
      <c r="S2781" s="1">
        <v>52939.68</v>
      </c>
    </row>
    <row r="2782" spans="1:19" x14ac:dyDescent="0.25">
      <c r="A2782" s="2">
        <v>1001</v>
      </c>
      <c r="B2782" t="s">
        <v>21</v>
      </c>
      <c r="C2782" s="2" t="str">
        <f t="shared" si="147"/>
        <v>15</v>
      </c>
      <c r="D2782" t="s">
        <v>505</v>
      </c>
      <c r="E2782" s="2" t="str">
        <f t="shared" si="146"/>
        <v>150200000</v>
      </c>
      <c r="F2782" t="s">
        <v>628</v>
      </c>
      <c r="G2782" t="s">
        <v>588</v>
      </c>
      <c r="H2782" t="s">
        <v>589</v>
      </c>
      <c r="I2782">
        <v>22703</v>
      </c>
      <c r="J2782" t="s">
        <v>168</v>
      </c>
      <c r="K2782">
        <v>761</v>
      </c>
      <c r="L2782">
        <v>0</v>
      </c>
      <c r="M2782">
        <v>-761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</row>
    <row r="2783" spans="1:19" x14ac:dyDescent="0.25">
      <c r="A2783" s="2">
        <v>1001</v>
      </c>
      <c r="B2783" t="s">
        <v>21</v>
      </c>
      <c r="C2783" s="2" t="str">
        <f t="shared" si="147"/>
        <v>15</v>
      </c>
      <c r="D2783" t="s">
        <v>505</v>
      </c>
      <c r="E2783" s="2" t="str">
        <f t="shared" si="146"/>
        <v>150200000</v>
      </c>
      <c r="F2783" t="s">
        <v>628</v>
      </c>
      <c r="G2783" t="s">
        <v>588</v>
      </c>
      <c r="H2783" t="s">
        <v>589</v>
      </c>
      <c r="I2783">
        <v>22706</v>
      </c>
      <c r="J2783" t="s">
        <v>86</v>
      </c>
      <c r="K2783" s="1">
        <v>620980</v>
      </c>
      <c r="L2783" s="1">
        <v>555294.64</v>
      </c>
      <c r="M2783" s="1">
        <v>-65685.36</v>
      </c>
      <c r="N2783" s="1">
        <v>413686.64</v>
      </c>
      <c r="O2783" s="1">
        <v>141608</v>
      </c>
      <c r="P2783" s="1">
        <v>412079.76</v>
      </c>
      <c r="Q2783" s="1">
        <v>1606.88</v>
      </c>
      <c r="R2783" s="1">
        <v>387214.76</v>
      </c>
      <c r="S2783" s="1">
        <v>24865</v>
      </c>
    </row>
    <row r="2784" spans="1:19" x14ac:dyDescent="0.25">
      <c r="A2784" s="2">
        <v>1001</v>
      </c>
      <c r="B2784" t="s">
        <v>21</v>
      </c>
      <c r="C2784" s="2" t="str">
        <f t="shared" si="147"/>
        <v>15</v>
      </c>
      <c r="D2784" t="s">
        <v>505</v>
      </c>
      <c r="E2784" s="2" t="str">
        <f t="shared" si="146"/>
        <v>150200000</v>
      </c>
      <c r="F2784" t="s">
        <v>628</v>
      </c>
      <c r="G2784" t="s">
        <v>588</v>
      </c>
      <c r="H2784" t="s">
        <v>589</v>
      </c>
      <c r="I2784">
        <v>22709</v>
      </c>
      <c r="J2784" t="s">
        <v>87</v>
      </c>
      <c r="K2784" s="1">
        <v>1988944</v>
      </c>
      <c r="L2784" s="1">
        <v>2292671.23</v>
      </c>
      <c r="M2784" s="1">
        <v>303727.23</v>
      </c>
      <c r="N2784" s="1">
        <v>2292671.23</v>
      </c>
      <c r="O2784">
        <v>0</v>
      </c>
      <c r="P2784" s="1">
        <v>2292671.23</v>
      </c>
      <c r="Q2784">
        <v>0</v>
      </c>
      <c r="R2784" s="1">
        <v>1558843.42</v>
      </c>
      <c r="S2784" s="1">
        <v>733827.81</v>
      </c>
    </row>
    <row r="2785" spans="1:19" x14ac:dyDescent="0.25">
      <c r="A2785" s="2">
        <v>1001</v>
      </c>
      <c r="B2785" t="s">
        <v>21</v>
      </c>
      <c r="C2785" s="2" t="str">
        <f t="shared" si="147"/>
        <v>15</v>
      </c>
      <c r="D2785" t="s">
        <v>505</v>
      </c>
      <c r="E2785" s="2" t="str">
        <f t="shared" si="146"/>
        <v>150200000</v>
      </c>
      <c r="F2785" t="s">
        <v>628</v>
      </c>
      <c r="G2785" t="s">
        <v>588</v>
      </c>
      <c r="H2785" t="s">
        <v>589</v>
      </c>
      <c r="I2785">
        <v>22804</v>
      </c>
      <c r="J2785" t="s">
        <v>307</v>
      </c>
      <c r="K2785" s="1">
        <v>64700</v>
      </c>
      <c r="L2785">
        <v>0</v>
      </c>
      <c r="M2785" s="1">
        <v>-64700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</row>
    <row r="2786" spans="1:19" x14ac:dyDescent="0.25">
      <c r="A2786" s="2">
        <v>1001</v>
      </c>
      <c r="B2786" t="s">
        <v>21</v>
      </c>
      <c r="C2786" s="2" t="str">
        <f t="shared" si="147"/>
        <v>15</v>
      </c>
      <c r="D2786" t="s">
        <v>505</v>
      </c>
      <c r="E2786" s="2" t="str">
        <f t="shared" si="146"/>
        <v>150200000</v>
      </c>
      <c r="F2786" t="s">
        <v>628</v>
      </c>
      <c r="G2786" t="s">
        <v>588</v>
      </c>
      <c r="H2786" t="s">
        <v>589</v>
      </c>
      <c r="I2786">
        <v>22809</v>
      </c>
      <c r="J2786" t="s">
        <v>308</v>
      </c>
      <c r="K2786" s="1">
        <v>238145</v>
      </c>
      <c r="L2786" s="1">
        <v>165735</v>
      </c>
      <c r="M2786" s="1">
        <v>-72410</v>
      </c>
      <c r="N2786" s="1">
        <v>165735</v>
      </c>
      <c r="O2786">
        <v>0</v>
      </c>
      <c r="P2786" s="1">
        <v>165735</v>
      </c>
      <c r="Q2786">
        <v>0</v>
      </c>
      <c r="R2786" s="1">
        <v>164681</v>
      </c>
      <c r="S2786" s="1">
        <v>1054</v>
      </c>
    </row>
    <row r="2787" spans="1:19" x14ac:dyDescent="0.25">
      <c r="A2787" s="2">
        <v>1001</v>
      </c>
      <c r="B2787" t="s">
        <v>21</v>
      </c>
      <c r="C2787" s="2" t="str">
        <f t="shared" si="147"/>
        <v>15</v>
      </c>
      <c r="D2787" t="s">
        <v>505</v>
      </c>
      <c r="E2787" s="2" t="str">
        <f t="shared" si="146"/>
        <v>150200000</v>
      </c>
      <c r="F2787" t="s">
        <v>628</v>
      </c>
      <c r="G2787" t="s">
        <v>588</v>
      </c>
      <c r="H2787" t="s">
        <v>589</v>
      </c>
      <c r="I2787">
        <v>23001</v>
      </c>
      <c r="J2787" t="s">
        <v>88</v>
      </c>
      <c r="K2787" s="1">
        <v>25223</v>
      </c>
      <c r="L2787" s="1">
        <v>76377.960000000006</v>
      </c>
      <c r="M2787" s="1">
        <v>51154.96</v>
      </c>
      <c r="N2787" s="1">
        <v>71562.31</v>
      </c>
      <c r="O2787" s="1">
        <v>4815.6499999999996</v>
      </c>
      <c r="P2787" s="1">
        <v>71562.31</v>
      </c>
      <c r="Q2787">
        <v>0</v>
      </c>
      <c r="R2787" s="1">
        <v>71562.31</v>
      </c>
      <c r="S2787">
        <v>0</v>
      </c>
    </row>
    <row r="2788" spans="1:19" x14ac:dyDescent="0.25">
      <c r="A2788" s="2">
        <v>1001</v>
      </c>
      <c r="B2788" t="s">
        <v>21</v>
      </c>
      <c r="C2788" s="2" t="str">
        <f t="shared" si="147"/>
        <v>15</v>
      </c>
      <c r="D2788" t="s">
        <v>505</v>
      </c>
      <c r="E2788" s="2" t="str">
        <f t="shared" si="146"/>
        <v>150200000</v>
      </c>
      <c r="F2788" t="s">
        <v>628</v>
      </c>
      <c r="G2788" t="s">
        <v>588</v>
      </c>
      <c r="H2788" t="s">
        <v>589</v>
      </c>
      <c r="I2788">
        <v>23100</v>
      </c>
      <c r="J2788" t="s">
        <v>89</v>
      </c>
      <c r="K2788" s="1">
        <v>96205</v>
      </c>
      <c r="L2788" s="1">
        <v>384085.95</v>
      </c>
      <c r="M2788" s="1">
        <v>287880.95</v>
      </c>
      <c r="N2788" s="1">
        <v>379288.04</v>
      </c>
      <c r="O2788" s="1">
        <v>4797.91</v>
      </c>
      <c r="P2788" s="1">
        <v>379288.04</v>
      </c>
      <c r="Q2788">
        <v>0</v>
      </c>
      <c r="R2788" s="1">
        <v>379288.04</v>
      </c>
      <c r="S2788">
        <v>0</v>
      </c>
    </row>
    <row r="2789" spans="1:19" x14ac:dyDescent="0.25">
      <c r="A2789" s="2">
        <v>1001</v>
      </c>
      <c r="B2789" t="s">
        <v>21</v>
      </c>
      <c r="C2789" s="2" t="str">
        <f t="shared" si="147"/>
        <v>15</v>
      </c>
      <c r="D2789" t="s">
        <v>505</v>
      </c>
      <c r="E2789" s="2" t="str">
        <f t="shared" si="146"/>
        <v>150200000</v>
      </c>
      <c r="F2789" t="s">
        <v>628</v>
      </c>
      <c r="G2789" t="s">
        <v>588</v>
      </c>
      <c r="H2789" t="s">
        <v>589</v>
      </c>
      <c r="I2789">
        <v>23301</v>
      </c>
      <c r="J2789" t="s">
        <v>345</v>
      </c>
      <c r="K2789" s="1">
        <v>25225</v>
      </c>
      <c r="L2789" s="1">
        <v>46231.92</v>
      </c>
      <c r="M2789" s="1">
        <v>21006.92</v>
      </c>
      <c r="N2789" s="1">
        <v>45711.93</v>
      </c>
      <c r="O2789">
        <v>519.99</v>
      </c>
      <c r="P2789" s="1">
        <v>45711.93</v>
      </c>
      <c r="Q2789">
        <v>0</v>
      </c>
      <c r="R2789" s="1">
        <v>45711.93</v>
      </c>
      <c r="S2789">
        <v>0</v>
      </c>
    </row>
    <row r="2790" spans="1:19" x14ac:dyDescent="0.25">
      <c r="A2790" s="2">
        <v>1001</v>
      </c>
      <c r="B2790" t="s">
        <v>21</v>
      </c>
      <c r="C2790" s="2" t="str">
        <f t="shared" si="147"/>
        <v>15</v>
      </c>
      <c r="D2790" t="s">
        <v>505</v>
      </c>
      <c r="E2790" s="2" t="str">
        <f t="shared" si="146"/>
        <v>150200000</v>
      </c>
      <c r="F2790" t="s">
        <v>628</v>
      </c>
      <c r="G2790" t="s">
        <v>588</v>
      </c>
      <c r="H2790" t="s">
        <v>589</v>
      </c>
      <c r="I2790">
        <v>23309</v>
      </c>
      <c r="J2790" t="s">
        <v>224</v>
      </c>
      <c r="K2790">
        <v>0</v>
      </c>
      <c r="L2790" s="1">
        <v>45547</v>
      </c>
      <c r="M2790" s="1">
        <v>45547</v>
      </c>
      <c r="N2790" s="1">
        <v>45547</v>
      </c>
      <c r="O2790">
        <v>0</v>
      </c>
      <c r="P2790" s="1">
        <v>45547</v>
      </c>
      <c r="Q2790">
        <v>0</v>
      </c>
      <c r="R2790" s="1">
        <v>45547</v>
      </c>
      <c r="S2790">
        <v>0</v>
      </c>
    </row>
    <row r="2791" spans="1:19" x14ac:dyDescent="0.25">
      <c r="A2791" s="2">
        <v>1001</v>
      </c>
      <c r="B2791" t="s">
        <v>21</v>
      </c>
      <c r="C2791" s="2" t="str">
        <f t="shared" si="147"/>
        <v>15</v>
      </c>
      <c r="D2791" t="s">
        <v>505</v>
      </c>
      <c r="E2791" s="2" t="str">
        <f t="shared" si="146"/>
        <v>150200000</v>
      </c>
      <c r="F2791" t="s">
        <v>628</v>
      </c>
      <c r="G2791" t="s">
        <v>588</v>
      </c>
      <c r="H2791" t="s">
        <v>589</v>
      </c>
      <c r="I2791">
        <v>26009</v>
      </c>
      <c r="J2791" t="s">
        <v>227</v>
      </c>
      <c r="K2791" s="1">
        <v>461018</v>
      </c>
      <c r="L2791" s="1">
        <v>886841.31</v>
      </c>
      <c r="M2791" s="1">
        <v>425823.31</v>
      </c>
      <c r="N2791" s="1">
        <v>606323.31000000006</v>
      </c>
      <c r="O2791" s="1">
        <v>280518</v>
      </c>
      <c r="P2791" s="1">
        <v>606323.31000000006</v>
      </c>
      <c r="Q2791">
        <v>0</v>
      </c>
      <c r="R2791" s="1">
        <v>606323.31000000006</v>
      </c>
      <c r="S2791">
        <v>0</v>
      </c>
    </row>
    <row r="2792" spans="1:19" x14ac:dyDescent="0.25">
      <c r="A2792" s="2">
        <v>1001</v>
      </c>
      <c r="B2792" t="s">
        <v>21</v>
      </c>
      <c r="C2792" s="2" t="str">
        <f t="shared" si="147"/>
        <v>15</v>
      </c>
      <c r="D2792" t="s">
        <v>505</v>
      </c>
      <c r="E2792" s="2" t="str">
        <f t="shared" si="146"/>
        <v>150200000</v>
      </c>
      <c r="F2792" t="s">
        <v>628</v>
      </c>
      <c r="G2792" t="s">
        <v>588</v>
      </c>
      <c r="H2792" t="s">
        <v>589</v>
      </c>
      <c r="I2792">
        <v>28001</v>
      </c>
      <c r="J2792" t="s">
        <v>45</v>
      </c>
      <c r="K2792" s="1">
        <v>586288</v>
      </c>
      <c r="L2792" s="1">
        <v>586248.64</v>
      </c>
      <c r="M2792">
        <v>-39.36</v>
      </c>
      <c r="N2792" s="1">
        <v>578107.55000000005</v>
      </c>
      <c r="O2792" s="1">
        <v>8141.09</v>
      </c>
      <c r="P2792" s="1">
        <v>578107.55000000005</v>
      </c>
      <c r="Q2792">
        <v>0</v>
      </c>
      <c r="R2792" s="1">
        <v>578107.55000000005</v>
      </c>
      <c r="S2792">
        <v>0</v>
      </c>
    </row>
    <row r="2793" spans="1:19" x14ac:dyDescent="0.25">
      <c r="A2793" s="2">
        <v>1001</v>
      </c>
      <c r="B2793" t="s">
        <v>21</v>
      </c>
      <c r="C2793" s="2" t="str">
        <f t="shared" si="147"/>
        <v>15</v>
      </c>
      <c r="D2793" t="s">
        <v>505</v>
      </c>
      <c r="E2793" s="2" t="str">
        <f t="shared" si="146"/>
        <v>150200000</v>
      </c>
      <c r="F2793" t="s">
        <v>628</v>
      </c>
      <c r="G2793" t="s">
        <v>588</v>
      </c>
      <c r="H2793" t="s">
        <v>589</v>
      </c>
      <c r="I2793">
        <v>29000</v>
      </c>
      <c r="J2793" t="s">
        <v>520</v>
      </c>
      <c r="K2793" s="1">
        <v>11448867</v>
      </c>
      <c r="L2793" s="1">
        <v>12446954.85</v>
      </c>
      <c r="M2793" s="1">
        <v>998087.85</v>
      </c>
      <c r="N2793" s="1">
        <v>12441948.939999999</v>
      </c>
      <c r="O2793" s="1">
        <v>5005.91</v>
      </c>
      <c r="P2793" s="1">
        <v>12441948.939999999</v>
      </c>
      <c r="Q2793">
        <v>0</v>
      </c>
      <c r="R2793" s="1">
        <v>12441948.939999999</v>
      </c>
      <c r="S2793">
        <v>0</v>
      </c>
    </row>
    <row r="2794" spans="1:19" x14ac:dyDescent="0.25">
      <c r="A2794" s="2">
        <v>1001</v>
      </c>
      <c r="B2794" t="s">
        <v>21</v>
      </c>
      <c r="C2794" s="2" t="str">
        <f t="shared" si="147"/>
        <v>15</v>
      </c>
      <c r="D2794" t="s">
        <v>505</v>
      </c>
      <c r="E2794" s="2" t="str">
        <f t="shared" si="146"/>
        <v>150200000</v>
      </c>
      <c r="F2794" t="s">
        <v>628</v>
      </c>
      <c r="G2794" t="s">
        <v>588</v>
      </c>
      <c r="H2794" t="s">
        <v>589</v>
      </c>
      <c r="I2794">
        <v>29001</v>
      </c>
      <c r="J2794" t="s">
        <v>629</v>
      </c>
      <c r="K2794" s="1">
        <v>28000000</v>
      </c>
      <c r="L2794" s="1">
        <v>28629270.699999999</v>
      </c>
      <c r="M2794" s="1">
        <v>629270.69999999995</v>
      </c>
      <c r="N2794" s="1">
        <v>28629270.699999999</v>
      </c>
      <c r="O2794">
        <v>0</v>
      </c>
      <c r="P2794" s="1">
        <v>28629270.699999999</v>
      </c>
      <c r="Q2794">
        <v>0</v>
      </c>
      <c r="R2794" s="1">
        <v>26296386.359999999</v>
      </c>
      <c r="S2794" s="1">
        <v>2332884.34</v>
      </c>
    </row>
    <row r="2795" spans="1:19" x14ac:dyDescent="0.25">
      <c r="A2795" s="2">
        <v>1001</v>
      </c>
      <c r="B2795" t="s">
        <v>21</v>
      </c>
      <c r="C2795" s="2" t="str">
        <f t="shared" si="147"/>
        <v>15</v>
      </c>
      <c r="D2795" t="s">
        <v>505</v>
      </c>
      <c r="E2795" s="2" t="str">
        <f t="shared" si="146"/>
        <v>150200000</v>
      </c>
      <c r="F2795" t="s">
        <v>628</v>
      </c>
      <c r="G2795" t="s">
        <v>588</v>
      </c>
      <c r="H2795" t="s">
        <v>589</v>
      </c>
      <c r="I2795">
        <v>29005</v>
      </c>
      <c r="J2795" t="s">
        <v>509</v>
      </c>
      <c r="K2795" s="1">
        <v>1000</v>
      </c>
      <c r="L2795">
        <v>0</v>
      </c>
      <c r="M2795" s="1">
        <v>-1000</v>
      </c>
      <c r="N2795">
        <v>0</v>
      </c>
      <c r="O2795">
        <v>0</v>
      </c>
      <c r="P2795">
        <v>0</v>
      </c>
      <c r="Q2795">
        <v>0</v>
      </c>
      <c r="R2795">
        <v>0</v>
      </c>
      <c r="S2795">
        <v>0</v>
      </c>
    </row>
    <row r="2796" spans="1:19" x14ac:dyDescent="0.25">
      <c r="A2796" s="2">
        <v>1001</v>
      </c>
      <c r="B2796" t="s">
        <v>21</v>
      </c>
      <c r="C2796" s="2" t="str">
        <f t="shared" si="147"/>
        <v>15</v>
      </c>
      <c r="D2796" t="s">
        <v>505</v>
      </c>
      <c r="E2796" s="2" t="str">
        <f t="shared" si="146"/>
        <v>150200000</v>
      </c>
      <c r="F2796" t="s">
        <v>628</v>
      </c>
      <c r="G2796" t="s">
        <v>588</v>
      </c>
      <c r="H2796" t="s">
        <v>589</v>
      </c>
      <c r="I2796">
        <v>40501</v>
      </c>
      <c r="J2796" t="s">
        <v>630</v>
      </c>
      <c r="K2796" s="1">
        <v>63620</v>
      </c>
      <c r="L2796">
        <v>0</v>
      </c>
      <c r="M2796" s="1">
        <v>-63620</v>
      </c>
      <c r="N2796">
        <v>0</v>
      </c>
      <c r="O2796">
        <v>0</v>
      </c>
      <c r="P2796">
        <v>0</v>
      </c>
      <c r="Q2796">
        <v>0</v>
      </c>
      <c r="R2796">
        <v>0</v>
      </c>
      <c r="S2796">
        <v>0</v>
      </c>
    </row>
    <row r="2797" spans="1:19" x14ac:dyDescent="0.25">
      <c r="A2797" s="2">
        <v>1001</v>
      </c>
      <c r="B2797" t="s">
        <v>21</v>
      </c>
      <c r="C2797" s="2" t="str">
        <f t="shared" si="147"/>
        <v>15</v>
      </c>
      <c r="D2797" t="s">
        <v>505</v>
      </c>
      <c r="E2797" s="2" t="str">
        <f t="shared" si="146"/>
        <v>150200000</v>
      </c>
      <c r="F2797" t="s">
        <v>628</v>
      </c>
      <c r="G2797" t="s">
        <v>588</v>
      </c>
      <c r="H2797" t="s">
        <v>589</v>
      </c>
      <c r="I2797">
        <v>48038</v>
      </c>
      <c r="J2797" t="s">
        <v>631</v>
      </c>
      <c r="K2797" s="1">
        <v>24891</v>
      </c>
      <c r="L2797" s="1">
        <v>24891</v>
      </c>
      <c r="M2797">
        <v>0</v>
      </c>
      <c r="N2797" s="1">
        <v>24891</v>
      </c>
      <c r="O2797">
        <v>0</v>
      </c>
      <c r="P2797" s="1">
        <v>24891</v>
      </c>
      <c r="Q2797">
        <v>0</v>
      </c>
      <c r="R2797" s="1">
        <v>24891</v>
      </c>
      <c r="S2797">
        <v>0</v>
      </c>
    </row>
    <row r="2798" spans="1:19" x14ac:dyDescent="0.25">
      <c r="A2798" s="2">
        <v>1001</v>
      </c>
      <c r="B2798" t="s">
        <v>21</v>
      </c>
      <c r="C2798" s="2" t="str">
        <f t="shared" si="147"/>
        <v>15</v>
      </c>
      <c r="D2798" t="s">
        <v>505</v>
      </c>
      <c r="E2798" s="2" t="str">
        <f t="shared" si="146"/>
        <v>150200000</v>
      </c>
      <c r="F2798" t="s">
        <v>628</v>
      </c>
      <c r="G2798" t="s">
        <v>588</v>
      </c>
      <c r="H2798" t="s">
        <v>589</v>
      </c>
      <c r="I2798">
        <v>48399</v>
      </c>
      <c r="J2798" t="s">
        <v>121</v>
      </c>
      <c r="K2798" s="1">
        <v>110000</v>
      </c>
      <c r="L2798" s="1">
        <v>191880.65</v>
      </c>
      <c r="M2798" s="1">
        <v>81880.649999999994</v>
      </c>
      <c r="N2798" s="1">
        <v>191880.65</v>
      </c>
      <c r="O2798">
        <v>0</v>
      </c>
      <c r="P2798" s="1">
        <v>185880.65</v>
      </c>
      <c r="Q2798" s="1">
        <v>6000</v>
      </c>
      <c r="R2798" s="1">
        <v>185880.65</v>
      </c>
      <c r="S2798">
        <v>0</v>
      </c>
    </row>
    <row r="2799" spans="1:19" x14ac:dyDescent="0.25">
      <c r="A2799" s="2">
        <v>1001</v>
      </c>
      <c r="B2799" t="s">
        <v>21</v>
      </c>
      <c r="C2799" s="2" t="str">
        <f t="shared" si="147"/>
        <v>15</v>
      </c>
      <c r="D2799" t="s">
        <v>505</v>
      </c>
      <c r="E2799" s="2" t="str">
        <f t="shared" si="146"/>
        <v>150200000</v>
      </c>
      <c r="F2799" t="s">
        <v>628</v>
      </c>
      <c r="G2799" t="s">
        <v>588</v>
      </c>
      <c r="H2799" t="s">
        <v>589</v>
      </c>
      <c r="I2799">
        <v>48500</v>
      </c>
      <c r="J2799" t="s">
        <v>632</v>
      </c>
      <c r="K2799" s="1">
        <v>58000</v>
      </c>
      <c r="L2799" s="1">
        <v>58000</v>
      </c>
      <c r="M2799">
        <v>0</v>
      </c>
      <c r="N2799" s="1">
        <v>58000</v>
      </c>
      <c r="O2799">
        <v>0</v>
      </c>
      <c r="P2799" s="1">
        <v>58000</v>
      </c>
      <c r="Q2799">
        <v>0</v>
      </c>
      <c r="R2799" s="1">
        <v>58000</v>
      </c>
      <c r="S2799">
        <v>0</v>
      </c>
    </row>
    <row r="2800" spans="1:19" x14ac:dyDescent="0.25">
      <c r="A2800" s="2">
        <v>1001</v>
      </c>
      <c r="B2800" t="s">
        <v>21</v>
      </c>
      <c r="C2800" s="2" t="str">
        <f t="shared" si="147"/>
        <v>15</v>
      </c>
      <c r="D2800" t="s">
        <v>505</v>
      </c>
      <c r="E2800" s="2" t="str">
        <f t="shared" si="146"/>
        <v>150200000</v>
      </c>
      <c r="F2800" t="s">
        <v>628</v>
      </c>
      <c r="G2800" t="s">
        <v>588</v>
      </c>
      <c r="H2800" t="s">
        <v>589</v>
      </c>
      <c r="I2800">
        <v>64001</v>
      </c>
      <c r="J2800" t="s">
        <v>333</v>
      </c>
      <c r="K2800" s="1">
        <v>10000000</v>
      </c>
      <c r="L2800" s="1">
        <v>14200019.26</v>
      </c>
      <c r="M2800" s="1">
        <v>4200019.26</v>
      </c>
      <c r="N2800" s="1">
        <v>12211804</v>
      </c>
      <c r="O2800" s="1">
        <v>1988215.26</v>
      </c>
      <c r="P2800" s="1">
        <v>12211804</v>
      </c>
      <c r="Q2800">
        <v>0</v>
      </c>
      <c r="R2800" s="1">
        <v>12211804</v>
      </c>
      <c r="S2800">
        <v>0</v>
      </c>
    </row>
    <row r="2801" spans="1:19" x14ac:dyDescent="0.25">
      <c r="A2801" s="2">
        <v>1001</v>
      </c>
      <c r="B2801" t="s">
        <v>21</v>
      </c>
      <c r="C2801" s="2" t="str">
        <f t="shared" ref="C2801:C2864" si="148">"16"</f>
        <v>16</v>
      </c>
      <c r="D2801" t="s">
        <v>633</v>
      </c>
      <c r="E2801" s="2" t="str">
        <f t="shared" ref="E2801:E2832" si="149">"160010000"</f>
        <v>160010000</v>
      </c>
      <c r="F2801" t="s">
        <v>634</v>
      </c>
      <c r="G2801" t="s">
        <v>635</v>
      </c>
      <c r="H2801" t="s">
        <v>636</v>
      </c>
      <c r="I2801">
        <v>10000</v>
      </c>
      <c r="J2801" t="s">
        <v>25</v>
      </c>
      <c r="K2801" s="1">
        <v>487596</v>
      </c>
      <c r="L2801" s="1">
        <v>448055.49</v>
      </c>
      <c r="M2801" s="1">
        <v>-39540.51</v>
      </c>
      <c r="N2801" s="1">
        <v>448055.03999999998</v>
      </c>
      <c r="O2801">
        <v>0.45</v>
      </c>
      <c r="P2801" s="1">
        <v>448055.03999999998</v>
      </c>
      <c r="Q2801">
        <v>0</v>
      </c>
      <c r="R2801" s="1">
        <v>448055.03999999998</v>
      </c>
      <c r="S2801">
        <v>0</v>
      </c>
    </row>
    <row r="2802" spans="1:19" x14ac:dyDescent="0.25">
      <c r="A2802" s="2">
        <v>1001</v>
      </c>
      <c r="B2802" t="s">
        <v>21</v>
      </c>
      <c r="C2802" s="2" t="str">
        <f t="shared" si="148"/>
        <v>16</v>
      </c>
      <c r="D2802" t="s">
        <v>633</v>
      </c>
      <c r="E2802" s="2" t="str">
        <f t="shared" si="149"/>
        <v>160010000</v>
      </c>
      <c r="F2802" t="s">
        <v>634</v>
      </c>
      <c r="G2802" t="s">
        <v>635</v>
      </c>
      <c r="H2802" t="s">
        <v>636</v>
      </c>
      <c r="I2802">
        <v>11000</v>
      </c>
      <c r="J2802" t="s">
        <v>26</v>
      </c>
      <c r="K2802" s="1">
        <v>34100</v>
      </c>
      <c r="L2802" s="1">
        <v>24967</v>
      </c>
      <c r="M2802" s="1">
        <v>-9133</v>
      </c>
      <c r="N2802" s="1">
        <v>24966.51</v>
      </c>
      <c r="O2802">
        <v>0.49</v>
      </c>
      <c r="P2802" s="1">
        <v>24966.51</v>
      </c>
      <c r="Q2802">
        <v>0</v>
      </c>
      <c r="R2802" s="1">
        <v>24966.51</v>
      </c>
      <c r="S2802">
        <v>0</v>
      </c>
    </row>
    <row r="2803" spans="1:19" x14ac:dyDescent="0.25">
      <c r="A2803" s="2">
        <v>1001</v>
      </c>
      <c r="B2803" t="s">
        <v>21</v>
      </c>
      <c r="C2803" s="2" t="str">
        <f t="shared" si="148"/>
        <v>16</v>
      </c>
      <c r="D2803" t="s">
        <v>633</v>
      </c>
      <c r="E2803" s="2" t="str">
        <f t="shared" si="149"/>
        <v>160010000</v>
      </c>
      <c r="F2803" t="s">
        <v>634</v>
      </c>
      <c r="G2803" t="s">
        <v>635</v>
      </c>
      <c r="H2803" t="s">
        <v>636</v>
      </c>
      <c r="I2803">
        <v>11001</v>
      </c>
      <c r="J2803" t="s">
        <v>27</v>
      </c>
      <c r="K2803" s="1">
        <v>99653</v>
      </c>
      <c r="L2803" s="1">
        <v>74249.94</v>
      </c>
      <c r="M2803" s="1">
        <v>-25403.06</v>
      </c>
      <c r="N2803" s="1">
        <v>74249.13</v>
      </c>
      <c r="O2803">
        <v>0.81</v>
      </c>
      <c r="P2803" s="1">
        <v>74249.13</v>
      </c>
      <c r="Q2803">
        <v>0</v>
      </c>
      <c r="R2803" s="1">
        <v>74249.13</v>
      </c>
      <c r="S2803">
        <v>0</v>
      </c>
    </row>
    <row r="2804" spans="1:19" x14ac:dyDescent="0.25">
      <c r="A2804" s="2">
        <v>1001</v>
      </c>
      <c r="B2804" t="s">
        <v>21</v>
      </c>
      <c r="C2804" s="2" t="str">
        <f t="shared" si="148"/>
        <v>16</v>
      </c>
      <c r="D2804" t="s">
        <v>633</v>
      </c>
      <c r="E2804" s="2" t="str">
        <f t="shared" si="149"/>
        <v>160010000</v>
      </c>
      <c r="F2804" t="s">
        <v>634</v>
      </c>
      <c r="G2804" t="s">
        <v>635</v>
      </c>
      <c r="H2804" t="s">
        <v>636</v>
      </c>
      <c r="I2804">
        <v>12000</v>
      </c>
      <c r="J2804" t="s">
        <v>28</v>
      </c>
      <c r="K2804" s="1">
        <v>1407587</v>
      </c>
      <c r="L2804" s="1">
        <v>1265515.3600000001</v>
      </c>
      <c r="M2804" s="1">
        <v>-142071.64000000001</v>
      </c>
      <c r="N2804" s="1">
        <v>1265514.79</v>
      </c>
      <c r="O2804">
        <v>0.56999999999999995</v>
      </c>
      <c r="P2804" s="1">
        <v>1265514.79</v>
      </c>
      <c r="Q2804">
        <v>0</v>
      </c>
      <c r="R2804" s="1">
        <v>1265514.79</v>
      </c>
      <c r="S2804">
        <v>0</v>
      </c>
    </row>
    <row r="2805" spans="1:19" x14ac:dyDescent="0.25">
      <c r="A2805" s="2">
        <v>1001</v>
      </c>
      <c r="B2805" t="s">
        <v>21</v>
      </c>
      <c r="C2805" s="2" t="str">
        <f t="shared" si="148"/>
        <v>16</v>
      </c>
      <c r="D2805" t="s">
        <v>633</v>
      </c>
      <c r="E2805" s="2" t="str">
        <f t="shared" si="149"/>
        <v>160010000</v>
      </c>
      <c r="F2805" t="s">
        <v>634</v>
      </c>
      <c r="G2805" t="s">
        <v>635</v>
      </c>
      <c r="H2805" t="s">
        <v>636</v>
      </c>
      <c r="I2805">
        <v>12001</v>
      </c>
      <c r="J2805" t="s">
        <v>51</v>
      </c>
      <c r="K2805" s="1">
        <v>903979</v>
      </c>
      <c r="L2805" s="1">
        <v>606999.72</v>
      </c>
      <c r="M2805" s="1">
        <v>-296979.28000000003</v>
      </c>
      <c r="N2805" s="1">
        <v>606999.52</v>
      </c>
      <c r="O2805">
        <v>0.2</v>
      </c>
      <c r="P2805" s="1">
        <v>606999.52</v>
      </c>
      <c r="Q2805">
        <v>0</v>
      </c>
      <c r="R2805" s="1">
        <v>606999.52</v>
      </c>
      <c r="S2805">
        <v>0</v>
      </c>
    </row>
    <row r="2806" spans="1:19" x14ac:dyDescent="0.25">
      <c r="A2806" s="2">
        <v>1001</v>
      </c>
      <c r="B2806" t="s">
        <v>21</v>
      </c>
      <c r="C2806" s="2" t="str">
        <f t="shared" si="148"/>
        <v>16</v>
      </c>
      <c r="D2806" t="s">
        <v>633</v>
      </c>
      <c r="E2806" s="2" t="str">
        <f t="shared" si="149"/>
        <v>160010000</v>
      </c>
      <c r="F2806" t="s">
        <v>634</v>
      </c>
      <c r="G2806" t="s">
        <v>635</v>
      </c>
      <c r="H2806" t="s">
        <v>636</v>
      </c>
      <c r="I2806">
        <v>12002</v>
      </c>
      <c r="J2806" t="s">
        <v>29</v>
      </c>
      <c r="K2806" s="1">
        <v>521928</v>
      </c>
      <c r="L2806" s="1">
        <v>326751.69</v>
      </c>
      <c r="M2806" s="1">
        <v>-195176.31</v>
      </c>
      <c r="N2806" s="1">
        <v>326750.88</v>
      </c>
      <c r="O2806">
        <v>0.81</v>
      </c>
      <c r="P2806" s="1">
        <v>326750.88</v>
      </c>
      <c r="Q2806">
        <v>0</v>
      </c>
      <c r="R2806" s="1">
        <v>326750.88</v>
      </c>
      <c r="S2806">
        <v>0</v>
      </c>
    </row>
    <row r="2807" spans="1:19" x14ac:dyDescent="0.25">
      <c r="A2807" s="2">
        <v>1001</v>
      </c>
      <c r="B2807" t="s">
        <v>21</v>
      </c>
      <c r="C2807" s="2" t="str">
        <f t="shared" si="148"/>
        <v>16</v>
      </c>
      <c r="D2807" t="s">
        <v>633</v>
      </c>
      <c r="E2807" s="2" t="str">
        <f t="shared" si="149"/>
        <v>160010000</v>
      </c>
      <c r="F2807" t="s">
        <v>634</v>
      </c>
      <c r="G2807" t="s">
        <v>635</v>
      </c>
      <c r="H2807" t="s">
        <v>636</v>
      </c>
      <c r="I2807">
        <v>12003</v>
      </c>
      <c r="J2807" t="s">
        <v>30</v>
      </c>
      <c r="K2807" s="1">
        <v>189597</v>
      </c>
      <c r="L2807" s="1">
        <v>154550</v>
      </c>
      <c r="M2807" s="1">
        <v>-35047</v>
      </c>
      <c r="N2807" s="1">
        <v>154549.09</v>
      </c>
      <c r="O2807">
        <v>0.91</v>
      </c>
      <c r="P2807" s="1">
        <v>154549.09</v>
      </c>
      <c r="Q2807">
        <v>0</v>
      </c>
      <c r="R2807" s="1">
        <v>154549.09</v>
      </c>
      <c r="S2807">
        <v>0</v>
      </c>
    </row>
    <row r="2808" spans="1:19" x14ac:dyDescent="0.25">
      <c r="A2808" s="2">
        <v>1001</v>
      </c>
      <c r="B2808" t="s">
        <v>21</v>
      </c>
      <c r="C2808" s="2" t="str">
        <f t="shared" si="148"/>
        <v>16</v>
      </c>
      <c r="D2808" t="s">
        <v>633</v>
      </c>
      <c r="E2808" s="2" t="str">
        <f t="shared" si="149"/>
        <v>160010000</v>
      </c>
      <c r="F2808" t="s">
        <v>634</v>
      </c>
      <c r="G2808" t="s">
        <v>635</v>
      </c>
      <c r="H2808" t="s">
        <v>636</v>
      </c>
      <c r="I2808">
        <v>12005</v>
      </c>
      <c r="J2808" t="s">
        <v>31</v>
      </c>
      <c r="K2808" s="1">
        <v>413579</v>
      </c>
      <c r="L2808" s="1">
        <v>473880</v>
      </c>
      <c r="M2808" s="1">
        <v>60301</v>
      </c>
      <c r="N2808" s="1">
        <v>473879.01</v>
      </c>
      <c r="O2808">
        <v>0.99</v>
      </c>
      <c r="P2808" s="1">
        <v>473879.01</v>
      </c>
      <c r="Q2808">
        <v>0</v>
      </c>
      <c r="R2808" s="1">
        <v>473879.01</v>
      </c>
      <c r="S2808">
        <v>0</v>
      </c>
    </row>
    <row r="2809" spans="1:19" x14ac:dyDescent="0.25">
      <c r="A2809" s="2">
        <v>1001</v>
      </c>
      <c r="B2809" t="s">
        <v>21</v>
      </c>
      <c r="C2809" s="2" t="str">
        <f t="shared" si="148"/>
        <v>16</v>
      </c>
      <c r="D2809" t="s">
        <v>633</v>
      </c>
      <c r="E2809" s="2" t="str">
        <f t="shared" si="149"/>
        <v>160010000</v>
      </c>
      <c r="F2809" t="s">
        <v>634</v>
      </c>
      <c r="G2809" t="s">
        <v>635</v>
      </c>
      <c r="H2809" t="s">
        <v>636</v>
      </c>
      <c r="I2809">
        <v>12100</v>
      </c>
      <c r="J2809" t="s">
        <v>32</v>
      </c>
      <c r="K2809" s="1">
        <v>1953877</v>
      </c>
      <c r="L2809" s="1">
        <v>1714221.54</v>
      </c>
      <c r="M2809" s="1">
        <v>-239655.46</v>
      </c>
      <c r="N2809" s="1">
        <v>1714220.88</v>
      </c>
      <c r="O2809">
        <v>0.66</v>
      </c>
      <c r="P2809" s="1">
        <v>1714220.88</v>
      </c>
      <c r="Q2809">
        <v>0</v>
      </c>
      <c r="R2809" s="1">
        <v>1714220.88</v>
      </c>
      <c r="S2809">
        <v>0</v>
      </c>
    </row>
    <row r="2810" spans="1:19" x14ac:dyDescent="0.25">
      <c r="A2810" s="2">
        <v>1001</v>
      </c>
      <c r="B2810" t="s">
        <v>21</v>
      </c>
      <c r="C2810" s="2" t="str">
        <f t="shared" si="148"/>
        <v>16</v>
      </c>
      <c r="D2810" t="s">
        <v>633</v>
      </c>
      <c r="E2810" s="2" t="str">
        <f t="shared" si="149"/>
        <v>160010000</v>
      </c>
      <c r="F2810" t="s">
        <v>634</v>
      </c>
      <c r="G2810" t="s">
        <v>635</v>
      </c>
      <c r="H2810" t="s">
        <v>636</v>
      </c>
      <c r="I2810">
        <v>12101</v>
      </c>
      <c r="J2810" t="s">
        <v>33</v>
      </c>
      <c r="K2810" s="1">
        <v>3943735</v>
      </c>
      <c r="L2810" s="1">
        <v>3638477.4</v>
      </c>
      <c r="M2810" s="1">
        <v>-305257.59999999998</v>
      </c>
      <c r="N2810" s="1">
        <v>3638476.64</v>
      </c>
      <c r="O2810">
        <v>0.76</v>
      </c>
      <c r="P2810" s="1">
        <v>3638476.64</v>
      </c>
      <c r="Q2810">
        <v>0</v>
      </c>
      <c r="R2810" s="1">
        <v>3638476.64</v>
      </c>
      <c r="S2810">
        <v>0</v>
      </c>
    </row>
    <row r="2811" spans="1:19" x14ac:dyDescent="0.25">
      <c r="A2811" s="2">
        <v>1001</v>
      </c>
      <c r="B2811" t="s">
        <v>21</v>
      </c>
      <c r="C2811" s="2" t="str">
        <f t="shared" si="148"/>
        <v>16</v>
      </c>
      <c r="D2811" t="s">
        <v>633</v>
      </c>
      <c r="E2811" s="2" t="str">
        <f t="shared" si="149"/>
        <v>160010000</v>
      </c>
      <c r="F2811" t="s">
        <v>634</v>
      </c>
      <c r="G2811" t="s">
        <v>635</v>
      </c>
      <c r="H2811" t="s">
        <v>636</v>
      </c>
      <c r="I2811">
        <v>12103</v>
      </c>
      <c r="J2811" t="s">
        <v>52</v>
      </c>
      <c r="K2811" s="1">
        <v>5408</v>
      </c>
      <c r="L2811" s="1">
        <v>8326</v>
      </c>
      <c r="M2811" s="1">
        <v>2918</v>
      </c>
      <c r="N2811" s="1">
        <v>8325.5</v>
      </c>
      <c r="O2811">
        <v>0.5</v>
      </c>
      <c r="P2811" s="1">
        <v>8325.5</v>
      </c>
      <c r="Q2811">
        <v>0</v>
      </c>
      <c r="R2811" s="1">
        <v>8325.5</v>
      </c>
      <c r="S2811">
        <v>0</v>
      </c>
    </row>
    <row r="2812" spans="1:19" x14ac:dyDescent="0.25">
      <c r="A2812" s="2">
        <v>1001</v>
      </c>
      <c r="B2812" t="s">
        <v>21</v>
      </c>
      <c r="C2812" s="2" t="str">
        <f t="shared" si="148"/>
        <v>16</v>
      </c>
      <c r="D2812" t="s">
        <v>633</v>
      </c>
      <c r="E2812" s="2" t="str">
        <f t="shared" si="149"/>
        <v>160010000</v>
      </c>
      <c r="F2812" t="s">
        <v>634</v>
      </c>
      <c r="G2812" t="s">
        <v>635</v>
      </c>
      <c r="H2812" t="s">
        <v>636</v>
      </c>
      <c r="I2812">
        <v>12502</v>
      </c>
      <c r="J2812" t="s">
        <v>134</v>
      </c>
      <c r="K2812">
        <v>0</v>
      </c>
      <c r="L2812" s="1">
        <v>4671</v>
      </c>
      <c r="M2812" s="1">
        <v>4671</v>
      </c>
      <c r="N2812" s="1">
        <v>4670.37</v>
      </c>
      <c r="O2812">
        <v>0.63</v>
      </c>
      <c r="P2812" s="1">
        <v>4670.37</v>
      </c>
      <c r="Q2812">
        <v>0</v>
      </c>
      <c r="R2812" s="1">
        <v>4670.37</v>
      </c>
      <c r="S2812">
        <v>0</v>
      </c>
    </row>
    <row r="2813" spans="1:19" x14ac:dyDescent="0.25">
      <c r="A2813" s="2">
        <v>1001</v>
      </c>
      <c r="B2813" t="s">
        <v>21</v>
      </c>
      <c r="C2813" s="2" t="str">
        <f t="shared" si="148"/>
        <v>16</v>
      </c>
      <c r="D2813" t="s">
        <v>633</v>
      </c>
      <c r="E2813" s="2" t="str">
        <f t="shared" si="149"/>
        <v>160010000</v>
      </c>
      <c r="F2813" t="s">
        <v>634</v>
      </c>
      <c r="G2813" t="s">
        <v>635</v>
      </c>
      <c r="H2813" t="s">
        <v>636</v>
      </c>
      <c r="I2813">
        <v>13000</v>
      </c>
      <c r="J2813" t="s">
        <v>53</v>
      </c>
      <c r="K2813" s="1">
        <v>1999197</v>
      </c>
      <c r="L2813" s="1">
        <v>1657139.98</v>
      </c>
      <c r="M2813" s="1">
        <v>-342057.02</v>
      </c>
      <c r="N2813" s="1">
        <v>1657139.95</v>
      </c>
      <c r="O2813">
        <v>0.03</v>
      </c>
      <c r="P2813" s="1">
        <v>1657139.95</v>
      </c>
      <c r="Q2813">
        <v>0</v>
      </c>
      <c r="R2813" s="1">
        <v>1657139.95</v>
      </c>
      <c r="S2813">
        <v>0</v>
      </c>
    </row>
    <row r="2814" spans="1:19" x14ac:dyDescent="0.25">
      <c r="A2814" s="2">
        <v>1001</v>
      </c>
      <c r="B2814" t="s">
        <v>21</v>
      </c>
      <c r="C2814" s="2" t="str">
        <f t="shared" si="148"/>
        <v>16</v>
      </c>
      <c r="D2814" t="s">
        <v>633</v>
      </c>
      <c r="E2814" s="2" t="str">
        <f t="shared" si="149"/>
        <v>160010000</v>
      </c>
      <c r="F2814" t="s">
        <v>634</v>
      </c>
      <c r="G2814" t="s">
        <v>635</v>
      </c>
      <c r="H2814" t="s">
        <v>636</v>
      </c>
      <c r="I2814">
        <v>13001</v>
      </c>
      <c r="J2814" t="s">
        <v>54</v>
      </c>
      <c r="K2814" s="1">
        <v>17694</v>
      </c>
      <c r="L2814" s="1">
        <v>10733</v>
      </c>
      <c r="M2814" s="1">
        <v>-6961</v>
      </c>
      <c r="N2814" s="1">
        <v>10732.62</v>
      </c>
      <c r="O2814">
        <v>0.38</v>
      </c>
      <c r="P2814" s="1">
        <v>10732.62</v>
      </c>
      <c r="Q2814">
        <v>0</v>
      </c>
      <c r="R2814" s="1">
        <v>10732.62</v>
      </c>
      <c r="S2814">
        <v>0</v>
      </c>
    </row>
    <row r="2815" spans="1:19" x14ac:dyDescent="0.25">
      <c r="A2815" s="2">
        <v>1001</v>
      </c>
      <c r="B2815" t="s">
        <v>21</v>
      </c>
      <c r="C2815" s="2" t="str">
        <f t="shared" si="148"/>
        <v>16</v>
      </c>
      <c r="D2815" t="s">
        <v>633</v>
      </c>
      <c r="E2815" s="2" t="str">
        <f t="shared" si="149"/>
        <v>160010000</v>
      </c>
      <c r="F2815" t="s">
        <v>634</v>
      </c>
      <c r="G2815" t="s">
        <v>635</v>
      </c>
      <c r="H2815" t="s">
        <v>636</v>
      </c>
      <c r="I2815">
        <v>13002</v>
      </c>
      <c r="J2815" t="s">
        <v>55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>
        <v>0</v>
      </c>
      <c r="R2815">
        <v>0</v>
      </c>
      <c r="S2815">
        <v>0</v>
      </c>
    </row>
    <row r="2816" spans="1:19" x14ac:dyDescent="0.25">
      <c r="A2816" s="2">
        <v>1001</v>
      </c>
      <c r="B2816" t="s">
        <v>21</v>
      </c>
      <c r="C2816" s="2" t="str">
        <f t="shared" si="148"/>
        <v>16</v>
      </c>
      <c r="D2816" t="s">
        <v>633</v>
      </c>
      <c r="E2816" s="2" t="str">
        <f t="shared" si="149"/>
        <v>160010000</v>
      </c>
      <c r="F2816" t="s">
        <v>634</v>
      </c>
      <c r="G2816" t="s">
        <v>635</v>
      </c>
      <c r="H2816" t="s">
        <v>636</v>
      </c>
      <c r="I2816">
        <v>13005</v>
      </c>
      <c r="J2816" t="s">
        <v>56</v>
      </c>
      <c r="K2816" s="1">
        <v>316546</v>
      </c>
      <c r="L2816" s="1">
        <v>286478</v>
      </c>
      <c r="M2816" s="1">
        <v>-30068</v>
      </c>
      <c r="N2816" s="1">
        <v>286477.76</v>
      </c>
      <c r="O2816">
        <v>0.24</v>
      </c>
      <c r="P2816" s="1">
        <v>286477.76</v>
      </c>
      <c r="Q2816">
        <v>0</v>
      </c>
      <c r="R2816" s="1">
        <v>286477.76</v>
      </c>
      <c r="S2816">
        <v>0</v>
      </c>
    </row>
    <row r="2817" spans="1:19" x14ac:dyDescent="0.25">
      <c r="A2817" s="2">
        <v>1001</v>
      </c>
      <c r="B2817" t="s">
        <v>21</v>
      </c>
      <c r="C2817" s="2" t="str">
        <f t="shared" si="148"/>
        <v>16</v>
      </c>
      <c r="D2817" t="s">
        <v>633</v>
      </c>
      <c r="E2817" s="2" t="str">
        <f t="shared" si="149"/>
        <v>160010000</v>
      </c>
      <c r="F2817" t="s">
        <v>634</v>
      </c>
      <c r="G2817" t="s">
        <v>635</v>
      </c>
      <c r="H2817" t="s">
        <v>636</v>
      </c>
      <c r="I2817">
        <v>13106</v>
      </c>
      <c r="J2817" t="s">
        <v>57</v>
      </c>
      <c r="K2817" s="1">
        <v>21256</v>
      </c>
      <c r="L2817" s="1">
        <v>28149.16</v>
      </c>
      <c r="M2817" s="1">
        <v>6893.16</v>
      </c>
      <c r="N2817" s="1">
        <v>28149.16</v>
      </c>
      <c r="O2817">
        <v>0</v>
      </c>
      <c r="P2817" s="1">
        <v>28149.16</v>
      </c>
      <c r="Q2817">
        <v>0</v>
      </c>
      <c r="R2817" s="1">
        <v>28149.16</v>
      </c>
      <c r="S2817">
        <v>0</v>
      </c>
    </row>
    <row r="2818" spans="1:19" x14ac:dyDescent="0.25">
      <c r="A2818" s="2">
        <v>1001</v>
      </c>
      <c r="B2818" t="s">
        <v>21</v>
      </c>
      <c r="C2818" s="2" t="str">
        <f t="shared" si="148"/>
        <v>16</v>
      </c>
      <c r="D2818" t="s">
        <v>633</v>
      </c>
      <c r="E2818" s="2" t="str">
        <f t="shared" si="149"/>
        <v>160010000</v>
      </c>
      <c r="F2818" t="s">
        <v>634</v>
      </c>
      <c r="G2818" t="s">
        <v>635</v>
      </c>
      <c r="H2818" t="s">
        <v>636</v>
      </c>
      <c r="I2818">
        <v>15000</v>
      </c>
      <c r="J2818" t="s">
        <v>135</v>
      </c>
      <c r="K2818">
        <v>0</v>
      </c>
      <c r="L2818">
        <v>636.36</v>
      </c>
      <c r="M2818">
        <v>636.36</v>
      </c>
      <c r="N2818">
        <v>636.36</v>
      </c>
      <c r="O2818">
        <v>0</v>
      </c>
      <c r="P2818">
        <v>636.36</v>
      </c>
      <c r="Q2818">
        <v>0</v>
      </c>
      <c r="R2818">
        <v>636.36</v>
      </c>
      <c r="S2818">
        <v>0</v>
      </c>
    </row>
    <row r="2819" spans="1:19" x14ac:dyDescent="0.25">
      <c r="A2819" s="2">
        <v>1001</v>
      </c>
      <c r="B2819" t="s">
        <v>21</v>
      </c>
      <c r="C2819" s="2" t="str">
        <f t="shared" si="148"/>
        <v>16</v>
      </c>
      <c r="D2819" t="s">
        <v>633</v>
      </c>
      <c r="E2819" s="2" t="str">
        <f t="shared" si="149"/>
        <v>160010000</v>
      </c>
      <c r="F2819" t="s">
        <v>634</v>
      </c>
      <c r="G2819" t="s">
        <v>635</v>
      </c>
      <c r="H2819" t="s">
        <v>636</v>
      </c>
      <c r="I2819">
        <v>15001</v>
      </c>
      <c r="J2819" t="s">
        <v>34</v>
      </c>
      <c r="K2819" s="1">
        <v>111370</v>
      </c>
      <c r="L2819" s="1">
        <v>97641</v>
      </c>
      <c r="M2819" s="1">
        <v>-13729</v>
      </c>
      <c r="N2819" s="1">
        <v>97640.18</v>
      </c>
      <c r="O2819">
        <v>0.82</v>
      </c>
      <c r="P2819" s="1">
        <v>97640.18</v>
      </c>
      <c r="Q2819">
        <v>0</v>
      </c>
      <c r="R2819" s="1">
        <v>97640.18</v>
      </c>
      <c r="S2819">
        <v>0</v>
      </c>
    </row>
    <row r="2820" spans="1:19" x14ac:dyDescent="0.25">
      <c r="A2820" s="2">
        <v>1001</v>
      </c>
      <c r="B2820" t="s">
        <v>21</v>
      </c>
      <c r="C2820" s="2" t="str">
        <f t="shared" si="148"/>
        <v>16</v>
      </c>
      <c r="D2820" t="s">
        <v>633</v>
      </c>
      <c r="E2820" s="2" t="str">
        <f t="shared" si="149"/>
        <v>160010000</v>
      </c>
      <c r="F2820" t="s">
        <v>634</v>
      </c>
      <c r="G2820" t="s">
        <v>635</v>
      </c>
      <c r="H2820" t="s">
        <v>636</v>
      </c>
      <c r="I2820">
        <v>15006</v>
      </c>
      <c r="J2820" t="s">
        <v>60</v>
      </c>
      <c r="K2820" s="1">
        <v>341235</v>
      </c>
      <c r="L2820" s="1">
        <v>445216.58</v>
      </c>
      <c r="M2820" s="1">
        <v>103981.58</v>
      </c>
      <c r="N2820" s="1">
        <v>445216.5</v>
      </c>
      <c r="O2820">
        <v>0.08</v>
      </c>
      <c r="P2820" s="1">
        <v>445216.5</v>
      </c>
      <c r="Q2820">
        <v>0</v>
      </c>
      <c r="R2820" s="1">
        <v>445216.5</v>
      </c>
      <c r="S2820">
        <v>0</v>
      </c>
    </row>
    <row r="2821" spans="1:19" x14ac:dyDescent="0.25">
      <c r="A2821" s="2">
        <v>1001</v>
      </c>
      <c r="B2821" t="s">
        <v>21</v>
      </c>
      <c r="C2821" s="2" t="str">
        <f t="shared" si="148"/>
        <v>16</v>
      </c>
      <c r="D2821" t="s">
        <v>633</v>
      </c>
      <c r="E2821" s="2" t="str">
        <f t="shared" si="149"/>
        <v>160010000</v>
      </c>
      <c r="F2821" t="s">
        <v>634</v>
      </c>
      <c r="G2821" t="s">
        <v>635</v>
      </c>
      <c r="H2821" t="s">
        <v>636</v>
      </c>
      <c r="I2821">
        <v>15100</v>
      </c>
      <c r="J2821" t="s">
        <v>338</v>
      </c>
      <c r="K2821" s="1">
        <v>50982</v>
      </c>
      <c r="L2821" s="1">
        <v>63990</v>
      </c>
      <c r="M2821" s="1">
        <v>13008</v>
      </c>
      <c r="N2821" s="1">
        <v>63990</v>
      </c>
      <c r="O2821">
        <v>0</v>
      </c>
      <c r="P2821" s="1">
        <v>63990</v>
      </c>
      <c r="Q2821">
        <v>0</v>
      </c>
      <c r="R2821" s="1">
        <v>63990</v>
      </c>
      <c r="S2821">
        <v>0</v>
      </c>
    </row>
    <row r="2822" spans="1:19" x14ac:dyDescent="0.25">
      <c r="A2822" s="2">
        <v>1001</v>
      </c>
      <c r="B2822" t="s">
        <v>21</v>
      </c>
      <c r="C2822" s="2" t="str">
        <f t="shared" si="148"/>
        <v>16</v>
      </c>
      <c r="D2822" t="s">
        <v>633</v>
      </c>
      <c r="E2822" s="2" t="str">
        <f t="shared" si="149"/>
        <v>160010000</v>
      </c>
      <c r="F2822" t="s">
        <v>634</v>
      </c>
      <c r="G2822" t="s">
        <v>635</v>
      </c>
      <c r="H2822" t="s">
        <v>636</v>
      </c>
      <c r="I2822">
        <v>16000</v>
      </c>
      <c r="J2822" t="s">
        <v>35</v>
      </c>
      <c r="K2822" s="1">
        <v>2986728</v>
      </c>
      <c r="L2822" s="1">
        <v>2808852.14</v>
      </c>
      <c r="M2822" s="1">
        <v>-177875.86</v>
      </c>
      <c r="N2822" s="1">
        <v>2808851.58</v>
      </c>
      <c r="O2822">
        <v>0.56000000000000005</v>
      </c>
      <c r="P2822" s="1">
        <v>2808851.58</v>
      </c>
      <c r="Q2822">
        <v>0</v>
      </c>
      <c r="R2822" s="1">
        <v>2808851.58</v>
      </c>
      <c r="S2822">
        <v>0</v>
      </c>
    </row>
    <row r="2823" spans="1:19" x14ac:dyDescent="0.25">
      <c r="A2823" s="2">
        <v>1001</v>
      </c>
      <c r="B2823" t="s">
        <v>21</v>
      </c>
      <c r="C2823" s="2" t="str">
        <f t="shared" si="148"/>
        <v>16</v>
      </c>
      <c r="D2823" t="s">
        <v>633</v>
      </c>
      <c r="E2823" s="2" t="str">
        <f t="shared" si="149"/>
        <v>160010000</v>
      </c>
      <c r="F2823" t="s">
        <v>634</v>
      </c>
      <c r="G2823" t="s">
        <v>635</v>
      </c>
      <c r="H2823" t="s">
        <v>636</v>
      </c>
      <c r="I2823">
        <v>16001</v>
      </c>
      <c r="J2823" t="s">
        <v>61</v>
      </c>
      <c r="K2823" s="1">
        <v>9403</v>
      </c>
      <c r="L2823" s="1">
        <v>9403</v>
      </c>
      <c r="M2823">
        <v>0</v>
      </c>
      <c r="N2823" s="1">
        <v>9019.19</v>
      </c>
      <c r="O2823">
        <v>383.81</v>
      </c>
      <c r="P2823" s="1">
        <v>9019.19</v>
      </c>
      <c r="Q2823">
        <v>0</v>
      </c>
      <c r="R2823" s="1">
        <v>9019.19</v>
      </c>
      <c r="S2823">
        <v>0</v>
      </c>
    </row>
    <row r="2824" spans="1:19" x14ac:dyDescent="0.25">
      <c r="A2824" s="2">
        <v>1001</v>
      </c>
      <c r="B2824" t="s">
        <v>21</v>
      </c>
      <c r="C2824" s="2" t="str">
        <f t="shared" si="148"/>
        <v>16</v>
      </c>
      <c r="D2824" t="s">
        <v>633</v>
      </c>
      <c r="E2824" s="2" t="str">
        <f t="shared" si="149"/>
        <v>160010000</v>
      </c>
      <c r="F2824" t="s">
        <v>634</v>
      </c>
      <c r="G2824" t="s">
        <v>635</v>
      </c>
      <c r="H2824" t="s">
        <v>636</v>
      </c>
      <c r="I2824">
        <v>16108</v>
      </c>
      <c r="J2824" t="s">
        <v>36</v>
      </c>
      <c r="K2824" s="1">
        <v>145001</v>
      </c>
      <c r="L2824" s="1">
        <v>405666.09</v>
      </c>
      <c r="M2824" s="1">
        <v>260665.09</v>
      </c>
      <c r="N2824" s="1">
        <v>405665.79</v>
      </c>
      <c r="O2824">
        <v>0.3</v>
      </c>
      <c r="P2824" s="1">
        <v>405665.79</v>
      </c>
      <c r="Q2824">
        <v>0</v>
      </c>
      <c r="R2824" s="1">
        <v>405665.79</v>
      </c>
      <c r="S2824">
        <v>0</v>
      </c>
    </row>
    <row r="2825" spans="1:19" x14ac:dyDescent="0.25">
      <c r="A2825" s="2">
        <v>1001</v>
      </c>
      <c r="B2825" t="s">
        <v>21</v>
      </c>
      <c r="C2825" s="2" t="str">
        <f t="shared" si="148"/>
        <v>16</v>
      </c>
      <c r="D2825" t="s">
        <v>633</v>
      </c>
      <c r="E2825" s="2" t="str">
        <f t="shared" si="149"/>
        <v>160010000</v>
      </c>
      <c r="F2825" t="s">
        <v>634</v>
      </c>
      <c r="G2825" t="s">
        <v>635</v>
      </c>
      <c r="H2825" t="s">
        <v>636</v>
      </c>
      <c r="I2825">
        <v>16201</v>
      </c>
      <c r="J2825" t="s">
        <v>37</v>
      </c>
      <c r="K2825" s="1">
        <v>380447</v>
      </c>
      <c r="L2825" s="1">
        <v>645875.91</v>
      </c>
      <c r="M2825" s="1">
        <v>265428.90999999997</v>
      </c>
      <c r="N2825" s="1">
        <v>592905.11</v>
      </c>
      <c r="O2825" s="1">
        <v>52970.8</v>
      </c>
      <c r="P2825" s="1">
        <v>592905.11</v>
      </c>
      <c r="Q2825">
        <v>0</v>
      </c>
      <c r="R2825" s="1">
        <v>592905.11</v>
      </c>
      <c r="S2825">
        <v>0</v>
      </c>
    </row>
    <row r="2826" spans="1:19" x14ac:dyDescent="0.25">
      <c r="A2826" s="2">
        <v>1001</v>
      </c>
      <c r="B2826" t="s">
        <v>21</v>
      </c>
      <c r="C2826" s="2" t="str">
        <f t="shared" si="148"/>
        <v>16</v>
      </c>
      <c r="D2826" t="s">
        <v>633</v>
      </c>
      <c r="E2826" s="2" t="str">
        <f t="shared" si="149"/>
        <v>160010000</v>
      </c>
      <c r="F2826" t="s">
        <v>634</v>
      </c>
      <c r="G2826" t="s">
        <v>635</v>
      </c>
      <c r="H2826" t="s">
        <v>636</v>
      </c>
      <c r="I2826">
        <v>16205</v>
      </c>
      <c r="J2826" t="s">
        <v>63</v>
      </c>
      <c r="K2826">
        <v>0</v>
      </c>
      <c r="L2826" s="1">
        <v>72516.850000000006</v>
      </c>
      <c r="M2826" s="1">
        <v>72516.850000000006</v>
      </c>
      <c r="N2826" s="1">
        <v>72516.850000000006</v>
      </c>
      <c r="O2826">
        <v>0</v>
      </c>
      <c r="P2826" s="1">
        <v>72516.850000000006</v>
      </c>
      <c r="Q2826">
        <v>0</v>
      </c>
      <c r="R2826" s="1">
        <v>72516.850000000006</v>
      </c>
      <c r="S2826">
        <v>0</v>
      </c>
    </row>
    <row r="2827" spans="1:19" x14ac:dyDescent="0.25">
      <c r="A2827" s="2">
        <v>1001</v>
      </c>
      <c r="B2827" t="s">
        <v>21</v>
      </c>
      <c r="C2827" s="2" t="str">
        <f t="shared" si="148"/>
        <v>16</v>
      </c>
      <c r="D2827" t="s">
        <v>633</v>
      </c>
      <c r="E2827" s="2" t="str">
        <f t="shared" si="149"/>
        <v>160010000</v>
      </c>
      <c r="F2827" t="s">
        <v>634</v>
      </c>
      <c r="G2827" t="s">
        <v>635</v>
      </c>
      <c r="H2827" t="s">
        <v>636</v>
      </c>
      <c r="I2827">
        <v>18003</v>
      </c>
      <c r="J2827" t="s">
        <v>38</v>
      </c>
      <c r="K2827" s="1">
        <v>38496</v>
      </c>
      <c r="L2827" s="1">
        <v>38055</v>
      </c>
      <c r="M2827">
        <v>-441</v>
      </c>
      <c r="N2827" s="1">
        <v>38054.04</v>
      </c>
      <c r="O2827">
        <v>0.96</v>
      </c>
      <c r="P2827" s="1">
        <v>38054.04</v>
      </c>
      <c r="Q2827">
        <v>0</v>
      </c>
      <c r="R2827" s="1">
        <v>38054.04</v>
      </c>
      <c r="S2827">
        <v>0</v>
      </c>
    </row>
    <row r="2828" spans="1:19" x14ac:dyDescent="0.25">
      <c r="A2828" s="2">
        <v>1001</v>
      </c>
      <c r="B2828" t="s">
        <v>21</v>
      </c>
      <c r="C2828" s="2" t="str">
        <f t="shared" si="148"/>
        <v>16</v>
      </c>
      <c r="D2828" t="s">
        <v>633</v>
      </c>
      <c r="E2828" s="2" t="str">
        <f t="shared" si="149"/>
        <v>160010000</v>
      </c>
      <c r="F2828" t="s">
        <v>634</v>
      </c>
      <c r="G2828" t="s">
        <v>635</v>
      </c>
      <c r="H2828" t="s">
        <v>636</v>
      </c>
      <c r="I2828">
        <v>20200</v>
      </c>
      <c r="J2828" t="s">
        <v>64</v>
      </c>
      <c r="K2828" s="1">
        <v>6400612</v>
      </c>
      <c r="L2828" s="1">
        <v>6724163.3799999999</v>
      </c>
      <c r="M2828" s="1">
        <v>323551.38</v>
      </c>
      <c r="N2828" s="1">
        <v>6691838.3899999997</v>
      </c>
      <c r="O2828" s="1">
        <v>32324.99</v>
      </c>
      <c r="P2828" s="1">
        <v>6691838.3899999997</v>
      </c>
      <c r="Q2828">
        <v>0</v>
      </c>
      <c r="R2828" s="1">
        <v>6691832.6299999999</v>
      </c>
      <c r="S2828">
        <v>5.76</v>
      </c>
    </row>
    <row r="2829" spans="1:19" x14ac:dyDescent="0.25">
      <c r="A2829" s="2">
        <v>1001</v>
      </c>
      <c r="B2829" t="s">
        <v>21</v>
      </c>
      <c r="C2829" s="2" t="str">
        <f t="shared" si="148"/>
        <v>16</v>
      </c>
      <c r="D2829" t="s">
        <v>633</v>
      </c>
      <c r="E2829" s="2" t="str">
        <f t="shared" si="149"/>
        <v>160010000</v>
      </c>
      <c r="F2829" t="s">
        <v>634</v>
      </c>
      <c r="G2829" t="s">
        <v>635</v>
      </c>
      <c r="H2829" t="s">
        <v>636</v>
      </c>
      <c r="I2829">
        <v>20400</v>
      </c>
      <c r="J2829" t="s">
        <v>66</v>
      </c>
      <c r="K2829" s="1">
        <v>132239</v>
      </c>
      <c r="L2829" s="1">
        <v>102239</v>
      </c>
      <c r="M2829" s="1">
        <v>-30000</v>
      </c>
      <c r="N2829" s="1">
        <v>98569.02</v>
      </c>
      <c r="O2829" s="1">
        <v>3669.98</v>
      </c>
      <c r="P2829" s="1">
        <v>98569.02</v>
      </c>
      <c r="Q2829">
        <v>0</v>
      </c>
      <c r="R2829" s="1">
        <v>91184.28</v>
      </c>
      <c r="S2829" s="1">
        <v>7384.74</v>
      </c>
    </row>
    <row r="2830" spans="1:19" x14ac:dyDescent="0.25">
      <c r="A2830" s="2">
        <v>1001</v>
      </c>
      <c r="B2830" t="s">
        <v>21</v>
      </c>
      <c r="C2830" s="2" t="str">
        <f t="shared" si="148"/>
        <v>16</v>
      </c>
      <c r="D2830" t="s">
        <v>633</v>
      </c>
      <c r="E2830" s="2" t="str">
        <f t="shared" si="149"/>
        <v>160010000</v>
      </c>
      <c r="F2830" t="s">
        <v>634</v>
      </c>
      <c r="G2830" t="s">
        <v>635</v>
      </c>
      <c r="H2830" t="s">
        <v>636</v>
      </c>
      <c r="I2830">
        <v>20500</v>
      </c>
      <c r="J2830" t="s">
        <v>67</v>
      </c>
      <c r="K2830" s="1">
        <v>70000</v>
      </c>
      <c r="L2830" s="1">
        <v>40000</v>
      </c>
      <c r="M2830" s="1">
        <v>-30000</v>
      </c>
      <c r="N2830" s="1">
        <v>33600.19</v>
      </c>
      <c r="O2830" s="1">
        <v>6399.81</v>
      </c>
      <c r="P2830" s="1">
        <v>33600.19</v>
      </c>
      <c r="Q2830">
        <v>0</v>
      </c>
      <c r="R2830" s="1">
        <v>31268.75</v>
      </c>
      <c r="S2830" s="1">
        <v>2331.44</v>
      </c>
    </row>
    <row r="2831" spans="1:19" x14ac:dyDescent="0.25">
      <c r="A2831" s="2">
        <v>1001</v>
      </c>
      <c r="B2831" t="s">
        <v>21</v>
      </c>
      <c r="C2831" s="2" t="str">
        <f t="shared" si="148"/>
        <v>16</v>
      </c>
      <c r="D2831" t="s">
        <v>633</v>
      </c>
      <c r="E2831" s="2" t="str">
        <f t="shared" si="149"/>
        <v>160010000</v>
      </c>
      <c r="F2831" t="s">
        <v>634</v>
      </c>
      <c r="G2831" t="s">
        <v>635</v>
      </c>
      <c r="H2831" t="s">
        <v>636</v>
      </c>
      <c r="I2831">
        <v>21200</v>
      </c>
      <c r="J2831" t="s">
        <v>68</v>
      </c>
      <c r="K2831" s="1">
        <v>100000</v>
      </c>
      <c r="L2831" s="1">
        <v>37500</v>
      </c>
      <c r="M2831" s="1">
        <v>-62500</v>
      </c>
      <c r="N2831" s="1">
        <v>28318.76</v>
      </c>
      <c r="O2831" s="1">
        <v>9181.24</v>
      </c>
      <c r="P2831" s="1">
        <v>28318.76</v>
      </c>
      <c r="Q2831">
        <v>0</v>
      </c>
      <c r="R2831" s="1">
        <v>24775.06</v>
      </c>
      <c r="S2831" s="1">
        <v>3543.7</v>
      </c>
    </row>
    <row r="2832" spans="1:19" x14ac:dyDescent="0.25">
      <c r="A2832" s="2">
        <v>1001</v>
      </c>
      <c r="B2832" t="s">
        <v>21</v>
      </c>
      <c r="C2832" s="2" t="str">
        <f t="shared" si="148"/>
        <v>16</v>
      </c>
      <c r="D2832" t="s">
        <v>633</v>
      </c>
      <c r="E2832" s="2" t="str">
        <f t="shared" si="149"/>
        <v>160010000</v>
      </c>
      <c r="F2832" t="s">
        <v>634</v>
      </c>
      <c r="G2832" t="s">
        <v>635</v>
      </c>
      <c r="H2832" t="s">
        <v>636</v>
      </c>
      <c r="I2832">
        <v>21300</v>
      </c>
      <c r="J2832" t="s">
        <v>69</v>
      </c>
      <c r="K2832" s="1">
        <v>100000</v>
      </c>
      <c r="L2832" s="1">
        <v>105500</v>
      </c>
      <c r="M2832" s="1">
        <v>5500</v>
      </c>
      <c r="N2832" s="1">
        <v>102066.49</v>
      </c>
      <c r="O2832" s="1">
        <v>3433.51</v>
      </c>
      <c r="P2832" s="1">
        <v>102066.49</v>
      </c>
      <c r="Q2832">
        <v>0</v>
      </c>
      <c r="R2832" s="1">
        <v>102066.32</v>
      </c>
      <c r="S2832">
        <v>0.17</v>
      </c>
    </row>
    <row r="2833" spans="1:19" x14ac:dyDescent="0.25">
      <c r="A2833" s="2">
        <v>1001</v>
      </c>
      <c r="B2833" t="s">
        <v>21</v>
      </c>
      <c r="C2833" s="2" t="str">
        <f t="shared" si="148"/>
        <v>16</v>
      </c>
      <c r="D2833" t="s">
        <v>633</v>
      </c>
      <c r="E2833" s="2" t="str">
        <f t="shared" ref="E2833:E2864" si="150">"160010000"</f>
        <v>160010000</v>
      </c>
      <c r="F2833" t="s">
        <v>634</v>
      </c>
      <c r="G2833" t="s">
        <v>635</v>
      </c>
      <c r="H2833" t="s">
        <v>636</v>
      </c>
      <c r="I2833">
        <v>21400</v>
      </c>
      <c r="J2833" t="s">
        <v>70</v>
      </c>
      <c r="K2833" s="1">
        <v>39548</v>
      </c>
      <c r="L2833" s="1">
        <v>21548</v>
      </c>
      <c r="M2833" s="1">
        <v>-18000</v>
      </c>
      <c r="N2833" s="1">
        <v>18456.14</v>
      </c>
      <c r="O2833" s="1">
        <v>3091.86</v>
      </c>
      <c r="P2833" s="1">
        <v>18456.14</v>
      </c>
      <c r="Q2833">
        <v>0</v>
      </c>
      <c r="R2833" s="1">
        <v>18456.14</v>
      </c>
      <c r="S2833">
        <v>0</v>
      </c>
    </row>
    <row r="2834" spans="1:19" x14ac:dyDescent="0.25">
      <c r="A2834" s="2">
        <v>1001</v>
      </c>
      <c r="B2834" t="s">
        <v>21</v>
      </c>
      <c r="C2834" s="2" t="str">
        <f t="shared" si="148"/>
        <v>16</v>
      </c>
      <c r="D2834" t="s">
        <v>633</v>
      </c>
      <c r="E2834" s="2" t="str">
        <f t="shared" si="150"/>
        <v>160010000</v>
      </c>
      <c r="F2834" t="s">
        <v>634</v>
      </c>
      <c r="G2834" t="s">
        <v>635</v>
      </c>
      <c r="H2834" t="s">
        <v>636</v>
      </c>
      <c r="I2834">
        <v>21500</v>
      </c>
      <c r="J2834" t="s">
        <v>71</v>
      </c>
      <c r="K2834" s="1">
        <v>60000</v>
      </c>
      <c r="L2834" s="1">
        <v>45000</v>
      </c>
      <c r="M2834" s="1">
        <v>-15000</v>
      </c>
      <c r="N2834" s="1">
        <v>43153</v>
      </c>
      <c r="O2834" s="1">
        <v>1847</v>
      </c>
      <c r="P2834" s="1">
        <v>43153</v>
      </c>
      <c r="Q2834">
        <v>0</v>
      </c>
      <c r="R2834" s="1">
        <v>43152.87</v>
      </c>
      <c r="S2834">
        <v>0.13</v>
      </c>
    </row>
    <row r="2835" spans="1:19" x14ac:dyDescent="0.25">
      <c r="A2835" s="2">
        <v>1001</v>
      </c>
      <c r="B2835" t="s">
        <v>21</v>
      </c>
      <c r="C2835" s="2" t="str">
        <f t="shared" si="148"/>
        <v>16</v>
      </c>
      <c r="D2835" t="s">
        <v>633</v>
      </c>
      <c r="E2835" s="2" t="str">
        <f t="shared" si="150"/>
        <v>160010000</v>
      </c>
      <c r="F2835" t="s">
        <v>634</v>
      </c>
      <c r="G2835" t="s">
        <v>635</v>
      </c>
      <c r="H2835" t="s">
        <v>636</v>
      </c>
      <c r="I2835">
        <v>22000</v>
      </c>
      <c r="J2835" t="s">
        <v>39</v>
      </c>
      <c r="K2835" s="1">
        <v>168451</v>
      </c>
      <c r="L2835" s="1">
        <v>93451</v>
      </c>
      <c r="M2835" s="1">
        <v>-75000</v>
      </c>
      <c r="N2835" s="1">
        <v>76986.740000000005</v>
      </c>
      <c r="O2835" s="1">
        <v>16464.259999999998</v>
      </c>
      <c r="P2835" s="1">
        <v>76986.740000000005</v>
      </c>
      <c r="Q2835">
        <v>0</v>
      </c>
      <c r="R2835" s="1">
        <v>76986.740000000005</v>
      </c>
      <c r="S2835">
        <v>0</v>
      </c>
    </row>
    <row r="2836" spans="1:19" x14ac:dyDescent="0.25">
      <c r="A2836" s="2">
        <v>1001</v>
      </c>
      <c r="B2836" t="s">
        <v>21</v>
      </c>
      <c r="C2836" s="2" t="str">
        <f t="shared" si="148"/>
        <v>16</v>
      </c>
      <c r="D2836" t="s">
        <v>633</v>
      </c>
      <c r="E2836" s="2" t="str">
        <f t="shared" si="150"/>
        <v>160010000</v>
      </c>
      <c r="F2836" t="s">
        <v>634</v>
      </c>
      <c r="G2836" t="s">
        <v>635</v>
      </c>
      <c r="H2836" t="s">
        <v>636</v>
      </c>
      <c r="I2836">
        <v>22002</v>
      </c>
      <c r="J2836" t="s">
        <v>40</v>
      </c>
      <c r="K2836" s="1">
        <v>25500</v>
      </c>
      <c r="L2836" s="1">
        <v>25500</v>
      </c>
      <c r="M2836">
        <v>0</v>
      </c>
      <c r="N2836" s="1">
        <v>18621.89</v>
      </c>
      <c r="O2836" s="1">
        <v>6878.11</v>
      </c>
      <c r="P2836" s="1">
        <v>18621.89</v>
      </c>
      <c r="Q2836">
        <v>0</v>
      </c>
      <c r="R2836" s="1">
        <v>18621.8</v>
      </c>
      <c r="S2836">
        <v>0.09</v>
      </c>
    </row>
    <row r="2837" spans="1:19" x14ac:dyDescent="0.25">
      <c r="A2837" s="2">
        <v>1001</v>
      </c>
      <c r="B2837" t="s">
        <v>21</v>
      </c>
      <c r="C2837" s="2" t="str">
        <f t="shared" si="148"/>
        <v>16</v>
      </c>
      <c r="D2837" t="s">
        <v>633</v>
      </c>
      <c r="E2837" s="2" t="str">
        <f t="shared" si="150"/>
        <v>160010000</v>
      </c>
      <c r="F2837" t="s">
        <v>634</v>
      </c>
      <c r="G2837" t="s">
        <v>635</v>
      </c>
      <c r="H2837" t="s">
        <v>636</v>
      </c>
      <c r="I2837">
        <v>22003</v>
      </c>
      <c r="J2837" t="s">
        <v>41</v>
      </c>
      <c r="K2837" s="1">
        <v>8000</v>
      </c>
      <c r="L2837" s="1">
        <v>3000</v>
      </c>
      <c r="M2837" s="1">
        <v>-5000</v>
      </c>
      <c r="N2837" s="1">
        <v>2415.3200000000002</v>
      </c>
      <c r="O2837">
        <v>584.67999999999995</v>
      </c>
      <c r="P2837" s="1">
        <v>2415.3200000000002</v>
      </c>
      <c r="Q2837">
        <v>0</v>
      </c>
      <c r="R2837" s="1">
        <v>2415.3200000000002</v>
      </c>
      <c r="S2837">
        <v>0</v>
      </c>
    </row>
    <row r="2838" spans="1:19" x14ac:dyDescent="0.25">
      <c r="A2838" s="2">
        <v>1001</v>
      </c>
      <c r="B2838" t="s">
        <v>21</v>
      </c>
      <c r="C2838" s="2" t="str">
        <f t="shared" si="148"/>
        <v>16</v>
      </c>
      <c r="D2838" t="s">
        <v>633</v>
      </c>
      <c r="E2838" s="2" t="str">
        <f t="shared" si="150"/>
        <v>160010000</v>
      </c>
      <c r="F2838" t="s">
        <v>634</v>
      </c>
      <c r="G2838" t="s">
        <v>635</v>
      </c>
      <c r="H2838" t="s">
        <v>636</v>
      </c>
      <c r="I2838">
        <v>22004</v>
      </c>
      <c r="J2838" t="s">
        <v>72</v>
      </c>
      <c r="K2838" s="1">
        <v>150200</v>
      </c>
      <c r="L2838" s="1">
        <v>70200</v>
      </c>
      <c r="M2838" s="1">
        <v>-80000</v>
      </c>
      <c r="N2838" s="1">
        <v>66408.710000000006</v>
      </c>
      <c r="O2838" s="1">
        <v>3791.29</v>
      </c>
      <c r="P2838" s="1">
        <v>66408.710000000006</v>
      </c>
      <c r="Q2838">
        <v>0</v>
      </c>
      <c r="R2838" s="1">
        <v>66389.33</v>
      </c>
      <c r="S2838">
        <v>19.38</v>
      </c>
    </row>
    <row r="2839" spans="1:19" x14ac:dyDescent="0.25">
      <c r="A2839" s="2">
        <v>1001</v>
      </c>
      <c r="B2839" t="s">
        <v>21</v>
      </c>
      <c r="C2839" s="2" t="str">
        <f t="shared" si="148"/>
        <v>16</v>
      </c>
      <c r="D2839" t="s">
        <v>633</v>
      </c>
      <c r="E2839" s="2" t="str">
        <f t="shared" si="150"/>
        <v>160010000</v>
      </c>
      <c r="F2839" t="s">
        <v>634</v>
      </c>
      <c r="G2839" t="s">
        <v>635</v>
      </c>
      <c r="H2839" t="s">
        <v>636</v>
      </c>
      <c r="I2839">
        <v>22100</v>
      </c>
      <c r="J2839" t="s">
        <v>73</v>
      </c>
      <c r="K2839" s="1">
        <v>794977</v>
      </c>
      <c r="L2839" s="1">
        <v>794977</v>
      </c>
      <c r="M2839">
        <v>0</v>
      </c>
      <c r="N2839" s="1">
        <v>765453.64</v>
      </c>
      <c r="O2839" s="1">
        <v>29523.360000000001</v>
      </c>
      <c r="P2839" s="1">
        <v>765453.64</v>
      </c>
      <c r="Q2839">
        <v>0</v>
      </c>
      <c r="R2839" s="1">
        <v>765453.64</v>
      </c>
      <c r="S2839">
        <v>0</v>
      </c>
    </row>
    <row r="2840" spans="1:19" x14ac:dyDescent="0.25">
      <c r="A2840" s="2">
        <v>1001</v>
      </c>
      <c r="B2840" t="s">
        <v>21</v>
      </c>
      <c r="C2840" s="2" t="str">
        <f t="shared" si="148"/>
        <v>16</v>
      </c>
      <c r="D2840" t="s">
        <v>633</v>
      </c>
      <c r="E2840" s="2" t="str">
        <f t="shared" si="150"/>
        <v>160010000</v>
      </c>
      <c r="F2840" t="s">
        <v>634</v>
      </c>
      <c r="G2840" t="s">
        <v>635</v>
      </c>
      <c r="H2840" t="s">
        <v>636</v>
      </c>
      <c r="I2840">
        <v>22101</v>
      </c>
      <c r="J2840" t="s">
        <v>74</v>
      </c>
      <c r="K2840" s="1">
        <v>35450</v>
      </c>
      <c r="L2840" s="1">
        <v>35450</v>
      </c>
      <c r="M2840">
        <v>0</v>
      </c>
      <c r="N2840" s="1">
        <v>22932.34</v>
      </c>
      <c r="O2840" s="1">
        <v>12517.66</v>
      </c>
      <c r="P2840" s="1">
        <v>22932.34</v>
      </c>
      <c r="Q2840">
        <v>0</v>
      </c>
      <c r="R2840" s="1">
        <v>22932.34</v>
      </c>
      <c r="S2840">
        <v>0</v>
      </c>
    </row>
    <row r="2841" spans="1:19" x14ac:dyDescent="0.25">
      <c r="A2841" s="2">
        <v>1001</v>
      </c>
      <c r="B2841" t="s">
        <v>21</v>
      </c>
      <c r="C2841" s="2" t="str">
        <f t="shared" si="148"/>
        <v>16</v>
      </c>
      <c r="D2841" t="s">
        <v>633</v>
      </c>
      <c r="E2841" s="2" t="str">
        <f t="shared" si="150"/>
        <v>160010000</v>
      </c>
      <c r="F2841" t="s">
        <v>634</v>
      </c>
      <c r="G2841" t="s">
        <v>635</v>
      </c>
      <c r="H2841" t="s">
        <v>636</v>
      </c>
      <c r="I2841">
        <v>22102</v>
      </c>
      <c r="J2841" t="s">
        <v>75</v>
      </c>
      <c r="K2841" s="1">
        <v>20000</v>
      </c>
      <c r="L2841" s="1">
        <v>7734.96</v>
      </c>
      <c r="M2841" s="1">
        <v>-12265.04</v>
      </c>
      <c r="N2841" s="1">
        <v>7940.74</v>
      </c>
      <c r="O2841">
        <v>-205.78</v>
      </c>
      <c r="P2841" s="1">
        <v>7940.74</v>
      </c>
      <c r="Q2841">
        <v>0</v>
      </c>
      <c r="R2841" s="1">
        <v>7940.74</v>
      </c>
      <c r="S2841">
        <v>0</v>
      </c>
    </row>
    <row r="2842" spans="1:19" x14ac:dyDescent="0.25">
      <c r="A2842" s="2">
        <v>1001</v>
      </c>
      <c r="B2842" t="s">
        <v>21</v>
      </c>
      <c r="C2842" s="2" t="str">
        <f t="shared" si="148"/>
        <v>16</v>
      </c>
      <c r="D2842" t="s">
        <v>633</v>
      </c>
      <c r="E2842" s="2" t="str">
        <f t="shared" si="150"/>
        <v>160010000</v>
      </c>
      <c r="F2842" t="s">
        <v>634</v>
      </c>
      <c r="G2842" t="s">
        <v>635</v>
      </c>
      <c r="H2842" t="s">
        <v>636</v>
      </c>
      <c r="I2842">
        <v>22103</v>
      </c>
      <c r="J2842" t="s">
        <v>76</v>
      </c>
      <c r="K2842" s="1">
        <v>136296</v>
      </c>
      <c r="L2842" s="1">
        <v>136296</v>
      </c>
      <c r="M2842">
        <v>0</v>
      </c>
      <c r="N2842" s="1">
        <v>95243.16</v>
      </c>
      <c r="O2842" s="1">
        <v>41052.839999999997</v>
      </c>
      <c r="P2842" s="1">
        <v>95243.16</v>
      </c>
      <c r="Q2842">
        <v>0</v>
      </c>
      <c r="R2842" s="1">
        <v>75526.78</v>
      </c>
      <c r="S2842" s="1">
        <v>19716.38</v>
      </c>
    </row>
    <row r="2843" spans="1:19" x14ac:dyDescent="0.25">
      <c r="A2843" s="2">
        <v>1001</v>
      </c>
      <c r="B2843" t="s">
        <v>21</v>
      </c>
      <c r="C2843" s="2" t="str">
        <f t="shared" si="148"/>
        <v>16</v>
      </c>
      <c r="D2843" t="s">
        <v>633</v>
      </c>
      <c r="E2843" s="2" t="str">
        <f t="shared" si="150"/>
        <v>160010000</v>
      </c>
      <c r="F2843" t="s">
        <v>634</v>
      </c>
      <c r="G2843" t="s">
        <v>635</v>
      </c>
      <c r="H2843" t="s">
        <v>636</v>
      </c>
      <c r="I2843">
        <v>22104</v>
      </c>
      <c r="J2843" t="s">
        <v>77</v>
      </c>
      <c r="K2843" s="1">
        <v>52200</v>
      </c>
      <c r="L2843" s="1">
        <v>17200</v>
      </c>
      <c r="M2843" s="1">
        <v>-35000</v>
      </c>
      <c r="N2843" s="1">
        <v>14966.9</v>
      </c>
      <c r="O2843" s="1">
        <v>2233.1</v>
      </c>
      <c r="P2843" s="1">
        <v>14966.9</v>
      </c>
      <c r="Q2843">
        <v>0</v>
      </c>
      <c r="R2843" s="1">
        <v>14953.71</v>
      </c>
      <c r="S2843">
        <v>13.19</v>
      </c>
    </row>
    <row r="2844" spans="1:19" x14ac:dyDescent="0.25">
      <c r="A2844" s="2">
        <v>1001</v>
      </c>
      <c r="B2844" t="s">
        <v>21</v>
      </c>
      <c r="C2844" s="2" t="str">
        <f t="shared" si="148"/>
        <v>16</v>
      </c>
      <c r="D2844" t="s">
        <v>633</v>
      </c>
      <c r="E2844" s="2" t="str">
        <f t="shared" si="150"/>
        <v>160010000</v>
      </c>
      <c r="F2844" t="s">
        <v>634</v>
      </c>
      <c r="G2844" t="s">
        <v>635</v>
      </c>
      <c r="H2844" t="s">
        <v>636</v>
      </c>
      <c r="I2844">
        <v>22109</v>
      </c>
      <c r="J2844" t="s">
        <v>78</v>
      </c>
      <c r="K2844" s="1">
        <v>76000</v>
      </c>
      <c r="L2844" s="1">
        <v>36000</v>
      </c>
      <c r="M2844" s="1">
        <v>-40000</v>
      </c>
      <c r="N2844" s="1">
        <v>26796.86</v>
      </c>
      <c r="O2844" s="1">
        <v>9203.14</v>
      </c>
      <c r="P2844" s="1">
        <v>26796.86</v>
      </c>
      <c r="Q2844">
        <v>0</v>
      </c>
      <c r="R2844" s="1">
        <v>26796.86</v>
      </c>
      <c r="S2844">
        <v>0</v>
      </c>
    </row>
    <row r="2845" spans="1:19" x14ac:dyDescent="0.25">
      <c r="A2845" s="2">
        <v>1001</v>
      </c>
      <c r="B2845" t="s">
        <v>21</v>
      </c>
      <c r="C2845" s="2" t="str">
        <f t="shared" si="148"/>
        <v>16</v>
      </c>
      <c r="D2845" t="s">
        <v>633</v>
      </c>
      <c r="E2845" s="2" t="str">
        <f t="shared" si="150"/>
        <v>160010000</v>
      </c>
      <c r="F2845" t="s">
        <v>634</v>
      </c>
      <c r="G2845" t="s">
        <v>635</v>
      </c>
      <c r="H2845" t="s">
        <v>636</v>
      </c>
      <c r="I2845">
        <v>22201</v>
      </c>
      <c r="J2845" t="s">
        <v>42</v>
      </c>
      <c r="K2845" s="1">
        <v>374163</v>
      </c>
      <c r="L2845" s="1">
        <v>304163</v>
      </c>
      <c r="M2845" s="1">
        <v>-70000</v>
      </c>
      <c r="N2845" s="1">
        <v>266351.63</v>
      </c>
      <c r="O2845" s="1">
        <v>37811.370000000003</v>
      </c>
      <c r="P2845" s="1">
        <v>266351.63</v>
      </c>
      <c r="Q2845">
        <v>0</v>
      </c>
      <c r="R2845" s="1">
        <v>266351.63</v>
      </c>
      <c r="S2845">
        <v>0</v>
      </c>
    </row>
    <row r="2846" spans="1:19" x14ac:dyDescent="0.25">
      <c r="A2846" s="2">
        <v>1001</v>
      </c>
      <c r="B2846" t="s">
        <v>21</v>
      </c>
      <c r="C2846" s="2" t="str">
        <f t="shared" si="148"/>
        <v>16</v>
      </c>
      <c r="D2846" t="s">
        <v>633</v>
      </c>
      <c r="E2846" s="2" t="str">
        <f t="shared" si="150"/>
        <v>160010000</v>
      </c>
      <c r="F2846" t="s">
        <v>634</v>
      </c>
      <c r="G2846" t="s">
        <v>635</v>
      </c>
      <c r="H2846" t="s">
        <v>636</v>
      </c>
      <c r="I2846">
        <v>22209</v>
      </c>
      <c r="J2846" t="s">
        <v>43</v>
      </c>
      <c r="K2846" s="1">
        <v>2500</v>
      </c>
      <c r="L2846" s="1">
        <v>2500</v>
      </c>
      <c r="M2846">
        <v>0</v>
      </c>
      <c r="N2846">
        <v>67.760000000000005</v>
      </c>
      <c r="O2846" s="1">
        <v>2432.2399999999998</v>
      </c>
      <c r="P2846">
        <v>67.760000000000005</v>
      </c>
      <c r="Q2846">
        <v>0</v>
      </c>
      <c r="R2846">
        <v>67.760000000000005</v>
      </c>
      <c r="S2846">
        <v>0</v>
      </c>
    </row>
    <row r="2847" spans="1:19" x14ac:dyDescent="0.25">
      <c r="A2847" s="2">
        <v>1001</v>
      </c>
      <c r="B2847" t="s">
        <v>21</v>
      </c>
      <c r="C2847" s="2" t="str">
        <f t="shared" si="148"/>
        <v>16</v>
      </c>
      <c r="D2847" t="s">
        <v>633</v>
      </c>
      <c r="E2847" s="2" t="str">
        <f t="shared" si="150"/>
        <v>160010000</v>
      </c>
      <c r="F2847" t="s">
        <v>634</v>
      </c>
      <c r="G2847" t="s">
        <v>635</v>
      </c>
      <c r="H2847" t="s">
        <v>636</v>
      </c>
      <c r="I2847">
        <v>22300</v>
      </c>
      <c r="J2847" t="s">
        <v>79</v>
      </c>
      <c r="K2847" s="1">
        <v>50060</v>
      </c>
      <c r="L2847" s="1">
        <v>3702.3</v>
      </c>
      <c r="M2847" s="1">
        <v>-46357.7</v>
      </c>
      <c r="N2847" s="1">
        <v>3612.3</v>
      </c>
      <c r="O2847">
        <v>90</v>
      </c>
      <c r="P2847" s="1">
        <v>3612.3</v>
      </c>
      <c r="Q2847">
        <v>0</v>
      </c>
      <c r="R2847" s="1">
        <v>3609.43</v>
      </c>
      <c r="S2847">
        <v>2.87</v>
      </c>
    </row>
    <row r="2848" spans="1:19" x14ac:dyDescent="0.25">
      <c r="A2848" s="2">
        <v>1001</v>
      </c>
      <c r="B2848" t="s">
        <v>21</v>
      </c>
      <c r="C2848" s="2" t="str">
        <f t="shared" si="148"/>
        <v>16</v>
      </c>
      <c r="D2848" t="s">
        <v>633</v>
      </c>
      <c r="E2848" s="2" t="str">
        <f t="shared" si="150"/>
        <v>160010000</v>
      </c>
      <c r="F2848" t="s">
        <v>634</v>
      </c>
      <c r="G2848" t="s">
        <v>635</v>
      </c>
      <c r="H2848" t="s">
        <v>636</v>
      </c>
      <c r="I2848">
        <v>22400</v>
      </c>
      <c r="J2848" t="s">
        <v>107</v>
      </c>
      <c r="K2848" s="1">
        <v>25000</v>
      </c>
      <c r="L2848" s="1">
        <v>12563.84</v>
      </c>
      <c r="M2848" s="1">
        <v>-12436.16</v>
      </c>
      <c r="N2848" s="1">
        <v>12563.84</v>
      </c>
      <c r="O2848">
        <v>0</v>
      </c>
      <c r="P2848" s="1">
        <v>12563.84</v>
      </c>
      <c r="Q2848">
        <v>0</v>
      </c>
      <c r="R2848" s="1">
        <v>12563.83</v>
      </c>
      <c r="S2848">
        <v>0.01</v>
      </c>
    </row>
    <row r="2849" spans="1:19" x14ac:dyDescent="0.25">
      <c r="A2849" s="2">
        <v>1001</v>
      </c>
      <c r="B2849" t="s">
        <v>21</v>
      </c>
      <c r="C2849" s="2" t="str">
        <f t="shared" si="148"/>
        <v>16</v>
      </c>
      <c r="D2849" t="s">
        <v>633</v>
      </c>
      <c r="E2849" s="2" t="str">
        <f t="shared" si="150"/>
        <v>160010000</v>
      </c>
      <c r="F2849" t="s">
        <v>634</v>
      </c>
      <c r="G2849" t="s">
        <v>635</v>
      </c>
      <c r="H2849" t="s">
        <v>636</v>
      </c>
      <c r="I2849">
        <v>22401</v>
      </c>
      <c r="J2849" t="s">
        <v>175</v>
      </c>
      <c r="K2849" s="1">
        <v>20000</v>
      </c>
      <c r="L2849" s="1">
        <v>10065</v>
      </c>
      <c r="M2849" s="1">
        <v>-9935</v>
      </c>
      <c r="N2849" s="1">
        <v>10065</v>
      </c>
      <c r="O2849">
        <v>0</v>
      </c>
      <c r="P2849" s="1">
        <v>10065</v>
      </c>
      <c r="Q2849">
        <v>0</v>
      </c>
      <c r="R2849" s="1">
        <v>10065</v>
      </c>
      <c r="S2849">
        <v>0</v>
      </c>
    </row>
    <row r="2850" spans="1:19" x14ac:dyDescent="0.25">
      <c r="A2850" s="2">
        <v>1001</v>
      </c>
      <c r="B2850" t="s">
        <v>21</v>
      </c>
      <c r="C2850" s="2" t="str">
        <f t="shared" si="148"/>
        <v>16</v>
      </c>
      <c r="D2850" t="s">
        <v>633</v>
      </c>
      <c r="E2850" s="2" t="str">
        <f t="shared" si="150"/>
        <v>160010000</v>
      </c>
      <c r="F2850" t="s">
        <v>634</v>
      </c>
      <c r="G2850" t="s">
        <v>635</v>
      </c>
      <c r="H2850" t="s">
        <v>636</v>
      </c>
      <c r="I2850">
        <v>22402</v>
      </c>
      <c r="J2850" t="s">
        <v>176</v>
      </c>
      <c r="K2850" s="1">
        <v>20000</v>
      </c>
      <c r="L2850">
        <v>0</v>
      </c>
      <c r="M2850" s="1">
        <v>-20000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</row>
    <row r="2851" spans="1:19" x14ac:dyDescent="0.25">
      <c r="A2851" s="2">
        <v>1001</v>
      </c>
      <c r="B2851" t="s">
        <v>21</v>
      </c>
      <c r="C2851" s="2" t="str">
        <f t="shared" si="148"/>
        <v>16</v>
      </c>
      <c r="D2851" t="s">
        <v>633</v>
      </c>
      <c r="E2851" s="2" t="str">
        <f t="shared" si="150"/>
        <v>160010000</v>
      </c>
      <c r="F2851" t="s">
        <v>634</v>
      </c>
      <c r="G2851" t="s">
        <v>635</v>
      </c>
      <c r="H2851" t="s">
        <v>636</v>
      </c>
      <c r="I2851">
        <v>22409</v>
      </c>
      <c r="J2851" t="s">
        <v>80</v>
      </c>
      <c r="K2851" s="1">
        <v>229562</v>
      </c>
      <c r="L2851" s="1">
        <v>14562</v>
      </c>
      <c r="M2851" s="1">
        <v>-215000</v>
      </c>
      <c r="N2851" s="1">
        <v>14399.03</v>
      </c>
      <c r="O2851">
        <v>162.97</v>
      </c>
      <c r="P2851" s="1">
        <v>14399.03</v>
      </c>
      <c r="Q2851">
        <v>0</v>
      </c>
      <c r="R2851" s="1">
        <v>14399.03</v>
      </c>
      <c r="S2851">
        <v>0</v>
      </c>
    </row>
    <row r="2852" spans="1:19" x14ac:dyDescent="0.25">
      <c r="A2852" s="2">
        <v>1001</v>
      </c>
      <c r="B2852" t="s">
        <v>21</v>
      </c>
      <c r="C2852" s="2" t="str">
        <f t="shared" si="148"/>
        <v>16</v>
      </c>
      <c r="D2852" t="s">
        <v>633</v>
      </c>
      <c r="E2852" s="2" t="str">
        <f t="shared" si="150"/>
        <v>160010000</v>
      </c>
      <c r="F2852" t="s">
        <v>634</v>
      </c>
      <c r="G2852" t="s">
        <v>635</v>
      </c>
      <c r="H2852" t="s">
        <v>636</v>
      </c>
      <c r="I2852">
        <v>22500</v>
      </c>
      <c r="J2852" t="s">
        <v>81</v>
      </c>
      <c r="K2852" s="1">
        <v>6500</v>
      </c>
      <c r="L2852" s="1">
        <v>75336.070000000007</v>
      </c>
      <c r="M2852" s="1">
        <v>68836.070000000007</v>
      </c>
      <c r="N2852" s="1">
        <v>74448.97</v>
      </c>
      <c r="O2852">
        <v>887.1</v>
      </c>
      <c r="P2852" s="1">
        <v>74448.97</v>
      </c>
      <c r="Q2852">
        <v>0</v>
      </c>
      <c r="R2852" s="1">
        <v>74448.97</v>
      </c>
      <c r="S2852">
        <v>0</v>
      </c>
    </row>
    <row r="2853" spans="1:19" x14ac:dyDescent="0.25">
      <c r="A2853" s="2">
        <v>1001</v>
      </c>
      <c r="B2853" t="s">
        <v>21</v>
      </c>
      <c r="C2853" s="2" t="str">
        <f t="shared" si="148"/>
        <v>16</v>
      </c>
      <c r="D2853" t="s">
        <v>633</v>
      </c>
      <c r="E2853" s="2" t="str">
        <f t="shared" si="150"/>
        <v>160010000</v>
      </c>
      <c r="F2853" t="s">
        <v>634</v>
      </c>
      <c r="G2853" t="s">
        <v>635</v>
      </c>
      <c r="H2853" t="s">
        <v>636</v>
      </c>
      <c r="I2853">
        <v>22502</v>
      </c>
      <c r="J2853" t="s">
        <v>330</v>
      </c>
      <c r="K2853" s="1">
        <v>6000</v>
      </c>
      <c r="L2853" s="1">
        <v>6000</v>
      </c>
      <c r="M2853">
        <v>0</v>
      </c>
      <c r="N2853" s="1">
        <v>5269.67</v>
      </c>
      <c r="O2853">
        <v>730.33</v>
      </c>
      <c r="P2853" s="1">
        <v>5269.67</v>
      </c>
      <c r="Q2853">
        <v>0</v>
      </c>
      <c r="R2853" s="1">
        <v>5269.67</v>
      </c>
      <c r="S2853">
        <v>0</v>
      </c>
    </row>
    <row r="2854" spans="1:19" x14ac:dyDescent="0.25">
      <c r="A2854" s="2">
        <v>1001</v>
      </c>
      <c r="B2854" t="s">
        <v>21</v>
      </c>
      <c r="C2854" s="2" t="str">
        <f t="shared" si="148"/>
        <v>16</v>
      </c>
      <c r="D2854" t="s">
        <v>633</v>
      </c>
      <c r="E2854" s="2" t="str">
        <f t="shared" si="150"/>
        <v>160010000</v>
      </c>
      <c r="F2854" t="s">
        <v>634</v>
      </c>
      <c r="G2854" t="s">
        <v>635</v>
      </c>
      <c r="H2854" t="s">
        <v>636</v>
      </c>
      <c r="I2854">
        <v>22602</v>
      </c>
      <c r="J2854" t="s">
        <v>108</v>
      </c>
      <c r="K2854" s="1">
        <v>40000</v>
      </c>
      <c r="L2854">
        <v>0</v>
      </c>
      <c r="M2854" s="1">
        <v>-40000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</row>
    <row r="2855" spans="1:19" x14ac:dyDescent="0.25">
      <c r="A2855" s="2">
        <v>1001</v>
      </c>
      <c r="B2855" t="s">
        <v>21</v>
      </c>
      <c r="C2855" s="2" t="str">
        <f t="shared" si="148"/>
        <v>16</v>
      </c>
      <c r="D2855" t="s">
        <v>633</v>
      </c>
      <c r="E2855" s="2" t="str">
        <f t="shared" si="150"/>
        <v>160010000</v>
      </c>
      <c r="F2855" t="s">
        <v>634</v>
      </c>
      <c r="G2855" t="s">
        <v>635</v>
      </c>
      <c r="H2855" t="s">
        <v>636</v>
      </c>
      <c r="I2855">
        <v>22603</v>
      </c>
      <c r="J2855" t="s">
        <v>82</v>
      </c>
      <c r="K2855" s="1">
        <v>400000</v>
      </c>
      <c r="L2855" s="1">
        <v>117000</v>
      </c>
      <c r="M2855" s="1">
        <v>-283000</v>
      </c>
      <c r="N2855" s="1">
        <v>82414.48</v>
      </c>
      <c r="O2855" s="1">
        <v>34585.519999999997</v>
      </c>
      <c r="P2855" s="1">
        <v>82414.48</v>
      </c>
      <c r="Q2855">
        <v>0</v>
      </c>
      <c r="R2855" s="1">
        <v>82414.48</v>
      </c>
      <c r="S2855">
        <v>0</v>
      </c>
    </row>
    <row r="2856" spans="1:19" x14ac:dyDescent="0.25">
      <c r="A2856" s="2">
        <v>1001</v>
      </c>
      <c r="B2856" t="s">
        <v>21</v>
      </c>
      <c r="C2856" s="2" t="str">
        <f t="shared" si="148"/>
        <v>16</v>
      </c>
      <c r="D2856" t="s">
        <v>633</v>
      </c>
      <c r="E2856" s="2" t="str">
        <f t="shared" si="150"/>
        <v>160010000</v>
      </c>
      <c r="F2856" t="s">
        <v>634</v>
      </c>
      <c r="G2856" t="s">
        <v>635</v>
      </c>
      <c r="H2856" t="s">
        <v>636</v>
      </c>
      <c r="I2856">
        <v>22605</v>
      </c>
      <c r="J2856" t="s">
        <v>203</v>
      </c>
      <c r="K2856" s="1">
        <v>45500</v>
      </c>
      <c r="L2856" s="1">
        <v>45500</v>
      </c>
      <c r="M2856">
        <v>0</v>
      </c>
      <c r="N2856" s="1">
        <v>35774.15</v>
      </c>
      <c r="O2856" s="1">
        <v>9725.85</v>
      </c>
      <c r="P2856" s="1">
        <v>35774.15</v>
      </c>
      <c r="Q2856">
        <v>0</v>
      </c>
      <c r="R2856" s="1">
        <v>35774.15</v>
      </c>
      <c r="S2856">
        <v>0</v>
      </c>
    </row>
    <row r="2857" spans="1:19" x14ac:dyDescent="0.25">
      <c r="A2857" s="2">
        <v>1001</v>
      </c>
      <c r="B2857" t="s">
        <v>21</v>
      </c>
      <c r="C2857" s="2" t="str">
        <f t="shared" si="148"/>
        <v>16</v>
      </c>
      <c r="D2857" t="s">
        <v>633</v>
      </c>
      <c r="E2857" s="2" t="str">
        <f t="shared" si="150"/>
        <v>160010000</v>
      </c>
      <c r="F2857" t="s">
        <v>634</v>
      </c>
      <c r="G2857" t="s">
        <v>635</v>
      </c>
      <c r="H2857" t="s">
        <v>636</v>
      </c>
      <c r="I2857">
        <v>22606</v>
      </c>
      <c r="J2857" t="s">
        <v>83</v>
      </c>
      <c r="K2857">
        <v>0</v>
      </c>
      <c r="L2857" s="1">
        <v>15000</v>
      </c>
      <c r="M2857" s="1">
        <v>15000</v>
      </c>
      <c r="N2857" s="1">
        <v>9354.39</v>
      </c>
      <c r="O2857" s="1">
        <v>5645.61</v>
      </c>
      <c r="P2857" s="1">
        <v>9354.39</v>
      </c>
      <c r="Q2857">
        <v>0</v>
      </c>
      <c r="R2857" s="1">
        <v>9354.39</v>
      </c>
      <c r="S2857">
        <v>0</v>
      </c>
    </row>
    <row r="2858" spans="1:19" x14ac:dyDescent="0.25">
      <c r="A2858" s="2">
        <v>1001</v>
      </c>
      <c r="B2858" t="s">
        <v>21</v>
      </c>
      <c r="C2858" s="2" t="str">
        <f t="shared" si="148"/>
        <v>16</v>
      </c>
      <c r="D2858" t="s">
        <v>633</v>
      </c>
      <c r="E2858" s="2" t="str">
        <f t="shared" si="150"/>
        <v>160010000</v>
      </c>
      <c r="F2858" t="s">
        <v>634</v>
      </c>
      <c r="G2858" t="s">
        <v>635</v>
      </c>
      <c r="H2858" t="s">
        <v>636</v>
      </c>
      <c r="I2858">
        <v>22609</v>
      </c>
      <c r="J2858" t="s">
        <v>44</v>
      </c>
      <c r="K2858" s="1">
        <v>35560</v>
      </c>
      <c r="L2858" s="1">
        <v>35560</v>
      </c>
      <c r="M2858">
        <v>0</v>
      </c>
      <c r="N2858" s="1">
        <v>8845.2900000000009</v>
      </c>
      <c r="O2858" s="1">
        <v>26714.71</v>
      </c>
      <c r="P2858" s="1">
        <v>8845.2900000000009</v>
      </c>
      <c r="Q2858">
        <v>0</v>
      </c>
      <c r="R2858" s="1">
        <v>8845.2900000000009</v>
      </c>
      <c r="S2858">
        <v>0</v>
      </c>
    </row>
    <row r="2859" spans="1:19" x14ac:dyDescent="0.25">
      <c r="A2859" s="2">
        <v>1001</v>
      </c>
      <c r="B2859" t="s">
        <v>21</v>
      </c>
      <c r="C2859" s="2" t="str">
        <f t="shared" si="148"/>
        <v>16</v>
      </c>
      <c r="D2859" t="s">
        <v>633</v>
      </c>
      <c r="E2859" s="2" t="str">
        <f t="shared" si="150"/>
        <v>160010000</v>
      </c>
      <c r="F2859" t="s">
        <v>634</v>
      </c>
      <c r="G2859" t="s">
        <v>635</v>
      </c>
      <c r="H2859" t="s">
        <v>636</v>
      </c>
      <c r="I2859">
        <v>22700</v>
      </c>
      <c r="J2859" t="s">
        <v>84</v>
      </c>
      <c r="K2859" s="1">
        <v>779143</v>
      </c>
      <c r="L2859" s="1">
        <v>782243</v>
      </c>
      <c r="M2859" s="1">
        <v>3100</v>
      </c>
      <c r="N2859" s="1">
        <v>782216.51</v>
      </c>
      <c r="O2859">
        <v>26.49</v>
      </c>
      <c r="P2859" s="1">
        <v>782216.51</v>
      </c>
      <c r="Q2859">
        <v>0</v>
      </c>
      <c r="R2859" s="1">
        <v>782216.45</v>
      </c>
      <c r="S2859">
        <v>0.06</v>
      </c>
    </row>
    <row r="2860" spans="1:19" x14ac:dyDescent="0.25">
      <c r="A2860" s="2">
        <v>1001</v>
      </c>
      <c r="B2860" t="s">
        <v>21</v>
      </c>
      <c r="C2860" s="2" t="str">
        <f t="shared" si="148"/>
        <v>16</v>
      </c>
      <c r="D2860" t="s">
        <v>633</v>
      </c>
      <c r="E2860" s="2" t="str">
        <f t="shared" si="150"/>
        <v>160010000</v>
      </c>
      <c r="F2860" t="s">
        <v>634</v>
      </c>
      <c r="G2860" t="s">
        <v>635</v>
      </c>
      <c r="H2860" t="s">
        <v>636</v>
      </c>
      <c r="I2860">
        <v>22701</v>
      </c>
      <c r="J2860" t="s">
        <v>85</v>
      </c>
      <c r="K2860" s="1">
        <v>1384000</v>
      </c>
      <c r="L2860" s="1">
        <v>1380900</v>
      </c>
      <c r="M2860" s="1">
        <v>-3100</v>
      </c>
      <c r="N2860" s="1">
        <v>1365743.47</v>
      </c>
      <c r="O2860" s="1">
        <v>15156.53</v>
      </c>
      <c r="P2860" s="1">
        <v>1365743.47</v>
      </c>
      <c r="Q2860">
        <v>0</v>
      </c>
      <c r="R2860" s="1">
        <v>1365743.39</v>
      </c>
      <c r="S2860">
        <v>0.08</v>
      </c>
    </row>
    <row r="2861" spans="1:19" x14ac:dyDescent="0.25">
      <c r="A2861" s="2">
        <v>1001</v>
      </c>
      <c r="B2861" t="s">
        <v>21</v>
      </c>
      <c r="C2861" s="2" t="str">
        <f t="shared" si="148"/>
        <v>16</v>
      </c>
      <c r="D2861" t="s">
        <v>633</v>
      </c>
      <c r="E2861" s="2" t="str">
        <f t="shared" si="150"/>
        <v>160010000</v>
      </c>
      <c r="F2861" t="s">
        <v>634</v>
      </c>
      <c r="G2861" t="s">
        <v>635</v>
      </c>
      <c r="H2861" t="s">
        <v>636</v>
      </c>
      <c r="I2861">
        <v>22706</v>
      </c>
      <c r="J2861" t="s">
        <v>86</v>
      </c>
      <c r="K2861" s="1">
        <v>702554</v>
      </c>
      <c r="L2861" s="1">
        <v>77554</v>
      </c>
      <c r="M2861" s="1">
        <v>-625000</v>
      </c>
      <c r="N2861" s="1">
        <v>75068.600000000006</v>
      </c>
      <c r="O2861" s="1">
        <v>2485.4</v>
      </c>
      <c r="P2861" s="1">
        <v>75068.600000000006</v>
      </c>
      <c r="Q2861">
        <v>0</v>
      </c>
      <c r="R2861" s="1">
        <v>70506.899999999994</v>
      </c>
      <c r="S2861" s="1">
        <v>4561.7</v>
      </c>
    </row>
    <row r="2862" spans="1:19" x14ac:dyDescent="0.25">
      <c r="A2862" s="2">
        <v>1001</v>
      </c>
      <c r="B2862" t="s">
        <v>21</v>
      </c>
      <c r="C2862" s="2" t="str">
        <f t="shared" si="148"/>
        <v>16</v>
      </c>
      <c r="D2862" t="s">
        <v>633</v>
      </c>
      <c r="E2862" s="2" t="str">
        <f t="shared" si="150"/>
        <v>160010000</v>
      </c>
      <c r="F2862" t="s">
        <v>634</v>
      </c>
      <c r="G2862" t="s">
        <v>635</v>
      </c>
      <c r="H2862" t="s">
        <v>636</v>
      </c>
      <c r="I2862">
        <v>22709</v>
      </c>
      <c r="J2862" t="s">
        <v>87</v>
      </c>
      <c r="K2862" s="1">
        <v>113300</v>
      </c>
      <c r="L2862" s="1">
        <v>89463.93</v>
      </c>
      <c r="M2862" s="1">
        <v>-23836.07</v>
      </c>
      <c r="N2862" s="1">
        <v>83432.649999999994</v>
      </c>
      <c r="O2862" s="1">
        <v>6031.28</v>
      </c>
      <c r="P2862" s="1">
        <v>83432.649999999994</v>
      </c>
      <c r="Q2862">
        <v>0</v>
      </c>
      <c r="R2862" s="1">
        <v>83432.649999999994</v>
      </c>
      <c r="S2862">
        <v>0</v>
      </c>
    </row>
    <row r="2863" spans="1:19" x14ac:dyDescent="0.25">
      <c r="A2863" s="2">
        <v>1001</v>
      </c>
      <c r="B2863" t="s">
        <v>21</v>
      </c>
      <c r="C2863" s="2" t="str">
        <f t="shared" si="148"/>
        <v>16</v>
      </c>
      <c r="D2863" t="s">
        <v>633</v>
      </c>
      <c r="E2863" s="2" t="str">
        <f t="shared" si="150"/>
        <v>160010000</v>
      </c>
      <c r="F2863" t="s">
        <v>634</v>
      </c>
      <c r="G2863" t="s">
        <v>635</v>
      </c>
      <c r="H2863" t="s">
        <v>636</v>
      </c>
      <c r="I2863">
        <v>23001</v>
      </c>
      <c r="J2863" t="s">
        <v>88</v>
      </c>
      <c r="K2863" s="1">
        <v>10000</v>
      </c>
      <c r="L2863" s="1">
        <v>10000</v>
      </c>
      <c r="M2863">
        <v>0</v>
      </c>
      <c r="N2863" s="1">
        <v>3588.41</v>
      </c>
      <c r="O2863" s="1">
        <v>6411.59</v>
      </c>
      <c r="P2863" s="1">
        <v>3588.41</v>
      </c>
      <c r="Q2863">
        <v>0</v>
      </c>
      <c r="R2863" s="1">
        <v>3588.41</v>
      </c>
      <c r="S2863">
        <v>0</v>
      </c>
    </row>
    <row r="2864" spans="1:19" x14ac:dyDescent="0.25">
      <c r="A2864" s="2">
        <v>1001</v>
      </c>
      <c r="B2864" t="s">
        <v>21</v>
      </c>
      <c r="C2864" s="2" t="str">
        <f t="shared" si="148"/>
        <v>16</v>
      </c>
      <c r="D2864" t="s">
        <v>633</v>
      </c>
      <c r="E2864" s="2" t="str">
        <f t="shared" si="150"/>
        <v>160010000</v>
      </c>
      <c r="F2864" t="s">
        <v>634</v>
      </c>
      <c r="G2864" t="s">
        <v>635</v>
      </c>
      <c r="H2864" t="s">
        <v>636</v>
      </c>
      <c r="I2864">
        <v>23100</v>
      </c>
      <c r="J2864" t="s">
        <v>89</v>
      </c>
      <c r="K2864" s="1">
        <v>13000</v>
      </c>
      <c r="L2864" s="1">
        <v>10000</v>
      </c>
      <c r="M2864" s="1">
        <v>-3000</v>
      </c>
      <c r="N2864">
        <v>697.62</v>
      </c>
      <c r="O2864" s="1">
        <v>9302.3799999999992</v>
      </c>
      <c r="P2864">
        <v>697.62</v>
      </c>
      <c r="Q2864">
        <v>0</v>
      </c>
      <c r="R2864">
        <v>697.62</v>
      </c>
      <c r="S2864">
        <v>0</v>
      </c>
    </row>
    <row r="2865" spans="1:19" x14ac:dyDescent="0.25">
      <c r="A2865" s="2">
        <v>1001</v>
      </c>
      <c r="B2865" t="s">
        <v>21</v>
      </c>
      <c r="C2865" s="2" t="str">
        <f t="shared" ref="C2865:C2928" si="151">"16"</f>
        <v>16</v>
      </c>
      <c r="D2865" t="s">
        <v>633</v>
      </c>
      <c r="E2865" s="2" t="str">
        <f t="shared" ref="E2865:E2889" si="152">"160010000"</f>
        <v>160010000</v>
      </c>
      <c r="F2865" t="s">
        <v>634</v>
      </c>
      <c r="G2865" t="s">
        <v>635</v>
      </c>
      <c r="H2865" t="s">
        <v>636</v>
      </c>
      <c r="I2865">
        <v>27100</v>
      </c>
      <c r="J2865" t="s">
        <v>230</v>
      </c>
      <c r="K2865" s="1">
        <v>3000</v>
      </c>
      <c r="L2865" s="1">
        <v>3000</v>
      </c>
      <c r="M2865">
        <v>0</v>
      </c>
      <c r="N2865" s="1">
        <v>1266.5999999999999</v>
      </c>
      <c r="O2865" s="1">
        <v>1733.4</v>
      </c>
      <c r="P2865" s="1">
        <v>1266.5999999999999</v>
      </c>
      <c r="Q2865">
        <v>0</v>
      </c>
      <c r="R2865" s="1">
        <v>1266.5999999999999</v>
      </c>
      <c r="S2865">
        <v>0</v>
      </c>
    </row>
    <row r="2866" spans="1:19" x14ac:dyDescent="0.25">
      <c r="A2866" s="2">
        <v>1001</v>
      </c>
      <c r="B2866" t="s">
        <v>21</v>
      </c>
      <c r="C2866" s="2" t="str">
        <f t="shared" si="151"/>
        <v>16</v>
      </c>
      <c r="D2866" t="s">
        <v>633</v>
      </c>
      <c r="E2866" s="2" t="str">
        <f t="shared" si="152"/>
        <v>160010000</v>
      </c>
      <c r="F2866" t="s">
        <v>634</v>
      </c>
      <c r="G2866" t="s">
        <v>635</v>
      </c>
      <c r="H2866" t="s">
        <v>636</v>
      </c>
      <c r="I2866">
        <v>28001</v>
      </c>
      <c r="J2866" t="s">
        <v>45</v>
      </c>
      <c r="K2866" s="1">
        <v>30000</v>
      </c>
      <c r="L2866" s="1">
        <v>30000</v>
      </c>
      <c r="M2866">
        <v>0</v>
      </c>
      <c r="N2866">
        <v>0</v>
      </c>
      <c r="O2866" s="1">
        <v>30000</v>
      </c>
      <c r="P2866">
        <v>0</v>
      </c>
      <c r="Q2866">
        <v>0</v>
      </c>
      <c r="R2866">
        <v>0</v>
      </c>
      <c r="S2866">
        <v>0</v>
      </c>
    </row>
    <row r="2867" spans="1:19" x14ac:dyDescent="0.25">
      <c r="A2867" s="2">
        <v>1001</v>
      </c>
      <c r="B2867" t="s">
        <v>21</v>
      </c>
      <c r="C2867" s="2" t="str">
        <f t="shared" si="151"/>
        <v>16</v>
      </c>
      <c r="D2867" t="s">
        <v>633</v>
      </c>
      <c r="E2867" s="2" t="str">
        <f t="shared" si="152"/>
        <v>160010000</v>
      </c>
      <c r="F2867" t="s">
        <v>634</v>
      </c>
      <c r="G2867" t="s">
        <v>635</v>
      </c>
      <c r="H2867" t="s">
        <v>636</v>
      </c>
      <c r="I2867">
        <v>34200</v>
      </c>
      <c r="J2867" t="s">
        <v>139</v>
      </c>
      <c r="K2867" s="1">
        <v>100000</v>
      </c>
      <c r="L2867" s="1">
        <v>10000</v>
      </c>
      <c r="M2867" s="1">
        <v>-90000</v>
      </c>
      <c r="N2867">
        <v>513.11</v>
      </c>
      <c r="O2867" s="1">
        <v>9486.89</v>
      </c>
      <c r="P2867">
        <v>513.11</v>
      </c>
      <c r="Q2867">
        <v>0</v>
      </c>
      <c r="R2867">
        <v>513.11</v>
      </c>
      <c r="S2867">
        <v>0</v>
      </c>
    </row>
    <row r="2868" spans="1:19" x14ac:dyDescent="0.25">
      <c r="A2868" s="2">
        <v>1001</v>
      </c>
      <c r="B2868" t="s">
        <v>21</v>
      </c>
      <c r="C2868" s="2" t="str">
        <f t="shared" si="151"/>
        <v>16</v>
      </c>
      <c r="D2868" t="s">
        <v>633</v>
      </c>
      <c r="E2868" s="2" t="str">
        <f t="shared" si="152"/>
        <v>160010000</v>
      </c>
      <c r="F2868" t="s">
        <v>634</v>
      </c>
      <c r="G2868" t="s">
        <v>635</v>
      </c>
      <c r="H2868" t="s">
        <v>636</v>
      </c>
      <c r="I2868">
        <v>62300</v>
      </c>
      <c r="J2868" t="s">
        <v>90</v>
      </c>
      <c r="K2868" s="1">
        <v>1800</v>
      </c>
      <c r="L2868">
        <v>0</v>
      </c>
      <c r="M2868" s="1">
        <v>-1800</v>
      </c>
      <c r="N2868">
        <v>0</v>
      </c>
      <c r="O2868">
        <v>0</v>
      </c>
      <c r="P2868">
        <v>0</v>
      </c>
      <c r="Q2868">
        <v>0</v>
      </c>
      <c r="R2868">
        <v>0</v>
      </c>
      <c r="S2868">
        <v>0</v>
      </c>
    </row>
    <row r="2869" spans="1:19" x14ac:dyDescent="0.25">
      <c r="A2869" s="2">
        <v>1001</v>
      </c>
      <c r="B2869" t="s">
        <v>21</v>
      </c>
      <c r="C2869" s="2" t="str">
        <f t="shared" si="151"/>
        <v>16</v>
      </c>
      <c r="D2869" t="s">
        <v>633</v>
      </c>
      <c r="E2869" s="2" t="str">
        <f t="shared" si="152"/>
        <v>160010000</v>
      </c>
      <c r="F2869" t="s">
        <v>634</v>
      </c>
      <c r="G2869" t="s">
        <v>635</v>
      </c>
      <c r="H2869" t="s">
        <v>636</v>
      </c>
      <c r="I2869">
        <v>62301</v>
      </c>
      <c r="J2869" t="s">
        <v>157</v>
      </c>
      <c r="K2869">
        <v>600</v>
      </c>
      <c r="L2869">
        <v>0</v>
      </c>
      <c r="M2869">
        <v>-600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</v>
      </c>
    </row>
    <row r="2870" spans="1:19" x14ac:dyDescent="0.25">
      <c r="A2870" s="2">
        <v>1001</v>
      </c>
      <c r="B2870" t="s">
        <v>21</v>
      </c>
      <c r="C2870" s="2" t="str">
        <f t="shared" si="151"/>
        <v>16</v>
      </c>
      <c r="D2870" t="s">
        <v>633</v>
      </c>
      <c r="E2870" s="2" t="str">
        <f t="shared" si="152"/>
        <v>160010000</v>
      </c>
      <c r="F2870" t="s">
        <v>634</v>
      </c>
      <c r="G2870" t="s">
        <v>635</v>
      </c>
      <c r="H2870" t="s">
        <v>636</v>
      </c>
      <c r="I2870">
        <v>62303</v>
      </c>
      <c r="J2870" t="s">
        <v>91</v>
      </c>
      <c r="K2870" s="1">
        <v>1198</v>
      </c>
      <c r="L2870">
        <v>0</v>
      </c>
      <c r="M2870" s="1">
        <v>-1198</v>
      </c>
      <c r="N2870">
        <v>0</v>
      </c>
      <c r="O2870">
        <v>0</v>
      </c>
      <c r="P2870">
        <v>0</v>
      </c>
      <c r="Q2870">
        <v>0</v>
      </c>
      <c r="R2870">
        <v>0</v>
      </c>
      <c r="S2870">
        <v>0</v>
      </c>
    </row>
    <row r="2871" spans="1:19" x14ac:dyDescent="0.25">
      <c r="A2871" s="2">
        <v>1001</v>
      </c>
      <c r="B2871" t="s">
        <v>21</v>
      </c>
      <c r="C2871" s="2" t="str">
        <f t="shared" si="151"/>
        <v>16</v>
      </c>
      <c r="D2871" t="s">
        <v>633</v>
      </c>
      <c r="E2871" s="2" t="str">
        <f t="shared" si="152"/>
        <v>160010000</v>
      </c>
      <c r="F2871" t="s">
        <v>634</v>
      </c>
      <c r="G2871" t="s">
        <v>635</v>
      </c>
      <c r="H2871" t="s">
        <v>636</v>
      </c>
      <c r="I2871">
        <v>62500</v>
      </c>
      <c r="J2871" t="s">
        <v>93</v>
      </c>
      <c r="K2871" s="1">
        <v>70000</v>
      </c>
      <c r="L2871" s="1">
        <v>19500</v>
      </c>
      <c r="M2871" s="1">
        <v>-50500</v>
      </c>
      <c r="N2871" s="1">
        <v>19265.62</v>
      </c>
      <c r="O2871">
        <v>234.38</v>
      </c>
      <c r="P2871" s="1">
        <v>19265.62</v>
      </c>
      <c r="Q2871">
        <v>0</v>
      </c>
      <c r="R2871" s="1">
        <v>19265.62</v>
      </c>
      <c r="S2871">
        <v>0</v>
      </c>
    </row>
    <row r="2872" spans="1:19" x14ac:dyDescent="0.25">
      <c r="A2872" s="2">
        <v>1001</v>
      </c>
      <c r="B2872" t="s">
        <v>21</v>
      </c>
      <c r="C2872" s="2" t="str">
        <f t="shared" si="151"/>
        <v>16</v>
      </c>
      <c r="D2872" t="s">
        <v>633</v>
      </c>
      <c r="E2872" s="2" t="str">
        <f t="shared" si="152"/>
        <v>160010000</v>
      </c>
      <c r="F2872" t="s">
        <v>634</v>
      </c>
      <c r="G2872" t="s">
        <v>635</v>
      </c>
      <c r="H2872" t="s">
        <v>636</v>
      </c>
      <c r="I2872">
        <v>62501</v>
      </c>
      <c r="J2872" t="s">
        <v>126</v>
      </c>
      <c r="K2872" s="1">
        <v>1500</v>
      </c>
      <c r="L2872" s="1">
        <v>1500</v>
      </c>
      <c r="M2872">
        <v>0</v>
      </c>
      <c r="N2872">
        <v>0</v>
      </c>
      <c r="O2872" s="1">
        <v>1500</v>
      </c>
      <c r="P2872">
        <v>0</v>
      </c>
      <c r="Q2872">
        <v>0</v>
      </c>
      <c r="R2872">
        <v>0</v>
      </c>
      <c r="S2872">
        <v>0</v>
      </c>
    </row>
    <row r="2873" spans="1:19" x14ac:dyDescent="0.25">
      <c r="A2873" s="2">
        <v>1001</v>
      </c>
      <c r="B2873" t="s">
        <v>21</v>
      </c>
      <c r="C2873" s="2" t="str">
        <f t="shared" si="151"/>
        <v>16</v>
      </c>
      <c r="D2873" t="s">
        <v>633</v>
      </c>
      <c r="E2873" s="2" t="str">
        <f t="shared" si="152"/>
        <v>160010000</v>
      </c>
      <c r="F2873" t="s">
        <v>634</v>
      </c>
      <c r="G2873" t="s">
        <v>635</v>
      </c>
      <c r="H2873" t="s">
        <v>636</v>
      </c>
      <c r="I2873">
        <v>62502</v>
      </c>
      <c r="J2873" t="s">
        <v>94</v>
      </c>
      <c r="K2873">
        <v>0</v>
      </c>
      <c r="L2873" s="1">
        <v>10500</v>
      </c>
      <c r="M2873" s="1">
        <v>10500</v>
      </c>
      <c r="N2873" s="1">
        <v>9485.7099999999991</v>
      </c>
      <c r="O2873" s="1">
        <v>1014.29</v>
      </c>
      <c r="P2873" s="1">
        <v>9485.7099999999991</v>
      </c>
      <c r="Q2873">
        <v>0</v>
      </c>
      <c r="R2873" s="1">
        <v>9485.7099999999991</v>
      </c>
      <c r="S2873">
        <v>0</v>
      </c>
    </row>
    <row r="2874" spans="1:19" x14ac:dyDescent="0.25">
      <c r="A2874" s="2">
        <v>1001</v>
      </c>
      <c r="B2874" t="s">
        <v>21</v>
      </c>
      <c r="C2874" s="2" t="str">
        <f t="shared" si="151"/>
        <v>16</v>
      </c>
      <c r="D2874" t="s">
        <v>633</v>
      </c>
      <c r="E2874" s="2" t="str">
        <f t="shared" si="152"/>
        <v>160010000</v>
      </c>
      <c r="F2874" t="s">
        <v>634</v>
      </c>
      <c r="G2874" t="s">
        <v>635</v>
      </c>
      <c r="H2874" t="s">
        <v>636</v>
      </c>
      <c r="I2874">
        <v>62509</v>
      </c>
      <c r="J2874" t="s">
        <v>127</v>
      </c>
      <c r="K2874" s="1">
        <v>1000</v>
      </c>
      <c r="L2874" s="1">
        <v>3000</v>
      </c>
      <c r="M2874" s="1">
        <v>2000</v>
      </c>
      <c r="N2874" s="1">
        <v>2017.23</v>
      </c>
      <c r="O2874">
        <v>982.77</v>
      </c>
      <c r="P2874" s="1">
        <v>2017.23</v>
      </c>
      <c r="Q2874">
        <v>0</v>
      </c>
      <c r="R2874" s="1">
        <v>2017.23</v>
      </c>
      <c r="S2874">
        <v>0</v>
      </c>
    </row>
    <row r="2875" spans="1:19" x14ac:dyDescent="0.25">
      <c r="A2875" s="2">
        <v>1001</v>
      </c>
      <c r="B2875" t="s">
        <v>21</v>
      </c>
      <c r="C2875" s="2" t="str">
        <f t="shared" si="151"/>
        <v>16</v>
      </c>
      <c r="D2875" t="s">
        <v>633</v>
      </c>
      <c r="E2875" s="2" t="str">
        <f t="shared" si="152"/>
        <v>160010000</v>
      </c>
      <c r="F2875" t="s">
        <v>634</v>
      </c>
      <c r="G2875" t="s">
        <v>635</v>
      </c>
      <c r="H2875" t="s">
        <v>636</v>
      </c>
      <c r="I2875">
        <v>62600</v>
      </c>
      <c r="J2875" t="s">
        <v>170</v>
      </c>
      <c r="K2875" s="1">
        <v>1000</v>
      </c>
      <c r="L2875" s="1">
        <v>1000</v>
      </c>
      <c r="M2875">
        <v>0</v>
      </c>
      <c r="N2875">
        <v>0</v>
      </c>
      <c r="O2875" s="1">
        <v>1000</v>
      </c>
      <c r="P2875">
        <v>0</v>
      </c>
      <c r="Q2875">
        <v>0</v>
      </c>
      <c r="R2875">
        <v>0</v>
      </c>
      <c r="S2875">
        <v>0</v>
      </c>
    </row>
    <row r="2876" spans="1:19" x14ac:dyDescent="0.25">
      <c r="A2876" s="2">
        <v>1001</v>
      </c>
      <c r="B2876" t="s">
        <v>21</v>
      </c>
      <c r="C2876" s="2" t="str">
        <f t="shared" si="151"/>
        <v>16</v>
      </c>
      <c r="D2876" t="s">
        <v>633</v>
      </c>
      <c r="E2876" s="2" t="str">
        <f t="shared" si="152"/>
        <v>160010000</v>
      </c>
      <c r="F2876" t="s">
        <v>634</v>
      </c>
      <c r="G2876" t="s">
        <v>635</v>
      </c>
      <c r="H2876" t="s">
        <v>636</v>
      </c>
      <c r="I2876">
        <v>62801</v>
      </c>
      <c r="J2876" t="s">
        <v>128</v>
      </c>
      <c r="K2876" s="1">
        <v>18850</v>
      </c>
      <c r="L2876" s="1">
        <v>14850</v>
      </c>
      <c r="M2876" s="1">
        <v>-4000</v>
      </c>
      <c r="N2876" s="1">
        <v>14580.5</v>
      </c>
      <c r="O2876">
        <v>269.5</v>
      </c>
      <c r="P2876" s="1">
        <v>14580.5</v>
      </c>
      <c r="Q2876">
        <v>0</v>
      </c>
      <c r="R2876" s="1">
        <v>14580.5</v>
      </c>
      <c r="S2876">
        <v>0</v>
      </c>
    </row>
    <row r="2877" spans="1:19" x14ac:dyDescent="0.25">
      <c r="A2877" s="2">
        <v>1001</v>
      </c>
      <c r="B2877" t="s">
        <v>21</v>
      </c>
      <c r="C2877" s="2" t="str">
        <f t="shared" si="151"/>
        <v>16</v>
      </c>
      <c r="D2877" t="s">
        <v>633</v>
      </c>
      <c r="E2877" s="2" t="str">
        <f t="shared" si="152"/>
        <v>160010000</v>
      </c>
      <c r="F2877" t="s">
        <v>634</v>
      </c>
      <c r="G2877" t="s">
        <v>635</v>
      </c>
      <c r="H2877" t="s">
        <v>636</v>
      </c>
      <c r="I2877">
        <v>62802</v>
      </c>
      <c r="J2877" t="s">
        <v>95</v>
      </c>
      <c r="K2877" s="1">
        <v>2500</v>
      </c>
      <c r="L2877">
        <v>500</v>
      </c>
      <c r="M2877" s="1">
        <v>-2000</v>
      </c>
      <c r="N2877">
        <v>0</v>
      </c>
      <c r="O2877">
        <v>500</v>
      </c>
      <c r="P2877">
        <v>0</v>
      </c>
      <c r="Q2877">
        <v>0</v>
      </c>
      <c r="R2877">
        <v>0</v>
      </c>
      <c r="S2877">
        <v>0</v>
      </c>
    </row>
    <row r="2878" spans="1:19" x14ac:dyDescent="0.25">
      <c r="A2878" s="2">
        <v>1001</v>
      </c>
      <c r="B2878" t="s">
        <v>21</v>
      </c>
      <c r="C2878" s="2" t="str">
        <f t="shared" si="151"/>
        <v>16</v>
      </c>
      <c r="D2878" t="s">
        <v>633</v>
      </c>
      <c r="E2878" s="2" t="str">
        <f t="shared" si="152"/>
        <v>160010000</v>
      </c>
      <c r="F2878" t="s">
        <v>634</v>
      </c>
      <c r="G2878" t="s">
        <v>635</v>
      </c>
      <c r="H2878" t="s">
        <v>636</v>
      </c>
      <c r="I2878">
        <v>63100</v>
      </c>
      <c r="J2878" t="s">
        <v>97</v>
      </c>
      <c r="K2878" s="1">
        <v>240000</v>
      </c>
      <c r="L2878">
        <v>0</v>
      </c>
      <c r="M2878" s="1">
        <v>-240000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</row>
    <row r="2879" spans="1:19" x14ac:dyDescent="0.25">
      <c r="A2879" s="2">
        <v>1001</v>
      </c>
      <c r="B2879" t="s">
        <v>21</v>
      </c>
      <c r="C2879" s="2" t="str">
        <f t="shared" si="151"/>
        <v>16</v>
      </c>
      <c r="D2879" t="s">
        <v>633</v>
      </c>
      <c r="E2879" s="2" t="str">
        <f t="shared" si="152"/>
        <v>160010000</v>
      </c>
      <c r="F2879" t="s">
        <v>634</v>
      </c>
      <c r="G2879" t="s">
        <v>635</v>
      </c>
      <c r="H2879" t="s">
        <v>636</v>
      </c>
      <c r="I2879">
        <v>63300</v>
      </c>
      <c r="J2879" t="s">
        <v>158</v>
      </c>
      <c r="K2879" s="1">
        <v>3500</v>
      </c>
      <c r="L2879">
        <v>0</v>
      </c>
      <c r="M2879" s="1">
        <v>-3500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0</v>
      </c>
    </row>
    <row r="2880" spans="1:19" x14ac:dyDescent="0.25">
      <c r="A2880" s="2">
        <v>1001</v>
      </c>
      <c r="B2880" t="s">
        <v>21</v>
      </c>
      <c r="C2880" s="2" t="str">
        <f t="shared" si="151"/>
        <v>16</v>
      </c>
      <c r="D2880" t="s">
        <v>633</v>
      </c>
      <c r="E2880" s="2" t="str">
        <f t="shared" si="152"/>
        <v>160010000</v>
      </c>
      <c r="F2880" t="s">
        <v>634</v>
      </c>
      <c r="G2880" t="s">
        <v>635</v>
      </c>
      <c r="H2880" t="s">
        <v>636</v>
      </c>
      <c r="I2880">
        <v>63301</v>
      </c>
      <c r="J2880" t="s">
        <v>129</v>
      </c>
      <c r="K2880" s="1">
        <v>6100</v>
      </c>
      <c r="L2880">
        <v>0</v>
      </c>
      <c r="M2880" s="1">
        <v>-6100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</row>
    <row r="2881" spans="1:19" x14ac:dyDescent="0.25">
      <c r="A2881" s="2">
        <v>1001</v>
      </c>
      <c r="B2881" t="s">
        <v>21</v>
      </c>
      <c r="C2881" s="2" t="str">
        <f t="shared" si="151"/>
        <v>16</v>
      </c>
      <c r="D2881" t="s">
        <v>633</v>
      </c>
      <c r="E2881" s="2" t="str">
        <f t="shared" si="152"/>
        <v>160010000</v>
      </c>
      <c r="F2881" t="s">
        <v>634</v>
      </c>
      <c r="G2881" t="s">
        <v>635</v>
      </c>
      <c r="H2881" t="s">
        <v>636</v>
      </c>
      <c r="I2881">
        <v>63302</v>
      </c>
      <c r="J2881" t="s">
        <v>130</v>
      </c>
      <c r="K2881" s="1">
        <v>10000</v>
      </c>
      <c r="L2881">
        <v>0</v>
      </c>
      <c r="M2881" s="1">
        <v>-10000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</row>
    <row r="2882" spans="1:19" x14ac:dyDescent="0.25">
      <c r="A2882" s="2">
        <v>1001</v>
      </c>
      <c r="B2882" t="s">
        <v>21</v>
      </c>
      <c r="C2882" s="2" t="str">
        <f t="shared" si="151"/>
        <v>16</v>
      </c>
      <c r="D2882" t="s">
        <v>633</v>
      </c>
      <c r="E2882" s="2" t="str">
        <f t="shared" si="152"/>
        <v>160010000</v>
      </c>
      <c r="F2882" t="s">
        <v>634</v>
      </c>
      <c r="G2882" t="s">
        <v>635</v>
      </c>
      <c r="H2882" t="s">
        <v>636</v>
      </c>
      <c r="I2882">
        <v>63303</v>
      </c>
      <c r="J2882" t="s">
        <v>98</v>
      </c>
      <c r="K2882" s="1">
        <v>8000</v>
      </c>
      <c r="L2882">
        <v>0</v>
      </c>
      <c r="M2882" s="1">
        <v>-8000</v>
      </c>
      <c r="N2882">
        <v>0</v>
      </c>
      <c r="O2882">
        <v>0</v>
      </c>
      <c r="P2882">
        <v>0</v>
      </c>
      <c r="Q2882">
        <v>0</v>
      </c>
      <c r="R2882">
        <v>0</v>
      </c>
      <c r="S2882">
        <v>0</v>
      </c>
    </row>
    <row r="2883" spans="1:19" x14ac:dyDescent="0.25">
      <c r="A2883" s="2">
        <v>1001</v>
      </c>
      <c r="B2883" t="s">
        <v>21</v>
      </c>
      <c r="C2883" s="2" t="str">
        <f t="shared" si="151"/>
        <v>16</v>
      </c>
      <c r="D2883" t="s">
        <v>633</v>
      </c>
      <c r="E2883" s="2" t="str">
        <f t="shared" si="152"/>
        <v>160010000</v>
      </c>
      <c r="F2883" t="s">
        <v>634</v>
      </c>
      <c r="G2883" t="s">
        <v>635</v>
      </c>
      <c r="H2883" t="s">
        <v>636</v>
      </c>
      <c r="I2883">
        <v>63308</v>
      </c>
      <c r="J2883" t="s">
        <v>171</v>
      </c>
      <c r="K2883" s="1">
        <v>12000</v>
      </c>
      <c r="L2883">
        <v>0</v>
      </c>
      <c r="M2883" s="1">
        <v>-12000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</row>
    <row r="2884" spans="1:19" x14ac:dyDescent="0.25">
      <c r="A2884" s="2">
        <v>1001</v>
      </c>
      <c r="B2884" t="s">
        <v>21</v>
      </c>
      <c r="C2884" s="2" t="str">
        <f t="shared" si="151"/>
        <v>16</v>
      </c>
      <c r="D2884" t="s">
        <v>633</v>
      </c>
      <c r="E2884" s="2" t="str">
        <f t="shared" si="152"/>
        <v>160010000</v>
      </c>
      <c r="F2884" t="s">
        <v>634</v>
      </c>
      <c r="G2884" t="s">
        <v>635</v>
      </c>
      <c r="H2884" t="s">
        <v>636</v>
      </c>
      <c r="I2884">
        <v>63500</v>
      </c>
      <c r="J2884" t="s">
        <v>185</v>
      </c>
      <c r="K2884" s="1">
        <v>100000</v>
      </c>
      <c r="L2884" s="1">
        <v>50000</v>
      </c>
      <c r="M2884" s="1">
        <v>-50000</v>
      </c>
      <c r="N2884" s="1">
        <v>48062.53</v>
      </c>
      <c r="O2884" s="1">
        <v>1937.47</v>
      </c>
      <c r="P2884" s="1">
        <v>48062.53</v>
      </c>
      <c r="Q2884">
        <v>0</v>
      </c>
      <c r="R2884" s="1">
        <v>48062.53</v>
      </c>
      <c r="S2884">
        <v>0</v>
      </c>
    </row>
    <row r="2885" spans="1:19" x14ac:dyDescent="0.25">
      <c r="A2885" s="2">
        <v>1001</v>
      </c>
      <c r="B2885" t="s">
        <v>21</v>
      </c>
      <c r="C2885" s="2" t="str">
        <f t="shared" si="151"/>
        <v>16</v>
      </c>
      <c r="D2885" t="s">
        <v>633</v>
      </c>
      <c r="E2885" s="2" t="str">
        <f t="shared" si="152"/>
        <v>160010000</v>
      </c>
      <c r="F2885" t="s">
        <v>634</v>
      </c>
      <c r="G2885" t="s">
        <v>635</v>
      </c>
      <c r="H2885" t="s">
        <v>636</v>
      </c>
      <c r="I2885">
        <v>64000</v>
      </c>
      <c r="J2885" t="s">
        <v>637</v>
      </c>
      <c r="K2885" s="1">
        <v>1800</v>
      </c>
      <c r="L2885" s="1">
        <v>1800</v>
      </c>
      <c r="M2885">
        <v>0</v>
      </c>
      <c r="N2885" s="1">
        <v>1240.25</v>
      </c>
      <c r="O2885">
        <v>559.75</v>
      </c>
      <c r="P2885" s="1">
        <v>1240.25</v>
      </c>
      <c r="Q2885">
        <v>0</v>
      </c>
      <c r="R2885" s="1">
        <v>1240.25</v>
      </c>
      <c r="S2885">
        <v>0</v>
      </c>
    </row>
    <row r="2886" spans="1:19" x14ac:dyDescent="0.25">
      <c r="A2886" s="2">
        <v>1001</v>
      </c>
      <c r="B2886" t="s">
        <v>21</v>
      </c>
      <c r="C2886" s="2" t="str">
        <f t="shared" si="151"/>
        <v>16</v>
      </c>
      <c r="D2886" t="s">
        <v>633</v>
      </c>
      <c r="E2886" s="2" t="str">
        <f t="shared" si="152"/>
        <v>160010000</v>
      </c>
      <c r="F2886" t="s">
        <v>634</v>
      </c>
      <c r="G2886" t="s">
        <v>635</v>
      </c>
      <c r="H2886" t="s">
        <v>636</v>
      </c>
      <c r="I2886">
        <v>64010</v>
      </c>
      <c r="J2886" t="s">
        <v>99</v>
      </c>
      <c r="K2886" s="1">
        <v>60000</v>
      </c>
      <c r="L2886">
        <v>0</v>
      </c>
      <c r="M2886" s="1">
        <v>-60000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</row>
    <row r="2887" spans="1:19" x14ac:dyDescent="0.25">
      <c r="A2887" s="2">
        <v>1001</v>
      </c>
      <c r="B2887" t="s">
        <v>21</v>
      </c>
      <c r="C2887" s="2" t="str">
        <f t="shared" si="151"/>
        <v>16</v>
      </c>
      <c r="D2887" t="s">
        <v>633</v>
      </c>
      <c r="E2887" s="2" t="str">
        <f t="shared" si="152"/>
        <v>160010000</v>
      </c>
      <c r="F2887" t="s">
        <v>634</v>
      </c>
      <c r="G2887" t="s">
        <v>635</v>
      </c>
      <c r="H2887" t="s">
        <v>636</v>
      </c>
      <c r="I2887">
        <v>64101</v>
      </c>
      <c r="J2887" t="s">
        <v>638</v>
      </c>
      <c r="K2887" s="1">
        <v>3500</v>
      </c>
      <c r="L2887">
        <v>0</v>
      </c>
      <c r="M2887" s="1">
        <v>-3500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</row>
    <row r="2888" spans="1:19" x14ac:dyDescent="0.25">
      <c r="A2888" s="2">
        <v>1001</v>
      </c>
      <c r="B2888" t="s">
        <v>21</v>
      </c>
      <c r="C2888" s="2" t="str">
        <f t="shared" si="151"/>
        <v>16</v>
      </c>
      <c r="D2888" t="s">
        <v>633</v>
      </c>
      <c r="E2888" s="2" t="str">
        <f t="shared" si="152"/>
        <v>160010000</v>
      </c>
      <c r="F2888" t="s">
        <v>634</v>
      </c>
      <c r="G2888" t="s">
        <v>635</v>
      </c>
      <c r="H2888" t="s">
        <v>636</v>
      </c>
      <c r="I2888">
        <v>70301</v>
      </c>
      <c r="J2888" t="s">
        <v>639</v>
      </c>
      <c r="K2888" s="1">
        <v>150000</v>
      </c>
      <c r="L2888">
        <v>0</v>
      </c>
      <c r="M2888" s="1">
        <v>-150000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</row>
    <row r="2889" spans="1:19" x14ac:dyDescent="0.25">
      <c r="A2889" s="2">
        <v>1001</v>
      </c>
      <c r="B2889" t="s">
        <v>21</v>
      </c>
      <c r="C2889" s="2" t="str">
        <f t="shared" si="151"/>
        <v>16</v>
      </c>
      <c r="D2889" t="s">
        <v>633</v>
      </c>
      <c r="E2889" s="2" t="str">
        <f t="shared" si="152"/>
        <v>160010000</v>
      </c>
      <c r="F2889" t="s">
        <v>634</v>
      </c>
      <c r="G2889" t="s">
        <v>635</v>
      </c>
      <c r="H2889" t="s">
        <v>636</v>
      </c>
      <c r="I2889">
        <v>83009</v>
      </c>
      <c r="J2889" t="s">
        <v>46</v>
      </c>
      <c r="K2889" s="1">
        <v>141943</v>
      </c>
      <c r="L2889" s="1">
        <v>34600</v>
      </c>
      <c r="M2889" s="1">
        <v>-107343</v>
      </c>
      <c r="N2889" s="1">
        <v>34600</v>
      </c>
      <c r="O2889">
        <v>0</v>
      </c>
      <c r="P2889" s="1">
        <v>34600</v>
      </c>
      <c r="Q2889">
        <v>0</v>
      </c>
      <c r="R2889" s="1">
        <v>34600</v>
      </c>
      <c r="S2889">
        <v>0</v>
      </c>
    </row>
    <row r="2890" spans="1:19" x14ac:dyDescent="0.25">
      <c r="A2890" s="2">
        <v>1001</v>
      </c>
      <c r="B2890" t="s">
        <v>21</v>
      </c>
      <c r="C2890" s="2" t="str">
        <f t="shared" si="151"/>
        <v>16</v>
      </c>
      <c r="D2890" t="s">
        <v>633</v>
      </c>
      <c r="E2890" s="2" t="str">
        <f t="shared" ref="E2890:E2921" si="153">"160100000"</f>
        <v>160100000</v>
      </c>
      <c r="F2890" t="s">
        <v>640</v>
      </c>
      <c r="G2890" t="s">
        <v>641</v>
      </c>
      <c r="H2890" t="s">
        <v>642</v>
      </c>
      <c r="I2890">
        <v>10000</v>
      </c>
      <c r="J2890" t="s">
        <v>25</v>
      </c>
      <c r="K2890" s="1">
        <v>82492</v>
      </c>
      <c r="L2890" s="1">
        <v>82714</v>
      </c>
      <c r="M2890">
        <v>222</v>
      </c>
      <c r="N2890" s="1">
        <v>82713.59</v>
      </c>
      <c r="O2890">
        <v>0.41</v>
      </c>
      <c r="P2890" s="1">
        <v>82713.59</v>
      </c>
      <c r="Q2890">
        <v>0</v>
      </c>
      <c r="R2890" s="1">
        <v>82713.59</v>
      </c>
      <c r="S2890">
        <v>0</v>
      </c>
    </row>
    <row r="2891" spans="1:19" x14ac:dyDescent="0.25">
      <c r="A2891" s="2">
        <v>1001</v>
      </c>
      <c r="B2891" t="s">
        <v>21</v>
      </c>
      <c r="C2891" s="2" t="str">
        <f t="shared" si="151"/>
        <v>16</v>
      </c>
      <c r="D2891" t="s">
        <v>633</v>
      </c>
      <c r="E2891" s="2" t="str">
        <f t="shared" si="153"/>
        <v>160100000</v>
      </c>
      <c r="F2891" t="s">
        <v>640</v>
      </c>
      <c r="G2891" t="s">
        <v>641</v>
      </c>
      <c r="H2891" t="s">
        <v>642</v>
      </c>
      <c r="I2891">
        <v>12000</v>
      </c>
      <c r="J2891" t="s">
        <v>28</v>
      </c>
      <c r="K2891" s="1">
        <v>1107091</v>
      </c>
      <c r="L2891" s="1">
        <v>927409.2</v>
      </c>
      <c r="M2891" s="1">
        <v>-179681.8</v>
      </c>
      <c r="N2891" s="1">
        <v>927408.71</v>
      </c>
      <c r="O2891">
        <v>0.49</v>
      </c>
      <c r="P2891" s="1">
        <v>927408.71</v>
      </c>
      <c r="Q2891">
        <v>0</v>
      </c>
      <c r="R2891" s="1">
        <v>927408.71</v>
      </c>
      <c r="S2891">
        <v>0</v>
      </c>
    </row>
    <row r="2892" spans="1:19" x14ac:dyDescent="0.25">
      <c r="A2892" s="2">
        <v>1001</v>
      </c>
      <c r="B2892" t="s">
        <v>21</v>
      </c>
      <c r="C2892" s="2" t="str">
        <f t="shared" si="151"/>
        <v>16</v>
      </c>
      <c r="D2892" t="s">
        <v>633</v>
      </c>
      <c r="E2892" s="2" t="str">
        <f t="shared" si="153"/>
        <v>160100000</v>
      </c>
      <c r="F2892" t="s">
        <v>640</v>
      </c>
      <c r="G2892" t="s">
        <v>641</v>
      </c>
      <c r="H2892" t="s">
        <v>642</v>
      </c>
      <c r="I2892">
        <v>12001</v>
      </c>
      <c r="J2892" t="s">
        <v>51</v>
      </c>
      <c r="K2892" s="1">
        <v>319869</v>
      </c>
      <c r="L2892" s="1">
        <v>160558.82</v>
      </c>
      <c r="M2892" s="1">
        <v>-159310.18</v>
      </c>
      <c r="N2892" s="1">
        <v>160558.79</v>
      </c>
      <c r="O2892">
        <v>0.03</v>
      </c>
      <c r="P2892" s="1">
        <v>160558.79</v>
      </c>
      <c r="Q2892">
        <v>0</v>
      </c>
      <c r="R2892" s="1">
        <v>160558.79</v>
      </c>
      <c r="S2892">
        <v>0</v>
      </c>
    </row>
    <row r="2893" spans="1:19" x14ac:dyDescent="0.25">
      <c r="A2893" s="2">
        <v>1001</v>
      </c>
      <c r="B2893" t="s">
        <v>21</v>
      </c>
      <c r="C2893" s="2" t="str">
        <f t="shared" si="151"/>
        <v>16</v>
      </c>
      <c r="D2893" t="s">
        <v>633</v>
      </c>
      <c r="E2893" s="2" t="str">
        <f t="shared" si="153"/>
        <v>160100000</v>
      </c>
      <c r="F2893" t="s">
        <v>640</v>
      </c>
      <c r="G2893" t="s">
        <v>641</v>
      </c>
      <c r="H2893" t="s">
        <v>642</v>
      </c>
      <c r="I2893">
        <v>12002</v>
      </c>
      <c r="J2893" t="s">
        <v>29</v>
      </c>
      <c r="K2893" s="1">
        <v>159774</v>
      </c>
      <c r="L2893" s="1">
        <v>116472.02</v>
      </c>
      <c r="M2893" s="1">
        <v>-43301.98</v>
      </c>
      <c r="N2893" s="1">
        <v>116471.67</v>
      </c>
      <c r="O2893">
        <v>0.35</v>
      </c>
      <c r="P2893" s="1">
        <v>116471.67</v>
      </c>
      <c r="Q2893">
        <v>0</v>
      </c>
      <c r="R2893" s="1">
        <v>116471.67</v>
      </c>
      <c r="S2893">
        <v>0</v>
      </c>
    </row>
    <row r="2894" spans="1:19" x14ac:dyDescent="0.25">
      <c r="A2894" s="2">
        <v>1001</v>
      </c>
      <c r="B2894" t="s">
        <v>21</v>
      </c>
      <c r="C2894" s="2" t="str">
        <f t="shared" si="151"/>
        <v>16</v>
      </c>
      <c r="D2894" t="s">
        <v>633</v>
      </c>
      <c r="E2894" s="2" t="str">
        <f t="shared" si="153"/>
        <v>160100000</v>
      </c>
      <c r="F2894" t="s">
        <v>640</v>
      </c>
      <c r="G2894" t="s">
        <v>641</v>
      </c>
      <c r="H2894" t="s">
        <v>642</v>
      </c>
      <c r="I2894">
        <v>12003</v>
      </c>
      <c r="J2894" t="s">
        <v>30</v>
      </c>
      <c r="K2894" s="1">
        <v>72227</v>
      </c>
      <c r="L2894" s="1">
        <v>61096</v>
      </c>
      <c r="M2894" s="1">
        <v>-11131</v>
      </c>
      <c r="N2894" s="1">
        <v>61095.33</v>
      </c>
      <c r="O2894">
        <v>0.67</v>
      </c>
      <c r="P2894" s="1">
        <v>61095.33</v>
      </c>
      <c r="Q2894">
        <v>0</v>
      </c>
      <c r="R2894" s="1">
        <v>61095.33</v>
      </c>
      <c r="S2894">
        <v>0</v>
      </c>
    </row>
    <row r="2895" spans="1:19" x14ac:dyDescent="0.25">
      <c r="A2895" s="2">
        <v>1001</v>
      </c>
      <c r="B2895" t="s">
        <v>21</v>
      </c>
      <c r="C2895" s="2" t="str">
        <f t="shared" si="151"/>
        <v>16</v>
      </c>
      <c r="D2895" t="s">
        <v>633</v>
      </c>
      <c r="E2895" s="2" t="str">
        <f t="shared" si="153"/>
        <v>160100000</v>
      </c>
      <c r="F2895" t="s">
        <v>640</v>
      </c>
      <c r="G2895" t="s">
        <v>641</v>
      </c>
      <c r="H2895" t="s">
        <v>642</v>
      </c>
      <c r="I2895">
        <v>12005</v>
      </c>
      <c r="J2895" t="s">
        <v>31</v>
      </c>
      <c r="K2895" s="1">
        <v>270008</v>
      </c>
      <c r="L2895" s="1">
        <v>274394</v>
      </c>
      <c r="M2895" s="1">
        <v>4386</v>
      </c>
      <c r="N2895" s="1">
        <v>274393.01</v>
      </c>
      <c r="O2895">
        <v>0.99</v>
      </c>
      <c r="P2895" s="1">
        <v>274393.01</v>
      </c>
      <c r="Q2895">
        <v>0</v>
      </c>
      <c r="R2895" s="1">
        <v>274393.01</v>
      </c>
      <c r="S2895">
        <v>0</v>
      </c>
    </row>
    <row r="2896" spans="1:19" x14ac:dyDescent="0.25">
      <c r="A2896" s="2">
        <v>1001</v>
      </c>
      <c r="B2896" t="s">
        <v>21</v>
      </c>
      <c r="C2896" s="2" t="str">
        <f t="shared" si="151"/>
        <v>16</v>
      </c>
      <c r="D2896" t="s">
        <v>633</v>
      </c>
      <c r="E2896" s="2" t="str">
        <f t="shared" si="153"/>
        <v>160100000</v>
      </c>
      <c r="F2896" t="s">
        <v>640</v>
      </c>
      <c r="G2896" t="s">
        <v>641</v>
      </c>
      <c r="H2896" t="s">
        <v>642</v>
      </c>
      <c r="I2896">
        <v>12100</v>
      </c>
      <c r="J2896" t="s">
        <v>32</v>
      </c>
      <c r="K2896" s="1">
        <v>1046583</v>
      </c>
      <c r="L2896" s="1">
        <v>879292.37</v>
      </c>
      <c r="M2896" s="1">
        <v>-167290.63</v>
      </c>
      <c r="N2896" s="1">
        <v>879291.85</v>
      </c>
      <c r="O2896">
        <v>0.52</v>
      </c>
      <c r="P2896" s="1">
        <v>879291.85</v>
      </c>
      <c r="Q2896">
        <v>0</v>
      </c>
      <c r="R2896" s="1">
        <v>879291.85</v>
      </c>
      <c r="S2896">
        <v>0</v>
      </c>
    </row>
    <row r="2897" spans="1:19" x14ac:dyDescent="0.25">
      <c r="A2897" s="2">
        <v>1001</v>
      </c>
      <c r="B2897" t="s">
        <v>21</v>
      </c>
      <c r="C2897" s="2" t="str">
        <f t="shared" si="151"/>
        <v>16</v>
      </c>
      <c r="D2897" t="s">
        <v>633</v>
      </c>
      <c r="E2897" s="2" t="str">
        <f t="shared" si="153"/>
        <v>160100000</v>
      </c>
      <c r="F2897" t="s">
        <v>640</v>
      </c>
      <c r="G2897" t="s">
        <v>641</v>
      </c>
      <c r="H2897" t="s">
        <v>642</v>
      </c>
      <c r="I2897">
        <v>12101</v>
      </c>
      <c r="J2897" t="s">
        <v>33</v>
      </c>
      <c r="K2897" s="1">
        <v>2020670</v>
      </c>
      <c r="L2897" s="1">
        <v>1816959.73</v>
      </c>
      <c r="M2897" s="1">
        <v>-203710.27</v>
      </c>
      <c r="N2897" s="1">
        <v>1816958.86</v>
      </c>
      <c r="O2897">
        <v>0.87</v>
      </c>
      <c r="P2897" s="1">
        <v>1816958.86</v>
      </c>
      <c r="Q2897">
        <v>0</v>
      </c>
      <c r="R2897" s="1">
        <v>1816958.86</v>
      </c>
      <c r="S2897">
        <v>0</v>
      </c>
    </row>
    <row r="2898" spans="1:19" x14ac:dyDescent="0.25">
      <c r="A2898" s="2">
        <v>1001</v>
      </c>
      <c r="B2898" t="s">
        <v>21</v>
      </c>
      <c r="C2898" s="2" t="str">
        <f t="shared" si="151"/>
        <v>16</v>
      </c>
      <c r="D2898" t="s">
        <v>633</v>
      </c>
      <c r="E2898" s="2" t="str">
        <f t="shared" si="153"/>
        <v>160100000</v>
      </c>
      <c r="F2898" t="s">
        <v>640</v>
      </c>
      <c r="G2898" t="s">
        <v>641</v>
      </c>
      <c r="H2898" t="s">
        <v>642</v>
      </c>
      <c r="I2898">
        <v>12103</v>
      </c>
      <c r="J2898" t="s">
        <v>52</v>
      </c>
      <c r="K2898" s="1">
        <v>10919</v>
      </c>
      <c r="L2898" s="1">
        <v>6742</v>
      </c>
      <c r="M2898" s="1">
        <v>-4177</v>
      </c>
      <c r="N2898" s="1">
        <v>6696.71</v>
      </c>
      <c r="O2898">
        <v>45.29</v>
      </c>
      <c r="P2898" s="1">
        <v>6696.71</v>
      </c>
      <c r="Q2898">
        <v>0</v>
      </c>
      <c r="R2898" s="1">
        <v>6696.71</v>
      </c>
      <c r="S2898">
        <v>0</v>
      </c>
    </row>
    <row r="2899" spans="1:19" x14ac:dyDescent="0.25">
      <c r="A2899" s="2">
        <v>1001</v>
      </c>
      <c r="B2899" t="s">
        <v>21</v>
      </c>
      <c r="C2899" s="2" t="str">
        <f t="shared" si="151"/>
        <v>16</v>
      </c>
      <c r="D2899" t="s">
        <v>633</v>
      </c>
      <c r="E2899" s="2" t="str">
        <f t="shared" si="153"/>
        <v>160100000</v>
      </c>
      <c r="F2899" t="s">
        <v>640</v>
      </c>
      <c r="G2899" t="s">
        <v>641</v>
      </c>
      <c r="H2899" t="s">
        <v>642</v>
      </c>
      <c r="I2899">
        <v>12401</v>
      </c>
      <c r="J2899" t="s">
        <v>133</v>
      </c>
      <c r="K2899" s="1">
        <v>182899</v>
      </c>
      <c r="L2899" s="1">
        <v>151337</v>
      </c>
      <c r="M2899" s="1">
        <v>-31562</v>
      </c>
      <c r="N2899" s="1">
        <v>151336.69</v>
      </c>
      <c r="O2899">
        <v>0.31</v>
      </c>
      <c r="P2899" s="1">
        <v>151336.69</v>
      </c>
      <c r="Q2899">
        <v>0</v>
      </c>
      <c r="R2899" s="1">
        <v>151336.69</v>
      </c>
      <c r="S2899">
        <v>0</v>
      </c>
    </row>
    <row r="2900" spans="1:19" x14ac:dyDescent="0.25">
      <c r="A2900" s="2">
        <v>1001</v>
      </c>
      <c r="B2900" t="s">
        <v>21</v>
      </c>
      <c r="C2900" s="2" t="str">
        <f t="shared" si="151"/>
        <v>16</v>
      </c>
      <c r="D2900" t="s">
        <v>633</v>
      </c>
      <c r="E2900" s="2" t="str">
        <f t="shared" si="153"/>
        <v>160100000</v>
      </c>
      <c r="F2900" t="s">
        <v>640</v>
      </c>
      <c r="G2900" t="s">
        <v>641</v>
      </c>
      <c r="H2900" t="s">
        <v>642</v>
      </c>
      <c r="I2900">
        <v>12502</v>
      </c>
      <c r="J2900" t="s">
        <v>134</v>
      </c>
      <c r="K2900">
        <v>0</v>
      </c>
      <c r="L2900" s="1">
        <v>1203.67</v>
      </c>
      <c r="M2900" s="1">
        <v>1203.67</v>
      </c>
      <c r="N2900" s="1">
        <v>1203.67</v>
      </c>
      <c r="O2900">
        <v>0</v>
      </c>
      <c r="P2900" s="1">
        <v>1203.67</v>
      </c>
      <c r="Q2900">
        <v>0</v>
      </c>
      <c r="R2900" s="1">
        <v>1203.67</v>
      </c>
      <c r="S2900">
        <v>0</v>
      </c>
    </row>
    <row r="2901" spans="1:19" x14ac:dyDescent="0.25">
      <c r="A2901" s="2">
        <v>1001</v>
      </c>
      <c r="B2901" t="s">
        <v>21</v>
      </c>
      <c r="C2901" s="2" t="str">
        <f t="shared" si="151"/>
        <v>16</v>
      </c>
      <c r="D2901" t="s">
        <v>633</v>
      </c>
      <c r="E2901" s="2" t="str">
        <f t="shared" si="153"/>
        <v>160100000</v>
      </c>
      <c r="F2901" t="s">
        <v>640</v>
      </c>
      <c r="G2901" t="s">
        <v>641</v>
      </c>
      <c r="H2901" t="s">
        <v>642</v>
      </c>
      <c r="I2901">
        <v>13000</v>
      </c>
      <c r="J2901" t="s">
        <v>53</v>
      </c>
      <c r="K2901" s="1">
        <v>612315</v>
      </c>
      <c r="L2901" s="1">
        <v>454762.08</v>
      </c>
      <c r="M2901" s="1">
        <v>-157552.92000000001</v>
      </c>
      <c r="N2901" s="1">
        <v>454761.29</v>
      </c>
      <c r="O2901">
        <v>0.79</v>
      </c>
      <c r="P2901" s="1">
        <v>454761.29</v>
      </c>
      <c r="Q2901">
        <v>0</v>
      </c>
      <c r="R2901" s="1">
        <v>454761.29</v>
      </c>
      <c r="S2901">
        <v>0</v>
      </c>
    </row>
    <row r="2902" spans="1:19" x14ac:dyDescent="0.25">
      <c r="A2902" s="2">
        <v>1001</v>
      </c>
      <c r="B2902" t="s">
        <v>21</v>
      </c>
      <c r="C2902" s="2" t="str">
        <f t="shared" si="151"/>
        <v>16</v>
      </c>
      <c r="D2902" t="s">
        <v>633</v>
      </c>
      <c r="E2902" s="2" t="str">
        <f t="shared" si="153"/>
        <v>160100000</v>
      </c>
      <c r="F2902" t="s">
        <v>640</v>
      </c>
      <c r="G2902" t="s">
        <v>641</v>
      </c>
      <c r="H2902" t="s">
        <v>642</v>
      </c>
      <c r="I2902">
        <v>13001</v>
      </c>
      <c r="J2902" t="s">
        <v>54</v>
      </c>
      <c r="K2902" s="1">
        <v>39420</v>
      </c>
      <c r="L2902" s="1">
        <v>31914</v>
      </c>
      <c r="M2902" s="1">
        <v>-7506</v>
      </c>
      <c r="N2902" s="1">
        <v>31913.09</v>
      </c>
      <c r="O2902">
        <v>0.91</v>
      </c>
      <c r="P2902" s="1">
        <v>31913.09</v>
      </c>
      <c r="Q2902">
        <v>0</v>
      </c>
      <c r="R2902" s="1">
        <v>31913.09</v>
      </c>
      <c r="S2902">
        <v>0</v>
      </c>
    </row>
    <row r="2903" spans="1:19" x14ac:dyDescent="0.25">
      <c r="A2903" s="2">
        <v>1001</v>
      </c>
      <c r="B2903" t="s">
        <v>21</v>
      </c>
      <c r="C2903" s="2" t="str">
        <f t="shared" si="151"/>
        <v>16</v>
      </c>
      <c r="D2903" t="s">
        <v>633</v>
      </c>
      <c r="E2903" s="2" t="str">
        <f t="shared" si="153"/>
        <v>160100000</v>
      </c>
      <c r="F2903" t="s">
        <v>640</v>
      </c>
      <c r="G2903" t="s">
        <v>641</v>
      </c>
      <c r="H2903" t="s">
        <v>642</v>
      </c>
      <c r="I2903">
        <v>13005</v>
      </c>
      <c r="J2903" t="s">
        <v>56</v>
      </c>
      <c r="K2903" s="1">
        <v>63111</v>
      </c>
      <c r="L2903" s="1">
        <v>54734</v>
      </c>
      <c r="M2903" s="1">
        <v>-8377</v>
      </c>
      <c r="N2903" s="1">
        <v>54733.19</v>
      </c>
      <c r="O2903">
        <v>0.81</v>
      </c>
      <c r="P2903" s="1">
        <v>54733.19</v>
      </c>
      <c r="Q2903">
        <v>0</v>
      </c>
      <c r="R2903" s="1">
        <v>54733.19</v>
      </c>
      <c r="S2903">
        <v>0</v>
      </c>
    </row>
    <row r="2904" spans="1:19" x14ac:dyDescent="0.25">
      <c r="A2904" s="2">
        <v>1001</v>
      </c>
      <c r="B2904" t="s">
        <v>21</v>
      </c>
      <c r="C2904" s="2" t="str">
        <f t="shared" si="151"/>
        <v>16</v>
      </c>
      <c r="D2904" t="s">
        <v>633</v>
      </c>
      <c r="E2904" s="2" t="str">
        <f t="shared" si="153"/>
        <v>160100000</v>
      </c>
      <c r="F2904" t="s">
        <v>640</v>
      </c>
      <c r="G2904" t="s">
        <v>641</v>
      </c>
      <c r="H2904" t="s">
        <v>642</v>
      </c>
      <c r="I2904">
        <v>16000</v>
      </c>
      <c r="J2904" t="s">
        <v>35</v>
      </c>
      <c r="K2904" s="1">
        <v>1335161</v>
      </c>
      <c r="L2904" s="1">
        <v>1255808.75</v>
      </c>
      <c r="M2904" s="1">
        <v>-79352.25</v>
      </c>
      <c r="N2904" s="1">
        <v>1255808.57</v>
      </c>
      <c r="O2904">
        <v>0.18</v>
      </c>
      <c r="P2904" s="1">
        <v>1255808.57</v>
      </c>
      <c r="Q2904">
        <v>0</v>
      </c>
      <c r="R2904" s="1">
        <v>1255808.57</v>
      </c>
      <c r="S2904">
        <v>0</v>
      </c>
    </row>
    <row r="2905" spans="1:19" x14ac:dyDescent="0.25">
      <c r="A2905" s="2">
        <v>1001</v>
      </c>
      <c r="B2905" t="s">
        <v>21</v>
      </c>
      <c r="C2905" s="2" t="str">
        <f t="shared" si="151"/>
        <v>16</v>
      </c>
      <c r="D2905" t="s">
        <v>633</v>
      </c>
      <c r="E2905" s="2" t="str">
        <f t="shared" si="153"/>
        <v>160100000</v>
      </c>
      <c r="F2905" t="s">
        <v>640</v>
      </c>
      <c r="G2905" t="s">
        <v>641</v>
      </c>
      <c r="H2905" t="s">
        <v>642</v>
      </c>
      <c r="I2905">
        <v>20400</v>
      </c>
      <c r="J2905" t="s">
        <v>66</v>
      </c>
      <c r="K2905" s="1">
        <v>95000</v>
      </c>
      <c r="L2905" s="1">
        <v>80177</v>
      </c>
      <c r="M2905" s="1">
        <v>-14823</v>
      </c>
      <c r="N2905" s="1">
        <v>80176.460000000006</v>
      </c>
      <c r="O2905">
        <v>0.54</v>
      </c>
      <c r="P2905" s="1">
        <v>80176.460000000006</v>
      </c>
      <c r="Q2905">
        <v>0</v>
      </c>
      <c r="R2905" s="1">
        <v>73633.460000000006</v>
      </c>
      <c r="S2905" s="1">
        <v>6543</v>
      </c>
    </row>
    <row r="2906" spans="1:19" x14ac:dyDescent="0.25">
      <c r="A2906" s="2">
        <v>1001</v>
      </c>
      <c r="B2906" t="s">
        <v>21</v>
      </c>
      <c r="C2906" s="2" t="str">
        <f t="shared" si="151"/>
        <v>16</v>
      </c>
      <c r="D2906" t="s">
        <v>633</v>
      </c>
      <c r="E2906" s="2" t="str">
        <f t="shared" si="153"/>
        <v>160100000</v>
      </c>
      <c r="F2906" t="s">
        <v>640</v>
      </c>
      <c r="G2906" t="s">
        <v>641</v>
      </c>
      <c r="H2906" t="s">
        <v>642</v>
      </c>
      <c r="I2906">
        <v>21200</v>
      </c>
      <c r="J2906" t="s">
        <v>68</v>
      </c>
      <c r="K2906" s="1">
        <v>48000</v>
      </c>
      <c r="L2906" s="1">
        <v>68000</v>
      </c>
      <c r="M2906" s="1">
        <v>20000</v>
      </c>
      <c r="N2906" s="1">
        <v>48997.11</v>
      </c>
      <c r="O2906" s="1">
        <v>19002.89</v>
      </c>
      <c r="P2906" s="1">
        <v>48997.11</v>
      </c>
      <c r="Q2906">
        <v>0</v>
      </c>
      <c r="R2906" s="1">
        <v>48997.11</v>
      </c>
      <c r="S2906">
        <v>0</v>
      </c>
    </row>
    <row r="2907" spans="1:19" x14ac:dyDescent="0.25">
      <c r="A2907" s="2">
        <v>1001</v>
      </c>
      <c r="B2907" t="s">
        <v>21</v>
      </c>
      <c r="C2907" s="2" t="str">
        <f t="shared" si="151"/>
        <v>16</v>
      </c>
      <c r="D2907" t="s">
        <v>633</v>
      </c>
      <c r="E2907" s="2" t="str">
        <f t="shared" si="153"/>
        <v>160100000</v>
      </c>
      <c r="F2907" t="s">
        <v>640</v>
      </c>
      <c r="G2907" t="s">
        <v>641</v>
      </c>
      <c r="H2907" t="s">
        <v>642</v>
      </c>
      <c r="I2907">
        <v>21300</v>
      </c>
      <c r="J2907" t="s">
        <v>69</v>
      </c>
      <c r="K2907" s="1">
        <v>80000</v>
      </c>
      <c r="L2907" s="1">
        <v>90000</v>
      </c>
      <c r="M2907" s="1">
        <v>10000</v>
      </c>
      <c r="N2907" s="1">
        <v>83157.63</v>
      </c>
      <c r="O2907" s="1">
        <v>6842.37</v>
      </c>
      <c r="P2907" s="1">
        <v>83157.63</v>
      </c>
      <c r="Q2907">
        <v>0</v>
      </c>
      <c r="R2907" s="1">
        <v>80848.94</v>
      </c>
      <c r="S2907" s="1">
        <v>2308.69</v>
      </c>
    </row>
    <row r="2908" spans="1:19" x14ac:dyDescent="0.25">
      <c r="A2908" s="2">
        <v>1001</v>
      </c>
      <c r="B2908" t="s">
        <v>21</v>
      </c>
      <c r="C2908" s="2" t="str">
        <f t="shared" si="151"/>
        <v>16</v>
      </c>
      <c r="D2908" t="s">
        <v>633</v>
      </c>
      <c r="E2908" s="2" t="str">
        <f t="shared" si="153"/>
        <v>160100000</v>
      </c>
      <c r="F2908" t="s">
        <v>640</v>
      </c>
      <c r="G2908" t="s">
        <v>641</v>
      </c>
      <c r="H2908" t="s">
        <v>642</v>
      </c>
      <c r="I2908">
        <v>22100</v>
      </c>
      <c r="J2908" t="s">
        <v>73</v>
      </c>
      <c r="K2908" s="1">
        <v>96200</v>
      </c>
      <c r="L2908" s="1">
        <v>111200</v>
      </c>
      <c r="M2908" s="1">
        <v>15000</v>
      </c>
      <c r="N2908" s="1">
        <v>117108.37</v>
      </c>
      <c r="O2908" s="1">
        <v>-5908.37</v>
      </c>
      <c r="P2908" s="1">
        <v>117108.37</v>
      </c>
      <c r="Q2908">
        <v>0</v>
      </c>
      <c r="R2908" s="1">
        <v>117108.37</v>
      </c>
      <c r="S2908">
        <v>0</v>
      </c>
    </row>
    <row r="2909" spans="1:19" x14ac:dyDescent="0.25">
      <c r="A2909" s="2">
        <v>1001</v>
      </c>
      <c r="B2909" t="s">
        <v>21</v>
      </c>
      <c r="C2909" s="2" t="str">
        <f t="shared" si="151"/>
        <v>16</v>
      </c>
      <c r="D2909" t="s">
        <v>633</v>
      </c>
      <c r="E2909" s="2" t="str">
        <f t="shared" si="153"/>
        <v>160100000</v>
      </c>
      <c r="F2909" t="s">
        <v>640</v>
      </c>
      <c r="G2909" t="s">
        <v>641</v>
      </c>
      <c r="H2909" t="s">
        <v>642</v>
      </c>
      <c r="I2909">
        <v>22101</v>
      </c>
      <c r="J2909" t="s">
        <v>74</v>
      </c>
      <c r="K2909" s="1">
        <v>59180</v>
      </c>
      <c r="L2909" s="1">
        <v>59180</v>
      </c>
      <c r="M2909">
        <v>0</v>
      </c>
      <c r="N2909" s="1">
        <v>79316.88</v>
      </c>
      <c r="O2909" s="1">
        <v>-20136.88</v>
      </c>
      <c r="P2909" s="1">
        <v>79316.88</v>
      </c>
      <c r="Q2909">
        <v>0</v>
      </c>
      <c r="R2909" s="1">
        <v>79316.88</v>
      </c>
      <c r="S2909">
        <v>0</v>
      </c>
    </row>
    <row r="2910" spans="1:19" x14ac:dyDescent="0.25">
      <c r="A2910" s="2">
        <v>1001</v>
      </c>
      <c r="B2910" t="s">
        <v>21</v>
      </c>
      <c r="C2910" s="2" t="str">
        <f t="shared" si="151"/>
        <v>16</v>
      </c>
      <c r="D2910" t="s">
        <v>633</v>
      </c>
      <c r="E2910" s="2" t="str">
        <f t="shared" si="153"/>
        <v>160100000</v>
      </c>
      <c r="F2910" t="s">
        <v>640</v>
      </c>
      <c r="G2910" t="s">
        <v>641</v>
      </c>
      <c r="H2910" t="s">
        <v>642</v>
      </c>
      <c r="I2910">
        <v>22103</v>
      </c>
      <c r="J2910" t="s">
        <v>76</v>
      </c>
      <c r="K2910" s="1">
        <v>25000</v>
      </c>
      <c r="L2910" s="1">
        <v>50000</v>
      </c>
      <c r="M2910" s="1">
        <v>25000</v>
      </c>
      <c r="N2910" s="1">
        <v>31520.77</v>
      </c>
      <c r="O2910" s="1">
        <v>18479.23</v>
      </c>
      <c r="P2910" s="1">
        <v>31520.77</v>
      </c>
      <c r="Q2910">
        <v>0</v>
      </c>
      <c r="R2910" s="1">
        <v>31520.77</v>
      </c>
      <c r="S2910">
        <v>0</v>
      </c>
    </row>
    <row r="2911" spans="1:19" x14ac:dyDescent="0.25">
      <c r="A2911" s="2">
        <v>1001</v>
      </c>
      <c r="B2911" t="s">
        <v>21</v>
      </c>
      <c r="C2911" s="2" t="str">
        <f t="shared" si="151"/>
        <v>16</v>
      </c>
      <c r="D2911" t="s">
        <v>633</v>
      </c>
      <c r="E2911" s="2" t="str">
        <f t="shared" si="153"/>
        <v>160100000</v>
      </c>
      <c r="F2911" t="s">
        <v>640</v>
      </c>
      <c r="G2911" t="s">
        <v>641</v>
      </c>
      <c r="H2911" t="s">
        <v>642</v>
      </c>
      <c r="I2911">
        <v>22104</v>
      </c>
      <c r="J2911" t="s">
        <v>77</v>
      </c>
      <c r="K2911" s="1">
        <v>13000</v>
      </c>
      <c r="L2911" s="1">
        <v>13000</v>
      </c>
      <c r="M2911">
        <v>0</v>
      </c>
      <c r="N2911" s="1">
        <v>2639.05</v>
      </c>
      <c r="O2911" s="1">
        <v>10360.950000000001</v>
      </c>
      <c r="P2911" s="1">
        <v>2639.05</v>
      </c>
      <c r="Q2911">
        <v>0</v>
      </c>
      <c r="R2911" s="1">
        <v>2639.05</v>
      </c>
      <c r="S2911">
        <v>0</v>
      </c>
    </row>
    <row r="2912" spans="1:19" x14ac:dyDescent="0.25">
      <c r="A2912" s="2">
        <v>1001</v>
      </c>
      <c r="B2912" t="s">
        <v>21</v>
      </c>
      <c r="C2912" s="2" t="str">
        <f t="shared" si="151"/>
        <v>16</v>
      </c>
      <c r="D2912" t="s">
        <v>633</v>
      </c>
      <c r="E2912" s="2" t="str">
        <f t="shared" si="153"/>
        <v>160100000</v>
      </c>
      <c r="F2912" t="s">
        <v>640</v>
      </c>
      <c r="G2912" t="s">
        <v>641</v>
      </c>
      <c r="H2912" t="s">
        <v>642</v>
      </c>
      <c r="I2912">
        <v>22107</v>
      </c>
      <c r="J2912" t="s">
        <v>106</v>
      </c>
      <c r="K2912" s="1">
        <v>42800</v>
      </c>
      <c r="L2912" s="1">
        <v>34800</v>
      </c>
      <c r="M2912" s="1">
        <v>-8000</v>
      </c>
      <c r="N2912" s="1">
        <v>7366.48</v>
      </c>
      <c r="O2912" s="1">
        <v>27433.52</v>
      </c>
      <c r="P2912" s="1">
        <v>7366.48</v>
      </c>
      <c r="Q2912">
        <v>0</v>
      </c>
      <c r="R2912" s="1">
        <v>7366.48</v>
      </c>
      <c r="S2912">
        <v>0</v>
      </c>
    </row>
    <row r="2913" spans="1:19" x14ac:dyDescent="0.25">
      <c r="A2913" s="2">
        <v>1001</v>
      </c>
      <c r="B2913" t="s">
        <v>21</v>
      </c>
      <c r="C2913" s="2" t="str">
        <f t="shared" si="151"/>
        <v>16</v>
      </c>
      <c r="D2913" t="s">
        <v>633</v>
      </c>
      <c r="E2913" s="2" t="str">
        <f t="shared" si="153"/>
        <v>160100000</v>
      </c>
      <c r="F2913" t="s">
        <v>640</v>
      </c>
      <c r="G2913" t="s">
        <v>641</v>
      </c>
      <c r="H2913" t="s">
        <v>642</v>
      </c>
      <c r="I2913">
        <v>22109</v>
      </c>
      <c r="J2913" t="s">
        <v>78</v>
      </c>
      <c r="K2913" s="1">
        <v>40000</v>
      </c>
      <c r="L2913" s="1">
        <v>40000</v>
      </c>
      <c r="M2913">
        <v>0</v>
      </c>
      <c r="N2913" s="1">
        <v>3033.47</v>
      </c>
      <c r="O2913" s="1">
        <v>36966.53</v>
      </c>
      <c r="P2913" s="1">
        <v>3033.47</v>
      </c>
      <c r="Q2913">
        <v>0</v>
      </c>
      <c r="R2913" s="1">
        <v>3033.47</v>
      </c>
      <c r="S2913">
        <v>0</v>
      </c>
    </row>
    <row r="2914" spans="1:19" x14ac:dyDescent="0.25">
      <c r="A2914" s="2">
        <v>1001</v>
      </c>
      <c r="B2914" t="s">
        <v>21</v>
      </c>
      <c r="C2914" s="2" t="str">
        <f t="shared" si="151"/>
        <v>16</v>
      </c>
      <c r="D2914" t="s">
        <v>633</v>
      </c>
      <c r="E2914" s="2" t="str">
        <f t="shared" si="153"/>
        <v>160100000</v>
      </c>
      <c r="F2914" t="s">
        <v>640</v>
      </c>
      <c r="G2914" t="s">
        <v>641</v>
      </c>
      <c r="H2914" t="s">
        <v>642</v>
      </c>
      <c r="I2914">
        <v>22300</v>
      </c>
      <c r="J2914" t="s">
        <v>79</v>
      </c>
      <c r="K2914" s="1">
        <v>16000</v>
      </c>
      <c r="L2914" s="1">
        <v>21000</v>
      </c>
      <c r="M2914" s="1">
        <v>5000</v>
      </c>
      <c r="N2914" s="1">
        <v>15950</v>
      </c>
      <c r="O2914" s="1">
        <v>5050</v>
      </c>
      <c r="P2914" s="1">
        <v>15950</v>
      </c>
      <c r="Q2914">
        <v>0</v>
      </c>
      <c r="R2914" s="1">
        <v>15950</v>
      </c>
      <c r="S2914">
        <v>0</v>
      </c>
    </row>
    <row r="2915" spans="1:19" x14ac:dyDescent="0.25">
      <c r="A2915" s="2">
        <v>1001</v>
      </c>
      <c r="B2915" t="s">
        <v>21</v>
      </c>
      <c r="C2915" s="2" t="str">
        <f t="shared" si="151"/>
        <v>16</v>
      </c>
      <c r="D2915" t="s">
        <v>633</v>
      </c>
      <c r="E2915" s="2" t="str">
        <f t="shared" si="153"/>
        <v>160100000</v>
      </c>
      <c r="F2915" t="s">
        <v>640</v>
      </c>
      <c r="G2915" t="s">
        <v>641</v>
      </c>
      <c r="H2915" t="s">
        <v>642</v>
      </c>
      <c r="I2915">
        <v>22400</v>
      </c>
      <c r="J2915" t="s">
        <v>107</v>
      </c>
      <c r="K2915" s="1">
        <v>2000</v>
      </c>
      <c r="L2915" s="1">
        <v>1700</v>
      </c>
      <c r="M2915">
        <v>-300</v>
      </c>
      <c r="N2915">
        <v>0</v>
      </c>
      <c r="O2915" s="1">
        <v>1700</v>
      </c>
      <c r="P2915">
        <v>0</v>
      </c>
      <c r="Q2915">
        <v>0</v>
      </c>
      <c r="R2915">
        <v>0</v>
      </c>
      <c r="S2915">
        <v>0</v>
      </c>
    </row>
    <row r="2916" spans="1:19" x14ac:dyDescent="0.25">
      <c r="A2916" s="2">
        <v>1001</v>
      </c>
      <c r="B2916" t="s">
        <v>21</v>
      </c>
      <c r="C2916" s="2" t="str">
        <f t="shared" si="151"/>
        <v>16</v>
      </c>
      <c r="D2916" t="s">
        <v>633</v>
      </c>
      <c r="E2916" s="2" t="str">
        <f t="shared" si="153"/>
        <v>160100000</v>
      </c>
      <c r="F2916" t="s">
        <v>640</v>
      </c>
      <c r="G2916" t="s">
        <v>641</v>
      </c>
      <c r="H2916" t="s">
        <v>642</v>
      </c>
      <c r="I2916">
        <v>22401</v>
      </c>
      <c r="J2916" t="s">
        <v>175</v>
      </c>
      <c r="K2916">
        <v>0</v>
      </c>
      <c r="L2916">
        <v>300</v>
      </c>
      <c r="M2916">
        <v>300</v>
      </c>
      <c r="N2916">
        <v>97.86</v>
      </c>
      <c r="O2916">
        <v>202.14</v>
      </c>
      <c r="P2916">
        <v>97.86</v>
      </c>
      <c r="Q2916">
        <v>0</v>
      </c>
      <c r="R2916">
        <v>97.86</v>
      </c>
      <c r="S2916">
        <v>0</v>
      </c>
    </row>
    <row r="2917" spans="1:19" x14ac:dyDescent="0.25">
      <c r="A2917" s="2">
        <v>1001</v>
      </c>
      <c r="B2917" t="s">
        <v>21</v>
      </c>
      <c r="C2917" s="2" t="str">
        <f t="shared" si="151"/>
        <v>16</v>
      </c>
      <c r="D2917" t="s">
        <v>633</v>
      </c>
      <c r="E2917" s="2" t="str">
        <f t="shared" si="153"/>
        <v>160100000</v>
      </c>
      <c r="F2917" t="s">
        <v>640</v>
      </c>
      <c r="G2917" t="s">
        <v>641</v>
      </c>
      <c r="H2917" t="s">
        <v>642</v>
      </c>
      <c r="I2917">
        <v>22402</v>
      </c>
      <c r="J2917" t="s">
        <v>176</v>
      </c>
      <c r="K2917">
        <v>400</v>
      </c>
      <c r="L2917">
        <v>600</v>
      </c>
      <c r="M2917">
        <v>200</v>
      </c>
      <c r="N2917">
        <v>433.87</v>
      </c>
      <c r="O2917">
        <v>166.13</v>
      </c>
      <c r="P2917">
        <v>433.87</v>
      </c>
      <c r="Q2917">
        <v>0</v>
      </c>
      <c r="R2917">
        <v>433.87</v>
      </c>
      <c r="S2917">
        <v>0</v>
      </c>
    </row>
    <row r="2918" spans="1:19" x14ac:dyDescent="0.25">
      <c r="A2918" s="2">
        <v>1001</v>
      </c>
      <c r="B2918" t="s">
        <v>21</v>
      </c>
      <c r="C2918" s="2" t="str">
        <f t="shared" si="151"/>
        <v>16</v>
      </c>
      <c r="D2918" t="s">
        <v>633</v>
      </c>
      <c r="E2918" s="2" t="str">
        <f t="shared" si="153"/>
        <v>160100000</v>
      </c>
      <c r="F2918" t="s">
        <v>640</v>
      </c>
      <c r="G2918" t="s">
        <v>641</v>
      </c>
      <c r="H2918" t="s">
        <v>642</v>
      </c>
      <c r="I2918">
        <v>22502</v>
      </c>
      <c r="J2918" t="s">
        <v>330</v>
      </c>
      <c r="K2918">
        <v>400</v>
      </c>
      <c r="L2918">
        <v>400</v>
      </c>
      <c r="M2918">
        <v>0</v>
      </c>
      <c r="N2918">
        <v>122.56</v>
      </c>
      <c r="O2918">
        <v>277.44</v>
      </c>
      <c r="P2918">
        <v>122.56</v>
      </c>
      <c r="Q2918">
        <v>0</v>
      </c>
      <c r="R2918">
        <v>122.56</v>
      </c>
      <c r="S2918">
        <v>0</v>
      </c>
    </row>
    <row r="2919" spans="1:19" x14ac:dyDescent="0.25">
      <c r="A2919" s="2">
        <v>1001</v>
      </c>
      <c r="B2919" t="s">
        <v>21</v>
      </c>
      <c r="C2919" s="2" t="str">
        <f t="shared" si="151"/>
        <v>16</v>
      </c>
      <c r="D2919" t="s">
        <v>633</v>
      </c>
      <c r="E2919" s="2" t="str">
        <f t="shared" si="153"/>
        <v>160100000</v>
      </c>
      <c r="F2919" t="s">
        <v>640</v>
      </c>
      <c r="G2919" t="s">
        <v>641</v>
      </c>
      <c r="H2919" t="s">
        <v>642</v>
      </c>
      <c r="I2919">
        <v>22602</v>
      </c>
      <c r="J2919" t="s">
        <v>108</v>
      </c>
      <c r="K2919" s="1">
        <v>41800</v>
      </c>
      <c r="L2919" s="1">
        <v>41800</v>
      </c>
      <c r="M2919">
        <v>0</v>
      </c>
      <c r="N2919">
        <v>0</v>
      </c>
      <c r="O2919" s="1">
        <v>41800</v>
      </c>
      <c r="P2919">
        <v>0</v>
      </c>
      <c r="Q2919">
        <v>0</v>
      </c>
      <c r="R2919">
        <v>0</v>
      </c>
      <c r="S2919">
        <v>0</v>
      </c>
    </row>
    <row r="2920" spans="1:19" x14ac:dyDescent="0.25">
      <c r="A2920" s="2">
        <v>1001</v>
      </c>
      <c r="B2920" t="s">
        <v>21</v>
      </c>
      <c r="C2920" s="2" t="str">
        <f t="shared" si="151"/>
        <v>16</v>
      </c>
      <c r="D2920" t="s">
        <v>633</v>
      </c>
      <c r="E2920" s="2" t="str">
        <f t="shared" si="153"/>
        <v>160100000</v>
      </c>
      <c r="F2920" t="s">
        <v>640</v>
      </c>
      <c r="G2920" t="s">
        <v>641</v>
      </c>
      <c r="H2920" t="s">
        <v>642</v>
      </c>
      <c r="I2920">
        <v>22603</v>
      </c>
      <c r="J2920" t="s">
        <v>82</v>
      </c>
      <c r="K2920" s="1">
        <v>30000</v>
      </c>
      <c r="L2920" s="1">
        <v>30000</v>
      </c>
      <c r="M2920">
        <v>0</v>
      </c>
      <c r="N2920">
        <v>0</v>
      </c>
      <c r="O2920" s="1">
        <v>30000</v>
      </c>
      <c r="P2920">
        <v>0</v>
      </c>
      <c r="Q2920">
        <v>0</v>
      </c>
      <c r="R2920">
        <v>0</v>
      </c>
      <c r="S2920">
        <v>0</v>
      </c>
    </row>
    <row r="2921" spans="1:19" x14ac:dyDescent="0.25">
      <c r="A2921" s="2">
        <v>1001</v>
      </c>
      <c r="B2921" t="s">
        <v>21</v>
      </c>
      <c r="C2921" s="2" t="str">
        <f t="shared" si="151"/>
        <v>16</v>
      </c>
      <c r="D2921" t="s">
        <v>633</v>
      </c>
      <c r="E2921" s="2" t="str">
        <f t="shared" si="153"/>
        <v>160100000</v>
      </c>
      <c r="F2921" t="s">
        <v>640</v>
      </c>
      <c r="G2921" t="s">
        <v>641</v>
      </c>
      <c r="H2921" t="s">
        <v>642</v>
      </c>
      <c r="I2921">
        <v>22606</v>
      </c>
      <c r="J2921" t="s">
        <v>83</v>
      </c>
      <c r="K2921">
        <v>0</v>
      </c>
      <c r="L2921" s="1">
        <v>38000</v>
      </c>
      <c r="M2921" s="1">
        <v>38000</v>
      </c>
      <c r="N2921" s="1">
        <v>36599.660000000003</v>
      </c>
      <c r="O2921" s="1">
        <v>1400.34</v>
      </c>
      <c r="P2921" s="1">
        <v>36599.660000000003</v>
      </c>
      <c r="Q2921">
        <v>0</v>
      </c>
      <c r="R2921" s="1">
        <v>36599.660000000003</v>
      </c>
      <c r="S2921">
        <v>0</v>
      </c>
    </row>
    <row r="2922" spans="1:19" x14ac:dyDescent="0.25">
      <c r="A2922" s="2">
        <v>1001</v>
      </c>
      <c r="B2922" t="s">
        <v>21</v>
      </c>
      <c r="C2922" s="2" t="str">
        <f t="shared" si="151"/>
        <v>16</v>
      </c>
      <c r="D2922" t="s">
        <v>633</v>
      </c>
      <c r="E2922" s="2" t="str">
        <f t="shared" ref="E2922:E2953" si="154">"160100000"</f>
        <v>160100000</v>
      </c>
      <c r="F2922" t="s">
        <v>640</v>
      </c>
      <c r="G2922" t="s">
        <v>641</v>
      </c>
      <c r="H2922" t="s">
        <v>642</v>
      </c>
      <c r="I2922">
        <v>22609</v>
      </c>
      <c r="J2922" t="s">
        <v>44</v>
      </c>
      <c r="K2922">
        <v>0</v>
      </c>
      <c r="L2922" s="1">
        <v>5000</v>
      </c>
      <c r="M2922" s="1">
        <v>5000</v>
      </c>
      <c r="N2922" s="1">
        <v>2021.59</v>
      </c>
      <c r="O2922" s="1">
        <v>2978.41</v>
      </c>
      <c r="P2922" s="1">
        <v>2021.59</v>
      </c>
      <c r="Q2922">
        <v>0</v>
      </c>
      <c r="R2922" s="1">
        <v>2021.59</v>
      </c>
      <c r="S2922">
        <v>0</v>
      </c>
    </row>
    <row r="2923" spans="1:19" x14ac:dyDescent="0.25">
      <c r="A2923" s="2">
        <v>1001</v>
      </c>
      <c r="B2923" t="s">
        <v>21</v>
      </c>
      <c r="C2923" s="2" t="str">
        <f t="shared" si="151"/>
        <v>16</v>
      </c>
      <c r="D2923" t="s">
        <v>633</v>
      </c>
      <c r="E2923" s="2" t="str">
        <f t="shared" si="154"/>
        <v>160100000</v>
      </c>
      <c r="F2923" t="s">
        <v>640</v>
      </c>
      <c r="G2923" t="s">
        <v>641</v>
      </c>
      <c r="H2923" t="s">
        <v>642</v>
      </c>
      <c r="I2923">
        <v>22700</v>
      </c>
      <c r="J2923" t="s">
        <v>84</v>
      </c>
      <c r="K2923" s="1">
        <v>22000</v>
      </c>
      <c r="L2923" s="1">
        <v>32000</v>
      </c>
      <c r="M2923" s="1">
        <v>10000</v>
      </c>
      <c r="N2923" s="1">
        <v>18274.900000000001</v>
      </c>
      <c r="O2923" s="1">
        <v>13725.1</v>
      </c>
      <c r="P2923" s="1">
        <v>18274.900000000001</v>
      </c>
      <c r="Q2923">
        <v>0</v>
      </c>
      <c r="R2923" s="1">
        <v>17863.71</v>
      </c>
      <c r="S2923">
        <v>411.19</v>
      </c>
    </row>
    <row r="2924" spans="1:19" x14ac:dyDescent="0.25">
      <c r="A2924" s="2">
        <v>1001</v>
      </c>
      <c r="B2924" t="s">
        <v>21</v>
      </c>
      <c r="C2924" s="2" t="str">
        <f t="shared" si="151"/>
        <v>16</v>
      </c>
      <c r="D2924" t="s">
        <v>633</v>
      </c>
      <c r="E2924" s="2" t="str">
        <f t="shared" si="154"/>
        <v>160100000</v>
      </c>
      <c r="F2924" t="s">
        <v>640</v>
      </c>
      <c r="G2924" t="s">
        <v>641</v>
      </c>
      <c r="H2924" t="s">
        <v>642</v>
      </c>
      <c r="I2924">
        <v>22701</v>
      </c>
      <c r="J2924" t="s">
        <v>85</v>
      </c>
      <c r="K2924" s="1">
        <v>377600</v>
      </c>
      <c r="L2924" s="1">
        <v>387600</v>
      </c>
      <c r="M2924" s="1">
        <v>10000</v>
      </c>
      <c r="N2924" s="1">
        <v>384705.08</v>
      </c>
      <c r="O2924" s="1">
        <v>2894.92</v>
      </c>
      <c r="P2924" s="1">
        <v>384705.08</v>
      </c>
      <c r="Q2924">
        <v>0</v>
      </c>
      <c r="R2924" s="1">
        <v>375127.03999999998</v>
      </c>
      <c r="S2924" s="1">
        <v>9578.0400000000009</v>
      </c>
    </row>
    <row r="2925" spans="1:19" x14ac:dyDescent="0.25">
      <c r="A2925" s="2">
        <v>1001</v>
      </c>
      <c r="B2925" t="s">
        <v>21</v>
      </c>
      <c r="C2925" s="2" t="str">
        <f t="shared" si="151"/>
        <v>16</v>
      </c>
      <c r="D2925" t="s">
        <v>633</v>
      </c>
      <c r="E2925" s="2" t="str">
        <f t="shared" si="154"/>
        <v>160100000</v>
      </c>
      <c r="F2925" t="s">
        <v>640</v>
      </c>
      <c r="G2925" t="s">
        <v>641</v>
      </c>
      <c r="H2925" t="s">
        <v>642</v>
      </c>
      <c r="I2925">
        <v>22705</v>
      </c>
      <c r="J2925" t="s">
        <v>223</v>
      </c>
      <c r="K2925" s="1">
        <v>57200</v>
      </c>
      <c r="L2925" s="1">
        <v>57200</v>
      </c>
      <c r="M2925">
        <v>0</v>
      </c>
      <c r="N2925" s="1">
        <v>46491.23</v>
      </c>
      <c r="O2925" s="1">
        <v>10708.77</v>
      </c>
      <c r="P2925" s="1">
        <v>46491.23</v>
      </c>
      <c r="Q2925">
        <v>0</v>
      </c>
      <c r="R2925" s="1">
        <v>46491.23</v>
      </c>
      <c r="S2925">
        <v>0</v>
      </c>
    </row>
    <row r="2926" spans="1:19" x14ac:dyDescent="0.25">
      <c r="A2926" s="2">
        <v>1001</v>
      </c>
      <c r="B2926" t="s">
        <v>21</v>
      </c>
      <c r="C2926" s="2" t="str">
        <f t="shared" si="151"/>
        <v>16</v>
      </c>
      <c r="D2926" t="s">
        <v>633</v>
      </c>
      <c r="E2926" s="2" t="str">
        <f t="shared" si="154"/>
        <v>160100000</v>
      </c>
      <c r="F2926" t="s">
        <v>640</v>
      </c>
      <c r="G2926" t="s">
        <v>641</v>
      </c>
      <c r="H2926" t="s">
        <v>642</v>
      </c>
      <c r="I2926">
        <v>22706</v>
      </c>
      <c r="J2926" t="s">
        <v>86</v>
      </c>
      <c r="K2926" s="1">
        <v>441200</v>
      </c>
      <c r="L2926" s="1">
        <v>441200</v>
      </c>
      <c r="M2926">
        <v>0</v>
      </c>
      <c r="N2926" s="1">
        <v>360363.27</v>
      </c>
      <c r="O2926" s="1">
        <v>80836.73</v>
      </c>
      <c r="P2926" s="1">
        <v>360363.27</v>
      </c>
      <c r="Q2926">
        <v>0</v>
      </c>
      <c r="R2926" s="1">
        <v>337412.72</v>
      </c>
      <c r="S2926" s="1">
        <v>22950.55</v>
      </c>
    </row>
    <row r="2927" spans="1:19" x14ac:dyDescent="0.25">
      <c r="A2927" s="2">
        <v>1001</v>
      </c>
      <c r="B2927" t="s">
        <v>21</v>
      </c>
      <c r="C2927" s="2" t="str">
        <f t="shared" si="151"/>
        <v>16</v>
      </c>
      <c r="D2927" t="s">
        <v>633</v>
      </c>
      <c r="E2927" s="2" t="str">
        <f t="shared" si="154"/>
        <v>160100000</v>
      </c>
      <c r="F2927" t="s">
        <v>640</v>
      </c>
      <c r="G2927" t="s">
        <v>641</v>
      </c>
      <c r="H2927" t="s">
        <v>642</v>
      </c>
      <c r="I2927">
        <v>22709</v>
      </c>
      <c r="J2927" t="s">
        <v>87</v>
      </c>
      <c r="K2927" s="1">
        <v>2701027</v>
      </c>
      <c r="L2927" s="1">
        <v>2981027</v>
      </c>
      <c r="M2927" s="1">
        <v>280000</v>
      </c>
      <c r="N2927" s="1">
        <v>3170752.6</v>
      </c>
      <c r="O2927" s="1">
        <v>-189725.6</v>
      </c>
      <c r="P2927" s="1">
        <v>3170752.6</v>
      </c>
      <c r="Q2927">
        <v>0</v>
      </c>
      <c r="R2927" s="1">
        <v>3137625.54</v>
      </c>
      <c r="S2927" s="1">
        <v>33127.06</v>
      </c>
    </row>
    <row r="2928" spans="1:19" x14ac:dyDescent="0.25">
      <c r="A2928" s="2">
        <v>1001</v>
      </c>
      <c r="B2928" t="s">
        <v>21</v>
      </c>
      <c r="C2928" s="2" t="str">
        <f t="shared" si="151"/>
        <v>16</v>
      </c>
      <c r="D2928" t="s">
        <v>633</v>
      </c>
      <c r="E2928" s="2" t="str">
        <f t="shared" si="154"/>
        <v>160100000</v>
      </c>
      <c r="F2928" t="s">
        <v>640</v>
      </c>
      <c r="G2928" t="s">
        <v>641</v>
      </c>
      <c r="H2928" t="s">
        <v>642</v>
      </c>
      <c r="I2928">
        <v>22804</v>
      </c>
      <c r="J2928" t="s">
        <v>307</v>
      </c>
      <c r="K2928" s="1">
        <v>70000</v>
      </c>
      <c r="L2928" s="1">
        <v>70000</v>
      </c>
      <c r="M2928">
        <v>0</v>
      </c>
      <c r="N2928" s="1">
        <v>4348.9399999999996</v>
      </c>
      <c r="O2928" s="1">
        <v>65651.06</v>
      </c>
      <c r="P2928" s="1">
        <v>4348.9399999999996</v>
      </c>
      <c r="Q2928">
        <v>0</v>
      </c>
      <c r="R2928">
        <v>0</v>
      </c>
      <c r="S2928" s="1">
        <v>4348.9399999999996</v>
      </c>
    </row>
    <row r="2929" spans="1:19" x14ac:dyDescent="0.25">
      <c r="A2929" s="2">
        <v>1001</v>
      </c>
      <c r="B2929" t="s">
        <v>21</v>
      </c>
      <c r="C2929" s="2" t="str">
        <f t="shared" ref="C2929:C2992" si="155">"16"</f>
        <v>16</v>
      </c>
      <c r="D2929" t="s">
        <v>633</v>
      </c>
      <c r="E2929" s="2" t="str">
        <f t="shared" si="154"/>
        <v>160100000</v>
      </c>
      <c r="F2929" t="s">
        <v>640</v>
      </c>
      <c r="G2929" t="s">
        <v>641</v>
      </c>
      <c r="H2929" t="s">
        <v>642</v>
      </c>
      <c r="I2929">
        <v>23001</v>
      </c>
      <c r="J2929" t="s">
        <v>88</v>
      </c>
      <c r="K2929">
        <v>0</v>
      </c>
      <c r="L2929" s="1">
        <v>8000</v>
      </c>
      <c r="M2929" s="1">
        <v>8000</v>
      </c>
      <c r="N2929" s="1">
        <v>4175.53</v>
      </c>
      <c r="O2929" s="1">
        <v>3824.47</v>
      </c>
      <c r="P2929" s="1">
        <v>4175.53</v>
      </c>
      <c r="Q2929">
        <v>0</v>
      </c>
      <c r="R2929" s="1">
        <v>4175.53</v>
      </c>
      <c r="S2929">
        <v>0</v>
      </c>
    </row>
    <row r="2930" spans="1:19" x14ac:dyDescent="0.25">
      <c r="A2930" s="2">
        <v>1001</v>
      </c>
      <c r="B2930" t="s">
        <v>21</v>
      </c>
      <c r="C2930" s="2" t="str">
        <f t="shared" si="155"/>
        <v>16</v>
      </c>
      <c r="D2930" t="s">
        <v>633</v>
      </c>
      <c r="E2930" s="2" t="str">
        <f t="shared" si="154"/>
        <v>160100000</v>
      </c>
      <c r="F2930" t="s">
        <v>640</v>
      </c>
      <c r="G2930" t="s">
        <v>641</v>
      </c>
      <c r="H2930" t="s">
        <v>642</v>
      </c>
      <c r="I2930">
        <v>23100</v>
      </c>
      <c r="J2930" t="s">
        <v>89</v>
      </c>
      <c r="K2930">
        <v>0</v>
      </c>
      <c r="L2930" s="1">
        <v>3000</v>
      </c>
      <c r="M2930" s="1">
        <v>3000</v>
      </c>
      <c r="N2930">
        <v>787.73</v>
      </c>
      <c r="O2930" s="1">
        <v>2212.27</v>
      </c>
      <c r="P2930">
        <v>787.73</v>
      </c>
      <c r="Q2930">
        <v>0</v>
      </c>
      <c r="R2930">
        <v>787.73</v>
      </c>
      <c r="S2930">
        <v>0</v>
      </c>
    </row>
    <row r="2931" spans="1:19" x14ac:dyDescent="0.25">
      <c r="A2931" s="2">
        <v>1001</v>
      </c>
      <c r="B2931" t="s">
        <v>21</v>
      </c>
      <c r="C2931" s="2" t="str">
        <f t="shared" si="155"/>
        <v>16</v>
      </c>
      <c r="D2931" t="s">
        <v>633</v>
      </c>
      <c r="E2931" s="2" t="str">
        <f t="shared" si="154"/>
        <v>160100000</v>
      </c>
      <c r="F2931" t="s">
        <v>640</v>
      </c>
      <c r="G2931" t="s">
        <v>641</v>
      </c>
      <c r="H2931" t="s">
        <v>642</v>
      </c>
      <c r="I2931">
        <v>27100</v>
      </c>
      <c r="J2931" t="s">
        <v>230</v>
      </c>
      <c r="K2931" s="1">
        <v>5000</v>
      </c>
      <c r="L2931" s="1">
        <v>5000</v>
      </c>
      <c r="M2931">
        <v>0</v>
      </c>
      <c r="N2931" s="1">
        <v>4999.05</v>
      </c>
      <c r="O2931">
        <v>0.95</v>
      </c>
      <c r="P2931" s="1">
        <v>4999.05</v>
      </c>
      <c r="Q2931">
        <v>0</v>
      </c>
      <c r="R2931" s="1">
        <v>4999.05</v>
      </c>
      <c r="S2931">
        <v>0</v>
      </c>
    </row>
    <row r="2932" spans="1:19" x14ac:dyDescent="0.25">
      <c r="A2932" s="2">
        <v>1001</v>
      </c>
      <c r="B2932" t="s">
        <v>21</v>
      </c>
      <c r="C2932" s="2" t="str">
        <f t="shared" si="155"/>
        <v>16</v>
      </c>
      <c r="D2932" t="s">
        <v>633</v>
      </c>
      <c r="E2932" s="2" t="str">
        <f t="shared" si="154"/>
        <v>160100000</v>
      </c>
      <c r="F2932" t="s">
        <v>640</v>
      </c>
      <c r="G2932" t="s">
        <v>641</v>
      </c>
      <c r="H2932" t="s">
        <v>642</v>
      </c>
      <c r="I2932">
        <v>28001</v>
      </c>
      <c r="J2932" t="s">
        <v>45</v>
      </c>
      <c r="K2932" s="1">
        <v>129950</v>
      </c>
      <c r="L2932" s="1">
        <v>2122950</v>
      </c>
      <c r="M2932" s="1">
        <v>1993000</v>
      </c>
      <c r="N2932" s="1">
        <v>2114442.4900000002</v>
      </c>
      <c r="O2932" s="1">
        <v>8507.51</v>
      </c>
      <c r="P2932" s="1">
        <v>2114442.4900000002</v>
      </c>
      <c r="Q2932">
        <v>0</v>
      </c>
      <c r="R2932" s="1">
        <v>2101358.4900000002</v>
      </c>
      <c r="S2932" s="1">
        <v>13084</v>
      </c>
    </row>
    <row r="2933" spans="1:19" x14ac:dyDescent="0.25">
      <c r="A2933" s="2">
        <v>1001</v>
      </c>
      <c r="B2933" t="s">
        <v>21</v>
      </c>
      <c r="C2933" s="2" t="str">
        <f t="shared" si="155"/>
        <v>16</v>
      </c>
      <c r="D2933" t="s">
        <v>633</v>
      </c>
      <c r="E2933" s="2" t="str">
        <f t="shared" si="154"/>
        <v>160100000</v>
      </c>
      <c r="F2933" t="s">
        <v>640</v>
      </c>
      <c r="G2933" t="s">
        <v>641</v>
      </c>
      <c r="H2933" t="s">
        <v>642</v>
      </c>
      <c r="I2933">
        <v>35000</v>
      </c>
      <c r="J2933" t="s">
        <v>643</v>
      </c>
      <c r="K2933" s="1">
        <v>10000</v>
      </c>
      <c r="L2933">
        <v>0</v>
      </c>
      <c r="M2933" s="1">
        <v>-10000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</row>
    <row r="2934" spans="1:19" x14ac:dyDescent="0.25">
      <c r="A2934" s="2">
        <v>1001</v>
      </c>
      <c r="B2934" t="s">
        <v>21</v>
      </c>
      <c r="C2934" s="2" t="str">
        <f t="shared" si="155"/>
        <v>16</v>
      </c>
      <c r="D2934" t="s">
        <v>633</v>
      </c>
      <c r="E2934" s="2" t="str">
        <f t="shared" si="154"/>
        <v>160100000</v>
      </c>
      <c r="F2934" t="s">
        <v>640</v>
      </c>
      <c r="G2934" t="s">
        <v>641</v>
      </c>
      <c r="H2934" t="s">
        <v>642</v>
      </c>
      <c r="I2934">
        <v>46355</v>
      </c>
      <c r="J2934" t="s">
        <v>644</v>
      </c>
      <c r="K2934" s="1">
        <v>50000</v>
      </c>
      <c r="L2934" s="1">
        <v>50000</v>
      </c>
      <c r="M2934">
        <v>0</v>
      </c>
      <c r="N2934" s="1">
        <v>50000</v>
      </c>
      <c r="O2934">
        <v>0</v>
      </c>
      <c r="P2934" s="1">
        <v>50000</v>
      </c>
      <c r="Q2934">
        <v>0</v>
      </c>
      <c r="R2934" s="1">
        <v>50000</v>
      </c>
      <c r="S2934">
        <v>0</v>
      </c>
    </row>
    <row r="2935" spans="1:19" x14ac:dyDescent="0.25">
      <c r="A2935" s="2">
        <v>1001</v>
      </c>
      <c r="B2935" t="s">
        <v>21</v>
      </c>
      <c r="C2935" s="2" t="str">
        <f t="shared" si="155"/>
        <v>16</v>
      </c>
      <c r="D2935" t="s">
        <v>633</v>
      </c>
      <c r="E2935" s="2" t="str">
        <f t="shared" si="154"/>
        <v>160100000</v>
      </c>
      <c r="F2935" t="s">
        <v>640</v>
      </c>
      <c r="G2935" t="s">
        <v>641</v>
      </c>
      <c r="H2935" t="s">
        <v>642</v>
      </c>
      <c r="I2935">
        <v>46358</v>
      </c>
      <c r="J2935" t="s">
        <v>645</v>
      </c>
      <c r="K2935" s="1">
        <v>50000</v>
      </c>
      <c r="L2935" s="1">
        <v>50000</v>
      </c>
      <c r="M2935">
        <v>0</v>
      </c>
      <c r="N2935" s="1">
        <v>50000</v>
      </c>
      <c r="O2935">
        <v>0</v>
      </c>
      <c r="P2935" s="1">
        <v>50000</v>
      </c>
      <c r="Q2935">
        <v>0</v>
      </c>
      <c r="R2935" s="1">
        <v>50000</v>
      </c>
      <c r="S2935">
        <v>0</v>
      </c>
    </row>
    <row r="2936" spans="1:19" x14ac:dyDescent="0.25">
      <c r="A2936" s="2">
        <v>1001</v>
      </c>
      <c r="B2936" t="s">
        <v>21</v>
      </c>
      <c r="C2936" s="2" t="str">
        <f t="shared" si="155"/>
        <v>16</v>
      </c>
      <c r="D2936" t="s">
        <v>633</v>
      </c>
      <c r="E2936" s="2" t="str">
        <f t="shared" si="154"/>
        <v>160100000</v>
      </c>
      <c r="F2936" t="s">
        <v>640</v>
      </c>
      <c r="G2936" t="s">
        <v>641</v>
      </c>
      <c r="H2936" t="s">
        <v>642</v>
      </c>
      <c r="I2936">
        <v>48099</v>
      </c>
      <c r="J2936" t="s">
        <v>118</v>
      </c>
      <c r="K2936" s="1">
        <v>500000</v>
      </c>
      <c r="L2936" s="1">
        <v>500000</v>
      </c>
      <c r="M2936">
        <v>0</v>
      </c>
      <c r="N2936" s="1">
        <v>500000</v>
      </c>
      <c r="O2936">
        <v>0</v>
      </c>
      <c r="P2936" s="1">
        <v>500000</v>
      </c>
      <c r="Q2936">
        <v>0</v>
      </c>
      <c r="R2936" s="1">
        <v>500000</v>
      </c>
      <c r="S2936">
        <v>0</v>
      </c>
    </row>
    <row r="2937" spans="1:19" x14ac:dyDescent="0.25">
      <c r="A2937" s="2">
        <v>1001</v>
      </c>
      <c r="B2937" t="s">
        <v>21</v>
      </c>
      <c r="C2937" s="2" t="str">
        <f t="shared" si="155"/>
        <v>16</v>
      </c>
      <c r="D2937" t="s">
        <v>633</v>
      </c>
      <c r="E2937" s="2" t="str">
        <f t="shared" si="154"/>
        <v>160100000</v>
      </c>
      <c r="F2937" t="s">
        <v>640</v>
      </c>
      <c r="G2937" t="s">
        <v>641</v>
      </c>
      <c r="H2937" t="s">
        <v>642</v>
      </c>
      <c r="I2937">
        <v>48646</v>
      </c>
      <c r="J2937" t="s">
        <v>276</v>
      </c>
      <c r="K2937" s="1">
        <v>30000</v>
      </c>
      <c r="L2937" s="1">
        <v>30000</v>
      </c>
      <c r="M2937">
        <v>0</v>
      </c>
      <c r="N2937" s="1">
        <v>30000</v>
      </c>
      <c r="O2937">
        <v>0</v>
      </c>
      <c r="P2937" s="1">
        <v>30000</v>
      </c>
      <c r="Q2937">
        <v>0</v>
      </c>
      <c r="R2937" s="1">
        <v>30000</v>
      </c>
      <c r="S2937">
        <v>0</v>
      </c>
    </row>
    <row r="2938" spans="1:19" x14ac:dyDescent="0.25">
      <c r="A2938" s="2">
        <v>1001</v>
      </c>
      <c r="B2938" t="s">
        <v>21</v>
      </c>
      <c r="C2938" s="2" t="str">
        <f t="shared" si="155"/>
        <v>16</v>
      </c>
      <c r="D2938" t="s">
        <v>633</v>
      </c>
      <c r="E2938" s="2" t="str">
        <f t="shared" si="154"/>
        <v>160100000</v>
      </c>
      <c r="F2938" t="s">
        <v>640</v>
      </c>
      <c r="G2938" t="s">
        <v>641</v>
      </c>
      <c r="H2938" t="s">
        <v>642</v>
      </c>
      <c r="I2938">
        <v>60000</v>
      </c>
      <c r="J2938" t="s">
        <v>213</v>
      </c>
      <c r="K2938">
        <v>0</v>
      </c>
      <c r="L2938" s="1">
        <v>4371000</v>
      </c>
      <c r="M2938" s="1">
        <v>4371000</v>
      </c>
      <c r="N2938" s="1">
        <v>4365821.41</v>
      </c>
      <c r="O2938" s="1">
        <v>5178.59</v>
      </c>
      <c r="P2938" s="1">
        <v>4365821.41</v>
      </c>
      <c r="Q2938">
        <v>0</v>
      </c>
      <c r="R2938" s="1">
        <v>4365821.41</v>
      </c>
      <c r="S2938">
        <v>0</v>
      </c>
    </row>
    <row r="2939" spans="1:19" x14ac:dyDescent="0.25">
      <c r="A2939" s="2">
        <v>1001</v>
      </c>
      <c r="B2939" t="s">
        <v>21</v>
      </c>
      <c r="C2939" s="2" t="str">
        <f t="shared" si="155"/>
        <v>16</v>
      </c>
      <c r="D2939" t="s">
        <v>633</v>
      </c>
      <c r="E2939" s="2" t="str">
        <f t="shared" si="154"/>
        <v>160100000</v>
      </c>
      <c r="F2939" t="s">
        <v>640</v>
      </c>
      <c r="G2939" t="s">
        <v>641</v>
      </c>
      <c r="H2939" t="s">
        <v>642</v>
      </c>
      <c r="I2939">
        <v>60105</v>
      </c>
      <c r="J2939" t="s">
        <v>358</v>
      </c>
      <c r="K2939" s="1">
        <v>708110</v>
      </c>
      <c r="L2939" s="1">
        <v>743110</v>
      </c>
      <c r="M2939" s="1">
        <v>35000</v>
      </c>
      <c r="N2939" s="1">
        <v>226649.48</v>
      </c>
      <c r="O2939" s="1">
        <v>516460.52</v>
      </c>
      <c r="P2939" s="1">
        <v>226649.48</v>
      </c>
      <c r="Q2939">
        <v>0</v>
      </c>
      <c r="R2939" s="1">
        <v>183753.49</v>
      </c>
      <c r="S2939" s="1">
        <v>42895.99</v>
      </c>
    </row>
    <row r="2940" spans="1:19" x14ac:dyDescent="0.25">
      <c r="A2940" s="2">
        <v>1001</v>
      </c>
      <c r="B2940" t="s">
        <v>21</v>
      </c>
      <c r="C2940" s="2" t="str">
        <f t="shared" si="155"/>
        <v>16</v>
      </c>
      <c r="D2940" t="s">
        <v>633</v>
      </c>
      <c r="E2940" s="2" t="str">
        <f t="shared" si="154"/>
        <v>160100000</v>
      </c>
      <c r="F2940" t="s">
        <v>640</v>
      </c>
      <c r="G2940" t="s">
        <v>641</v>
      </c>
      <c r="H2940" t="s">
        <v>642</v>
      </c>
      <c r="I2940">
        <v>60106</v>
      </c>
      <c r="J2940" t="s">
        <v>646</v>
      </c>
      <c r="K2940" s="1">
        <v>5079768</v>
      </c>
      <c r="L2940" s="1">
        <v>2647599.4</v>
      </c>
      <c r="M2940" s="1">
        <v>-2432168.6</v>
      </c>
      <c r="N2940" s="1">
        <v>2321389.34</v>
      </c>
      <c r="O2940" s="1">
        <v>326210.06</v>
      </c>
      <c r="P2940" s="1">
        <v>2321389.34</v>
      </c>
      <c r="Q2940">
        <v>0</v>
      </c>
      <c r="R2940" s="1">
        <v>2321036.89</v>
      </c>
      <c r="S2940">
        <v>352.45</v>
      </c>
    </row>
    <row r="2941" spans="1:19" x14ac:dyDescent="0.25">
      <c r="A2941" s="2">
        <v>1001</v>
      </c>
      <c r="B2941" t="s">
        <v>21</v>
      </c>
      <c r="C2941" s="2" t="str">
        <f t="shared" si="155"/>
        <v>16</v>
      </c>
      <c r="D2941" t="s">
        <v>633</v>
      </c>
      <c r="E2941" s="2" t="str">
        <f t="shared" si="154"/>
        <v>160100000</v>
      </c>
      <c r="F2941" t="s">
        <v>640</v>
      </c>
      <c r="G2941" t="s">
        <v>641</v>
      </c>
      <c r="H2941" t="s">
        <v>642</v>
      </c>
      <c r="I2941">
        <v>60107</v>
      </c>
      <c r="J2941" t="s">
        <v>647</v>
      </c>
      <c r="K2941" s="1">
        <v>5551284</v>
      </c>
      <c r="L2941" s="1">
        <v>5365399.74</v>
      </c>
      <c r="M2941" s="1">
        <v>-185884.26</v>
      </c>
      <c r="N2941" s="1">
        <v>2663981.91</v>
      </c>
      <c r="O2941" s="1">
        <v>2701417.83</v>
      </c>
      <c r="P2941" s="1">
        <v>2663981.91</v>
      </c>
      <c r="Q2941">
        <v>0</v>
      </c>
      <c r="R2941" s="1">
        <v>1842077.52</v>
      </c>
      <c r="S2941" s="1">
        <v>821904.39</v>
      </c>
    </row>
    <row r="2942" spans="1:19" x14ac:dyDescent="0.25">
      <c r="A2942" s="2">
        <v>1001</v>
      </c>
      <c r="B2942" t="s">
        <v>21</v>
      </c>
      <c r="C2942" s="2" t="str">
        <f t="shared" si="155"/>
        <v>16</v>
      </c>
      <c r="D2942" t="s">
        <v>633</v>
      </c>
      <c r="E2942" s="2" t="str">
        <f t="shared" si="154"/>
        <v>160100000</v>
      </c>
      <c r="F2942" t="s">
        <v>640</v>
      </c>
      <c r="G2942" t="s">
        <v>641</v>
      </c>
      <c r="H2942" t="s">
        <v>642</v>
      </c>
      <c r="I2942">
        <v>60108</v>
      </c>
      <c r="J2942" t="s">
        <v>320</v>
      </c>
      <c r="K2942" s="1">
        <v>705000</v>
      </c>
      <c r="L2942" s="1">
        <v>117734.86</v>
      </c>
      <c r="M2942" s="1">
        <v>-587265.14</v>
      </c>
      <c r="N2942" s="1">
        <v>71754.759999999995</v>
      </c>
      <c r="O2942" s="1">
        <v>45980.1</v>
      </c>
      <c r="P2942" s="1">
        <v>71754.759999999995</v>
      </c>
      <c r="Q2942">
        <v>0</v>
      </c>
      <c r="R2942" s="1">
        <v>70172.289999999994</v>
      </c>
      <c r="S2942" s="1">
        <v>1582.47</v>
      </c>
    </row>
    <row r="2943" spans="1:19" x14ac:dyDescent="0.25">
      <c r="A2943" s="2">
        <v>1001</v>
      </c>
      <c r="B2943" t="s">
        <v>21</v>
      </c>
      <c r="C2943" s="2" t="str">
        <f t="shared" si="155"/>
        <v>16</v>
      </c>
      <c r="D2943" t="s">
        <v>633</v>
      </c>
      <c r="E2943" s="2" t="str">
        <f t="shared" si="154"/>
        <v>160100000</v>
      </c>
      <c r="F2943" t="s">
        <v>640</v>
      </c>
      <c r="G2943" t="s">
        <v>641</v>
      </c>
      <c r="H2943" t="s">
        <v>642</v>
      </c>
      <c r="I2943">
        <v>60111</v>
      </c>
      <c r="J2943" t="s">
        <v>648</v>
      </c>
      <c r="K2943" s="1">
        <v>1012000</v>
      </c>
      <c r="L2943" s="1">
        <v>1014097</v>
      </c>
      <c r="M2943" s="1">
        <v>2097</v>
      </c>
      <c r="N2943" s="1">
        <v>956821.7</v>
      </c>
      <c r="O2943" s="1">
        <v>57275.3</v>
      </c>
      <c r="P2943" s="1">
        <v>956821.7</v>
      </c>
      <c r="Q2943">
        <v>0</v>
      </c>
      <c r="R2943" s="1">
        <v>943368.15</v>
      </c>
      <c r="S2943" s="1">
        <v>13453.55</v>
      </c>
    </row>
    <row r="2944" spans="1:19" x14ac:dyDescent="0.25">
      <c r="A2944" s="2">
        <v>1001</v>
      </c>
      <c r="B2944" t="s">
        <v>21</v>
      </c>
      <c r="C2944" s="2" t="str">
        <f t="shared" si="155"/>
        <v>16</v>
      </c>
      <c r="D2944" t="s">
        <v>633</v>
      </c>
      <c r="E2944" s="2" t="str">
        <f t="shared" si="154"/>
        <v>160100000</v>
      </c>
      <c r="F2944" t="s">
        <v>640</v>
      </c>
      <c r="G2944" t="s">
        <v>641</v>
      </c>
      <c r="H2944" t="s">
        <v>642</v>
      </c>
      <c r="I2944">
        <v>61104</v>
      </c>
      <c r="J2944" t="s">
        <v>649</v>
      </c>
      <c r="K2944" s="1">
        <v>737000</v>
      </c>
      <c r="L2944" s="1">
        <v>1058317.5</v>
      </c>
      <c r="M2944" s="1">
        <v>321317.5</v>
      </c>
      <c r="N2944" s="1">
        <v>965603.52</v>
      </c>
      <c r="O2944" s="1">
        <v>92713.98</v>
      </c>
      <c r="P2944" s="1">
        <v>965603.52</v>
      </c>
      <c r="Q2944">
        <v>0</v>
      </c>
      <c r="R2944" s="1">
        <v>936074.84</v>
      </c>
      <c r="S2944" s="1">
        <v>29528.68</v>
      </c>
    </row>
    <row r="2945" spans="1:19" x14ac:dyDescent="0.25">
      <c r="A2945" s="2">
        <v>1001</v>
      </c>
      <c r="B2945" t="s">
        <v>21</v>
      </c>
      <c r="C2945" s="2" t="str">
        <f t="shared" si="155"/>
        <v>16</v>
      </c>
      <c r="D2945" t="s">
        <v>633</v>
      </c>
      <c r="E2945" s="2" t="str">
        <f t="shared" si="154"/>
        <v>160100000</v>
      </c>
      <c r="F2945" t="s">
        <v>640</v>
      </c>
      <c r="G2945" t="s">
        <v>641</v>
      </c>
      <c r="H2945" t="s">
        <v>642</v>
      </c>
      <c r="I2945">
        <v>61105</v>
      </c>
      <c r="J2945" t="s">
        <v>650</v>
      </c>
      <c r="K2945" s="1">
        <v>9577688</v>
      </c>
      <c r="L2945" s="1">
        <v>9689313.2100000009</v>
      </c>
      <c r="M2945" s="1">
        <v>111625.21</v>
      </c>
      <c r="N2945" s="1">
        <v>8401304.1500000004</v>
      </c>
      <c r="O2945" s="1">
        <v>1288009.06</v>
      </c>
      <c r="P2945" s="1">
        <v>8401304.1500000004</v>
      </c>
      <c r="Q2945">
        <v>0</v>
      </c>
      <c r="R2945" s="1">
        <v>7820617.5999999996</v>
      </c>
      <c r="S2945" s="1">
        <v>580686.55000000005</v>
      </c>
    </row>
    <row r="2946" spans="1:19" x14ac:dyDescent="0.25">
      <c r="A2946" s="2">
        <v>1001</v>
      </c>
      <c r="B2946" t="s">
        <v>21</v>
      </c>
      <c r="C2946" s="2" t="str">
        <f t="shared" si="155"/>
        <v>16</v>
      </c>
      <c r="D2946" t="s">
        <v>633</v>
      </c>
      <c r="E2946" s="2" t="str">
        <f t="shared" si="154"/>
        <v>160100000</v>
      </c>
      <c r="F2946" t="s">
        <v>640</v>
      </c>
      <c r="G2946" t="s">
        <v>641</v>
      </c>
      <c r="H2946" t="s">
        <v>642</v>
      </c>
      <c r="I2946">
        <v>61106</v>
      </c>
      <c r="J2946" t="s">
        <v>651</v>
      </c>
      <c r="K2946" s="1">
        <v>3464000</v>
      </c>
      <c r="L2946" s="1">
        <v>3377057.64</v>
      </c>
      <c r="M2946" s="1">
        <v>-86942.36</v>
      </c>
      <c r="N2946" s="1">
        <v>3154551.68</v>
      </c>
      <c r="O2946" s="1">
        <v>222505.96</v>
      </c>
      <c r="P2946" s="1">
        <v>3154551.68</v>
      </c>
      <c r="Q2946">
        <v>0</v>
      </c>
      <c r="R2946" s="1">
        <v>3136413.28</v>
      </c>
      <c r="S2946" s="1">
        <v>18138.400000000001</v>
      </c>
    </row>
    <row r="2947" spans="1:19" x14ac:dyDescent="0.25">
      <c r="A2947" s="2">
        <v>1001</v>
      </c>
      <c r="B2947" t="s">
        <v>21</v>
      </c>
      <c r="C2947" s="2" t="str">
        <f t="shared" si="155"/>
        <v>16</v>
      </c>
      <c r="D2947" t="s">
        <v>633</v>
      </c>
      <c r="E2947" s="2" t="str">
        <f t="shared" si="154"/>
        <v>160100000</v>
      </c>
      <c r="F2947" t="s">
        <v>640</v>
      </c>
      <c r="G2947" t="s">
        <v>641</v>
      </c>
      <c r="H2947" t="s">
        <v>642</v>
      </c>
      <c r="I2947">
        <v>61107</v>
      </c>
      <c r="J2947" t="s">
        <v>652</v>
      </c>
      <c r="K2947" s="1">
        <v>1520000</v>
      </c>
      <c r="L2947" s="1">
        <v>1512619.68</v>
      </c>
      <c r="M2947" s="1">
        <v>-7380.32</v>
      </c>
      <c r="N2947" s="1">
        <v>1467749.9</v>
      </c>
      <c r="O2947" s="1">
        <v>44869.78</v>
      </c>
      <c r="P2947" s="1">
        <v>1467749.9</v>
      </c>
      <c r="Q2947">
        <v>0</v>
      </c>
      <c r="R2947" s="1">
        <v>1385488.47</v>
      </c>
      <c r="S2947" s="1">
        <v>82261.429999999993</v>
      </c>
    </row>
    <row r="2948" spans="1:19" x14ac:dyDescent="0.25">
      <c r="A2948" s="2">
        <v>1001</v>
      </c>
      <c r="B2948" t="s">
        <v>21</v>
      </c>
      <c r="C2948" s="2" t="str">
        <f t="shared" si="155"/>
        <v>16</v>
      </c>
      <c r="D2948" t="s">
        <v>633</v>
      </c>
      <c r="E2948" s="2" t="str">
        <f t="shared" si="154"/>
        <v>160100000</v>
      </c>
      <c r="F2948" t="s">
        <v>640</v>
      </c>
      <c r="G2948" t="s">
        <v>641</v>
      </c>
      <c r="H2948" t="s">
        <v>642</v>
      </c>
      <c r="I2948">
        <v>62499</v>
      </c>
      <c r="J2948" t="s">
        <v>215</v>
      </c>
      <c r="K2948">
        <v>0</v>
      </c>
      <c r="L2948">
        <v>0</v>
      </c>
      <c r="M2948">
        <v>0</v>
      </c>
      <c r="N2948" s="1">
        <v>2516.8000000000002</v>
      </c>
      <c r="O2948" s="1">
        <v>-2516.8000000000002</v>
      </c>
      <c r="P2948" s="1">
        <v>2516.8000000000002</v>
      </c>
      <c r="Q2948">
        <v>0</v>
      </c>
      <c r="R2948" s="1">
        <v>2516.8000000000002</v>
      </c>
      <c r="S2948">
        <v>0</v>
      </c>
    </row>
    <row r="2949" spans="1:19" x14ac:dyDescent="0.25">
      <c r="A2949" s="2">
        <v>1001</v>
      </c>
      <c r="B2949" t="s">
        <v>21</v>
      </c>
      <c r="C2949" s="2" t="str">
        <f t="shared" si="155"/>
        <v>16</v>
      </c>
      <c r="D2949" t="s">
        <v>633</v>
      </c>
      <c r="E2949" s="2" t="str">
        <f t="shared" si="154"/>
        <v>160100000</v>
      </c>
      <c r="F2949" t="s">
        <v>640</v>
      </c>
      <c r="G2949" t="s">
        <v>641</v>
      </c>
      <c r="H2949" t="s">
        <v>642</v>
      </c>
      <c r="I2949">
        <v>62504</v>
      </c>
      <c r="J2949" t="s">
        <v>653</v>
      </c>
      <c r="K2949" s="1">
        <v>177078</v>
      </c>
      <c r="L2949" s="1">
        <v>7078</v>
      </c>
      <c r="M2949" s="1">
        <v>-170000</v>
      </c>
      <c r="N2949">
        <v>0</v>
      </c>
      <c r="O2949" s="1">
        <v>7078</v>
      </c>
      <c r="P2949">
        <v>0</v>
      </c>
      <c r="Q2949">
        <v>0</v>
      </c>
      <c r="R2949">
        <v>0</v>
      </c>
      <c r="S2949">
        <v>0</v>
      </c>
    </row>
    <row r="2950" spans="1:19" x14ac:dyDescent="0.25">
      <c r="A2950" s="2">
        <v>1001</v>
      </c>
      <c r="B2950" t="s">
        <v>21</v>
      </c>
      <c r="C2950" s="2" t="str">
        <f t="shared" si="155"/>
        <v>16</v>
      </c>
      <c r="D2950" t="s">
        <v>633</v>
      </c>
      <c r="E2950" s="2" t="str">
        <f t="shared" si="154"/>
        <v>160100000</v>
      </c>
      <c r="F2950" t="s">
        <v>640</v>
      </c>
      <c r="G2950" t="s">
        <v>641</v>
      </c>
      <c r="H2950" t="s">
        <v>642</v>
      </c>
      <c r="I2950">
        <v>62509</v>
      </c>
      <c r="J2950" t="s">
        <v>127</v>
      </c>
      <c r="K2950" s="1">
        <v>9000</v>
      </c>
      <c r="L2950">
        <v>0</v>
      </c>
      <c r="M2950" s="1">
        <v>-9000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0</v>
      </c>
    </row>
    <row r="2951" spans="1:19" x14ac:dyDescent="0.25">
      <c r="A2951" s="2">
        <v>1001</v>
      </c>
      <c r="B2951" t="s">
        <v>21</v>
      </c>
      <c r="C2951" s="2" t="str">
        <f t="shared" si="155"/>
        <v>16</v>
      </c>
      <c r="D2951" t="s">
        <v>633</v>
      </c>
      <c r="E2951" s="2" t="str">
        <f t="shared" si="154"/>
        <v>160100000</v>
      </c>
      <c r="F2951" t="s">
        <v>640</v>
      </c>
      <c r="G2951" t="s">
        <v>641</v>
      </c>
      <c r="H2951" t="s">
        <v>642</v>
      </c>
      <c r="I2951">
        <v>62600</v>
      </c>
      <c r="J2951" t="s">
        <v>170</v>
      </c>
      <c r="K2951" s="1">
        <v>3000</v>
      </c>
      <c r="L2951">
        <v>0</v>
      </c>
      <c r="M2951" s="1">
        <v>-3000</v>
      </c>
      <c r="N2951">
        <v>0</v>
      </c>
      <c r="O2951">
        <v>0</v>
      </c>
      <c r="P2951">
        <v>0</v>
      </c>
      <c r="Q2951">
        <v>0</v>
      </c>
      <c r="R2951">
        <v>0</v>
      </c>
      <c r="S2951">
        <v>0</v>
      </c>
    </row>
    <row r="2952" spans="1:19" x14ac:dyDescent="0.25">
      <c r="A2952" s="2">
        <v>1001</v>
      </c>
      <c r="B2952" t="s">
        <v>21</v>
      </c>
      <c r="C2952" s="2" t="str">
        <f t="shared" si="155"/>
        <v>16</v>
      </c>
      <c r="D2952" t="s">
        <v>633</v>
      </c>
      <c r="E2952" s="2" t="str">
        <f t="shared" si="154"/>
        <v>160100000</v>
      </c>
      <c r="F2952" t="s">
        <v>640</v>
      </c>
      <c r="G2952" t="s">
        <v>641</v>
      </c>
      <c r="H2952" t="s">
        <v>642</v>
      </c>
      <c r="I2952">
        <v>62899</v>
      </c>
      <c r="J2952" t="s">
        <v>654</v>
      </c>
      <c r="K2952">
        <v>0</v>
      </c>
      <c r="L2952" s="1">
        <v>40000</v>
      </c>
      <c r="M2952" s="1">
        <v>40000</v>
      </c>
      <c r="N2952" s="1">
        <v>17871.7</v>
      </c>
      <c r="O2952" s="1">
        <v>22128.3</v>
      </c>
      <c r="P2952" s="1">
        <v>17871.7</v>
      </c>
      <c r="Q2952">
        <v>0</v>
      </c>
      <c r="R2952" s="1">
        <v>17871.7</v>
      </c>
      <c r="S2952">
        <v>0</v>
      </c>
    </row>
    <row r="2953" spans="1:19" x14ac:dyDescent="0.25">
      <c r="A2953" s="2">
        <v>1001</v>
      </c>
      <c r="B2953" t="s">
        <v>21</v>
      </c>
      <c r="C2953" s="2" t="str">
        <f t="shared" si="155"/>
        <v>16</v>
      </c>
      <c r="D2953" t="s">
        <v>633</v>
      </c>
      <c r="E2953" s="2" t="str">
        <f t="shared" si="154"/>
        <v>160100000</v>
      </c>
      <c r="F2953" t="s">
        <v>640</v>
      </c>
      <c r="G2953" t="s">
        <v>641</v>
      </c>
      <c r="H2953" t="s">
        <v>642</v>
      </c>
      <c r="I2953">
        <v>63100</v>
      </c>
      <c r="J2953" t="s">
        <v>97</v>
      </c>
      <c r="K2953" s="1">
        <v>535000</v>
      </c>
      <c r="L2953" s="1">
        <v>583000</v>
      </c>
      <c r="M2953" s="1">
        <v>48000</v>
      </c>
      <c r="N2953" s="1">
        <v>409491.47</v>
      </c>
      <c r="O2953" s="1">
        <v>173508.53</v>
      </c>
      <c r="P2953" s="1">
        <v>409491.47</v>
      </c>
      <c r="Q2953">
        <v>0</v>
      </c>
      <c r="R2953" s="1">
        <v>270390.8</v>
      </c>
      <c r="S2953" s="1">
        <v>139100.67000000001</v>
      </c>
    </row>
    <row r="2954" spans="1:19" x14ac:dyDescent="0.25">
      <c r="A2954" s="2">
        <v>1001</v>
      </c>
      <c r="B2954" t="s">
        <v>21</v>
      </c>
      <c r="C2954" s="2" t="str">
        <f t="shared" si="155"/>
        <v>16</v>
      </c>
      <c r="D2954" t="s">
        <v>633</v>
      </c>
      <c r="E2954" s="2" t="str">
        <f t="shared" ref="E2954:E2962" si="156">"160100000"</f>
        <v>160100000</v>
      </c>
      <c r="F2954" t="s">
        <v>640</v>
      </c>
      <c r="G2954" t="s">
        <v>641</v>
      </c>
      <c r="H2954" t="s">
        <v>642</v>
      </c>
      <c r="I2954">
        <v>63305</v>
      </c>
      <c r="J2954" t="s">
        <v>294</v>
      </c>
      <c r="K2954" s="1">
        <v>6000</v>
      </c>
      <c r="L2954">
        <v>0</v>
      </c>
      <c r="M2954" s="1">
        <v>-6000</v>
      </c>
      <c r="N2954">
        <v>0</v>
      </c>
      <c r="O2954">
        <v>0</v>
      </c>
      <c r="P2954">
        <v>0</v>
      </c>
      <c r="Q2954">
        <v>0</v>
      </c>
      <c r="R2954">
        <v>0</v>
      </c>
      <c r="S2954">
        <v>0</v>
      </c>
    </row>
    <row r="2955" spans="1:19" x14ac:dyDescent="0.25">
      <c r="A2955" s="2">
        <v>1001</v>
      </c>
      <c r="B2955" t="s">
        <v>21</v>
      </c>
      <c r="C2955" s="2" t="str">
        <f t="shared" si="155"/>
        <v>16</v>
      </c>
      <c r="D2955" t="s">
        <v>633</v>
      </c>
      <c r="E2955" s="2" t="str">
        <f t="shared" si="156"/>
        <v>160100000</v>
      </c>
      <c r="F2955" t="s">
        <v>640</v>
      </c>
      <c r="G2955" t="s">
        <v>641</v>
      </c>
      <c r="H2955" t="s">
        <v>642</v>
      </c>
      <c r="I2955">
        <v>63307</v>
      </c>
      <c r="J2955" t="s">
        <v>655</v>
      </c>
      <c r="K2955" s="1">
        <v>1500</v>
      </c>
      <c r="L2955">
        <v>0</v>
      </c>
      <c r="M2955" s="1">
        <v>-1500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</row>
    <row r="2956" spans="1:19" x14ac:dyDescent="0.25">
      <c r="A2956" s="2">
        <v>1001</v>
      </c>
      <c r="B2956" t="s">
        <v>21</v>
      </c>
      <c r="C2956" s="2" t="str">
        <f t="shared" si="155"/>
        <v>16</v>
      </c>
      <c r="D2956" t="s">
        <v>633</v>
      </c>
      <c r="E2956" s="2" t="str">
        <f t="shared" si="156"/>
        <v>160100000</v>
      </c>
      <c r="F2956" t="s">
        <v>640</v>
      </c>
      <c r="G2956" t="s">
        <v>641</v>
      </c>
      <c r="H2956" t="s">
        <v>642</v>
      </c>
      <c r="I2956">
        <v>63308</v>
      </c>
      <c r="J2956" t="s">
        <v>171</v>
      </c>
      <c r="K2956">
        <v>0</v>
      </c>
      <c r="L2956" s="1">
        <v>17000</v>
      </c>
      <c r="M2956" s="1">
        <v>17000</v>
      </c>
      <c r="N2956" s="1">
        <v>16806.900000000001</v>
      </c>
      <c r="O2956">
        <v>193.1</v>
      </c>
      <c r="P2956" s="1">
        <v>16806.900000000001</v>
      </c>
      <c r="Q2956">
        <v>0</v>
      </c>
      <c r="R2956">
        <v>0</v>
      </c>
      <c r="S2956" s="1">
        <v>16806.900000000001</v>
      </c>
    </row>
    <row r="2957" spans="1:19" x14ac:dyDescent="0.25">
      <c r="A2957" s="2">
        <v>1001</v>
      </c>
      <c r="B2957" t="s">
        <v>21</v>
      </c>
      <c r="C2957" s="2" t="str">
        <f t="shared" si="155"/>
        <v>16</v>
      </c>
      <c r="D2957" t="s">
        <v>633</v>
      </c>
      <c r="E2957" s="2" t="str">
        <f t="shared" si="156"/>
        <v>160100000</v>
      </c>
      <c r="F2957" t="s">
        <v>640</v>
      </c>
      <c r="G2957" t="s">
        <v>641</v>
      </c>
      <c r="H2957" t="s">
        <v>642</v>
      </c>
      <c r="I2957">
        <v>64003</v>
      </c>
      <c r="J2957" t="s">
        <v>194</v>
      </c>
      <c r="K2957" s="1">
        <v>166000</v>
      </c>
      <c r="L2957" s="1">
        <v>166000</v>
      </c>
      <c r="M2957">
        <v>0</v>
      </c>
      <c r="N2957" s="1">
        <v>31131.7</v>
      </c>
      <c r="O2957" s="1">
        <v>134868.29999999999</v>
      </c>
      <c r="P2957" s="1">
        <v>31131.7</v>
      </c>
      <c r="Q2957">
        <v>0</v>
      </c>
      <c r="R2957" s="1">
        <v>31131.7</v>
      </c>
      <c r="S2957">
        <v>0</v>
      </c>
    </row>
    <row r="2958" spans="1:19" x14ac:dyDescent="0.25">
      <c r="A2958" s="2">
        <v>1001</v>
      </c>
      <c r="B2958" t="s">
        <v>21</v>
      </c>
      <c r="C2958" s="2" t="str">
        <f t="shared" si="155"/>
        <v>16</v>
      </c>
      <c r="D2958" t="s">
        <v>633</v>
      </c>
      <c r="E2958" s="2" t="str">
        <f t="shared" si="156"/>
        <v>160100000</v>
      </c>
      <c r="F2958" t="s">
        <v>640</v>
      </c>
      <c r="G2958" t="s">
        <v>641</v>
      </c>
      <c r="H2958" t="s">
        <v>642</v>
      </c>
      <c r="I2958">
        <v>64100</v>
      </c>
      <c r="J2958" t="s">
        <v>466</v>
      </c>
      <c r="K2958" s="1">
        <v>18200</v>
      </c>
      <c r="L2958">
        <v>0</v>
      </c>
      <c r="M2958" s="1">
        <v>-18200</v>
      </c>
      <c r="N2958">
        <v>0</v>
      </c>
      <c r="O2958">
        <v>0</v>
      </c>
      <c r="P2958">
        <v>0</v>
      </c>
      <c r="Q2958">
        <v>0</v>
      </c>
      <c r="R2958">
        <v>0</v>
      </c>
      <c r="S2958">
        <v>0</v>
      </c>
    </row>
    <row r="2959" spans="1:19" x14ac:dyDescent="0.25">
      <c r="A2959" s="2">
        <v>1001</v>
      </c>
      <c r="B2959" t="s">
        <v>21</v>
      </c>
      <c r="C2959" s="2" t="str">
        <f t="shared" si="155"/>
        <v>16</v>
      </c>
      <c r="D2959" t="s">
        <v>633</v>
      </c>
      <c r="E2959" s="2" t="str">
        <f t="shared" si="156"/>
        <v>160100000</v>
      </c>
      <c r="F2959" t="s">
        <v>640</v>
      </c>
      <c r="G2959" t="s">
        <v>641</v>
      </c>
      <c r="H2959" t="s">
        <v>642</v>
      </c>
      <c r="I2959">
        <v>64103</v>
      </c>
      <c r="J2959" t="s">
        <v>656</v>
      </c>
      <c r="K2959" s="1">
        <v>1632320</v>
      </c>
      <c r="L2959" s="1">
        <v>1754020.12</v>
      </c>
      <c r="M2959" s="1">
        <v>121700.12</v>
      </c>
      <c r="N2959" s="1">
        <v>1711289.02</v>
      </c>
      <c r="O2959" s="1">
        <v>42731.1</v>
      </c>
      <c r="P2959" s="1">
        <v>1711289.02</v>
      </c>
      <c r="Q2959">
        <v>0</v>
      </c>
      <c r="R2959" s="1">
        <v>1624701.72</v>
      </c>
      <c r="S2959" s="1">
        <v>86587.3</v>
      </c>
    </row>
    <row r="2960" spans="1:19" x14ac:dyDescent="0.25">
      <c r="A2960" s="2">
        <v>1001</v>
      </c>
      <c r="B2960" t="s">
        <v>21</v>
      </c>
      <c r="C2960" s="2" t="str">
        <f t="shared" si="155"/>
        <v>16</v>
      </c>
      <c r="D2960" t="s">
        <v>633</v>
      </c>
      <c r="E2960" s="2" t="str">
        <f t="shared" si="156"/>
        <v>160100000</v>
      </c>
      <c r="F2960" t="s">
        <v>640</v>
      </c>
      <c r="G2960" t="s">
        <v>641</v>
      </c>
      <c r="H2960" t="s">
        <v>642</v>
      </c>
      <c r="I2960">
        <v>64104</v>
      </c>
      <c r="J2960" t="s">
        <v>657</v>
      </c>
      <c r="K2960" s="1">
        <v>292030</v>
      </c>
      <c r="L2960" s="1">
        <v>222983.83</v>
      </c>
      <c r="M2960" s="1">
        <v>-69046.17</v>
      </c>
      <c r="N2960" s="1">
        <v>222982.93</v>
      </c>
      <c r="O2960">
        <v>0.9</v>
      </c>
      <c r="P2960" s="1">
        <v>222982.93</v>
      </c>
      <c r="Q2960">
        <v>0</v>
      </c>
      <c r="R2960" s="1">
        <v>187210.29</v>
      </c>
      <c r="S2960" s="1">
        <v>35772.639999999999</v>
      </c>
    </row>
    <row r="2961" spans="1:19" x14ac:dyDescent="0.25">
      <c r="A2961" s="2">
        <v>1001</v>
      </c>
      <c r="B2961" t="s">
        <v>21</v>
      </c>
      <c r="C2961" s="2" t="str">
        <f t="shared" si="155"/>
        <v>16</v>
      </c>
      <c r="D2961" t="s">
        <v>633</v>
      </c>
      <c r="E2961" s="2" t="str">
        <f t="shared" si="156"/>
        <v>160100000</v>
      </c>
      <c r="F2961" t="s">
        <v>640</v>
      </c>
      <c r="G2961" t="s">
        <v>641</v>
      </c>
      <c r="H2961" t="s">
        <v>642</v>
      </c>
      <c r="I2961">
        <v>77306</v>
      </c>
      <c r="J2961" t="s">
        <v>658</v>
      </c>
      <c r="K2961" s="1">
        <v>375000</v>
      </c>
      <c r="L2961" s="1">
        <v>188462.48</v>
      </c>
      <c r="M2961" s="1">
        <v>-186537.52</v>
      </c>
      <c r="N2961" s="1">
        <v>79578.83</v>
      </c>
      <c r="O2961" s="1">
        <v>108883.65</v>
      </c>
      <c r="P2961" s="1">
        <v>68391.83</v>
      </c>
      <c r="Q2961" s="1">
        <v>11187</v>
      </c>
      <c r="R2961" s="1">
        <v>68391.83</v>
      </c>
      <c r="S2961">
        <v>0</v>
      </c>
    </row>
    <row r="2962" spans="1:19" x14ac:dyDescent="0.25">
      <c r="A2962" s="2">
        <v>1001</v>
      </c>
      <c r="B2962" t="s">
        <v>21</v>
      </c>
      <c r="C2962" s="2" t="str">
        <f t="shared" si="155"/>
        <v>16</v>
      </c>
      <c r="D2962" t="s">
        <v>633</v>
      </c>
      <c r="E2962" s="2" t="str">
        <f t="shared" si="156"/>
        <v>160100000</v>
      </c>
      <c r="F2962" t="s">
        <v>640</v>
      </c>
      <c r="G2962" t="s">
        <v>641</v>
      </c>
      <c r="H2962" t="s">
        <v>642</v>
      </c>
      <c r="I2962">
        <v>79909</v>
      </c>
      <c r="J2962" t="s">
        <v>310</v>
      </c>
      <c r="K2962" s="1">
        <v>2910592</v>
      </c>
      <c r="L2962" s="1">
        <v>5376583.6900000004</v>
      </c>
      <c r="M2962" s="1">
        <v>2465991.69</v>
      </c>
      <c r="N2962" s="1">
        <v>5201276.3099999996</v>
      </c>
      <c r="O2962" s="1">
        <v>175307.38</v>
      </c>
      <c r="P2962" s="1">
        <v>3768996.28</v>
      </c>
      <c r="Q2962" s="1">
        <v>1432280.03</v>
      </c>
      <c r="R2962" s="1">
        <v>2152188.75</v>
      </c>
      <c r="S2962" s="1">
        <v>1616807.53</v>
      </c>
    </row>
    <row r="2963" spans="1:19" x14ac:dyDescent="0.25">
      <c r="A2963" s="2">
        <v>1001</v>
      </c>
      <c r="B2963" t="s">
        <v>21</v>
      </c>
      <c r="C2963" s="2" t="str">
        <f t="shared" si="155"/>
        <v>16</v>
      </c>
      <c r="D2963" t="s">
        <v>633</v>
      </c>
      <c r="E2963" s="2" t="str">
        <f t="shared" ref="E2963:E2994" si="157">"160120000"</f>
        <v>160120000</v>
      </c>
      <c r="F2963" t="s">
        <v>659</v>
      </c>
      <c r="G2963" t="s">
        <v>660</v>
      </c>
      <c r="H2963" t="s">
        <v>661</v>
      </c>
      <c r="I2963">
        <v>10000</v>
      </c>
      <c r="J2963" t="s">
        <v>25</v>
      </c>
      <c r="K2963" s="1">
        <v>82492</v>
      </c>
      <c r="L2963" s="1">
        <v>58987</v>
      </c>
      <c r="M2963" s="1">
        <v>-23505</v>
      </c>
      <c r="N2963" s="1">
        <v>58986.1</v>
      </c>
      <c r="O2963">
        <v>0.9</v>
      </c>
      <c r="P2963" s="1">
        <v>58986.1</v>
      </c>
      <c r="Q2963">
        <v>0</v>
      </c>
      <c r="R2963" s="1">
        <v>58986.1</v>
      </c>
      <c r="S2963">
        <v>0</v>
      </c>
    </row>
    <row r="2964" spans="1:19" x14ac:dyDescent="0.25">
      <c r="A2964" s="2">
        <v>1001</v>
      </c>
      <c r="B2964" t="s">
        <v>21</v>
      </c>
      <c r="C2964" s="2" t="str">
        <f t="shared" si="155"/>
        <v>16</v>
      </c>
      <c r="D2964" t="s">
        <v>633</v>
      </c>
      <c r="E2964" s="2" t="str">
        <f t="shared" si="157"/>
        <v>160120000</v>
      </c>
      <c r="F2964" t="s">
        <v>659</v>
      </c>
      <c r="G2964" t="s">
        <v>660</v>
      </c>
      <c r="H2964" t="s">
        <v>661</v>
      </c>
      <c r="I2964">
        <v>12000</v>
      </c>
      <c r="J2964" t="s">
        <v>28</v>
      </c>
      <c r="K2964" s="1">
        <v>1138722</v>
      </c>
      <c r="L2964" s="1">
        <v>1010776.2</v>
      </c>
      <c r="M2964" s="1">
        <v>-127945.8</v>
      </c>
      <c r="N2964" s="1">
        <v>1010776.17</v>
      </c>
      <c r="O2964">
        <v>0.03</v>
      </c>
      <c r="P2964" s="1">
        <v>1010776.17</v>
      </c>
      <c r="Q2964">
        <v>0</v>
      </c>
      <c r="R2964" s="1">
        <v>1010776.17</v>
      </c>
      <c r="S2964">
        <v>0</v>
      </c>
    </row>
    <row r="2965" spans="1:19" x14ac:dyDescent="0.25">
      <c r="A2965" s="2">
        <v>1001</v>
      </c>
      <c r="B2965" t="s">
        <v>21</v>
      </c>
      <c r="C2965" s="2" t="str">
        <f t="shared" si="155"/>
        <v>16</v>
      </c>
      <c r="D2965" t="s">
        <v>633</v>
      </c>
      <c r="E2965" s="2" t="str">
        <f t="shared" si="157"/>
        <v>160120000</v>
      </c>
      <c r="F2965" t="s">
        <v>659</v>
      </c>
      <c r="G2965" t="s">
        <v>660</v>
      </c>
      <c r="H2965" t="s">
        <v>661</v>
      </c>
      <c r="I2965">
        <v>12001</v>
      </c>
      <c r="J2965" t="s">
        <v>51</v>
      </c>
      <c r="K2965" s="1">
        <v>333777</v>
      </c>
      <c r="L2965" s="1">
        <v>174320.94</v>
      </c>
      <c r="M2965" s="1">
        <v>-159456.06</v>
      </c>
      <c r="N2965" s="1">
        <v>174320.31</v>
      </c>
      <c r="O2965">
        <v>0.63</v>
      </c>
      <c r="P2965" s="1">
        <v>174320.31</v>
      </c>
      <c r="Q2965">
        <v>0</v>
      </c>
      <c r="R2965" s="1">
        <v>174320.31</v>
      </c>
      <c r="S2965">
        <v>0</v>
      </c>
    </row>
    <row r="2966" spans="1:19" x14ac:dyDescent="0.25">
      <c r="A2966" s="2">
        <v>1001</v>
      </c>
      <c r="B2966" t="s">
        <v>21</v>
      </c>
      <c r="C2966" s="2" t="str">
        <f t="shared" si="155"/>
        <v>16</v>
      </c>
      <c r="D2966" t="s">
        <v>633</v>
      </c>
      <c r="E2966" s="2" t="str">
        <f t="shared" si="157"/>
        <v>160120000</v>
      </c>
      <c r="F2966" t="s">
        <v>659</v>
      </c>
      <c r="G2966" t="s">
        <v>660</v>
      </c>
      <c r="H2966" t="s">
        <v>661</v>
      </c>
      <c r="I2966">
        <v>12002</v>
      </c>
      <c r="J2966" t="s">
        <v>29</v>
      </c>
      <c r="K2966" s="1">
        <v>95864</v>
      </c>
      <c r="L2966" s="1">
        <v>67760.52</v>
      </c>
      <c r="M2966" s="1">
        <v>-28103.48</v>
      </c>
      <c r="N2966" s="1">
        <v>67760.09</v>
      </c>
      <c r="O2966">
        <v>0.43</v>
      </c>
      <c r="P2966" s="1">
        <v>67760.09</v>
      </c>
      <c r="Q2966">
        <v>0</v>
      </c>
      <c r="R2966" s="1">
        <v>67760.09</v>
      </c>
      <c r="S2966">
        <v>0</v>
      </c>
    </row>
    <row r="2967" spans="1:19" x14ac:dyDescent="0.25">
      <c r="A2967" s="2">
        <v>1001</v>
      </c>
      <c r="B2967" t="s">
        <v>21</v>
      </c>
      <c r="C2967" s="2" t="str">
        <f t="shared" si="155"/>
        <v>16</v>
      </c>
      <c r="D2967" t="s">
        <v>633</v>
      </c>
      <c r="E2967" s="2" t="str">
        <f t="shared" si="157"/>
        <v>160120000</v>
      </c>
      <c r="F2967" t="s">
        <v>659</v>
      </c>
      <c r="G2967" t="s">
        <v>660</v>
      </c>
      <c r="H2967" t="s">
        <v>661</v>
      </c>
      <c r="I2967">
        <v>12003</v>
      </c>
      <c r="J2967" t="s">
        <v>30</v>
      </c>
      <c r="K2967">
        <v>0</v>
      </c>
      <c r="L2967">
        <v>0.47</v>
      </c>
      <c r="M2967">
        <v>0.47</v>
      </c>
      <c r="N2967">
        <v>0</v>
      </c>
      <c r="O2967">
        <v>0.47</v>
      </c>
      <c r="P2967">
        <v>0</v>
      </c>
      <c r="Q2967">
        <v>0</v>
      </c>
      <c r="R2967">
        <v>0</v>
      </c>
      <c r="S2967">
        <v>0</v>
      </c>
    </row>
    <row r="2968" spans="1:19" x14ac:dyDescent="0.25">
      <c r="A2968" s="2">
        <v>1001</v>
      </c>
      <c r="B2968" t="s">
        <v>21</v>
      </c>
      <c r="C2968" s="2" t="str">
        <f t="shared" si="155"/>
        <v>16</v>
      </c>
      <c r="D2968" t="s">
        <v>633</v>
      </c>
      <c r="E2968" s="2" t="str">
        <f t="shared" si="157"/>
        <v>160120000</v>
      </c>
      <c r="F2968" t="s">
        <v>659</v>
      </c>
      <c r="G2968" t="s">
        <v>660</v>
      </c>
      <c r="H2968" t="s">
        <v>661</v>
      </c>
      <c r="I2968">
        <v>12005</v>
      </c>
      <c r="J2968" t="s">
        <v>31</v>
      </c>
      <c r="K2968" s="1">
        <v>265784</v>
      </c>
      <c r="L2968" s="1">
        <v>310525</v>
      </c>
      <c r="M2968" s="1">
        <v>44741</v>
      </c>
      <c r="N2968" s="1">
        <v>310524.68</v>
      </c>
      <c r="O2968">
        <v>0.32</v>
      </c>
      <c r="P2968" s="1">
        <v>310524.68</v>
      </c>
      <c r="Q2968">
        <v>0</v>
      </c>
      <c r="R2968" s="1">
        <v>310524.68</v>
      </c>
      <c r="S2968">
        <v>0</v>
      </c>
    </row>
    <row r="2969" spans="1:19" x14ac:dyDescent="0.25">
      <c r="A2969" s="2">
        <v>1001</v>
      </c>
      <c r="B2969" t="s">
        <v>21</v>
      </c>
      <c r="C2969" s="2" t="str">
        <f t="shared" si="155"/>
        <v>16</v>
      </c>
      <c r="D2969" t="s">
        <v>633</v>
      </c>
      <c r="E2969" s="2" t="str">
        <f t="shared" si="157"/>
        <v>160120000</v>
      </c>
      <c r="F2969" t="s">
        <v>659</v>
      </c>
      <c r="G2969" t="s">
        <v>660</v>
      </c>
      <c r="H2969" t="s">
        <v>661</v>
      </c>
      <c r="I2969">
        <v>12100</v>
      </c>
      <c r="J2969" t="s">
        <v>32</v>
      </c>
      <c r="K2969" s="1">
        <v>1096751</v>
      </c>
      <c r="L2969" s="1">
        <v>970287.68</v>
      </c>
      <c r="M2969" s="1">
        <v>-126463.32</v>
      </c>
      <c r="N2969" s="1">
        <v>970287.06</v>
      </c>
      <c r="O2969">
        <v>0.62</v>
      </c>
      <c r="P2969" s="1">
        <v>970287.06</v>
      </c>
      <c r="Q2969">
        <v>0</v>
      </c>
      <c r="R2969" s="1">
        <v>970287.06</v>
      </c>
      <c r="S2969">
        <v>0</v>
      </c>
    </row>
    <row r="2970" spans="1:19" x14ac:dyDescent="0.25">
      <c r="A2970" s="2">
        <v>1001</v>
      </c>
      <c r="B2970" t="s">
        <v>21</v>
      </c>
      <c r="C2970" s="2" t="str">
        <f t="shared" si="155"/>
        <v>16</v>
      </c>
      <c r="D2970" t="s">
        <v>633</v>
      </c>
      <c r="E2970" s="2" t="str">
        <f t="shared" si="157"/>
        <v>160120000</v>
      </c>
      <c r="F2970" t="s">
        <v>659</v>
      </c>
      <c r="G2970" t="s">
        <v>660</v>
      </c>
      <c r="H2970" t="s">
        <v>661</v>
      </c>
      <c r="I2970">
        <v>12101</v>
      </c>
      <c r="J2970" t="s">
        <v>33</v>
      </c>
      <c r="K2970" s="1">
        <v>2233841</v>
      </c>
      <c r="L2970" s="1">
        <v>2108151.64</v>
      </c>
      <c r="M2970" s="1">
        <v>-125689.36</v>
      </c>
      <c r="N2970" s="1">
        <v>2108150.7400000002</v>
      </c>
      <c r="O2970">
        <v>0.9</v>
      </c>
      <c r="P2970" s="1">
        <v>2108150.7400000002</v>
      </c>
      <c r="Q2970">
        <v>0</v>
      </c>
      <c r="R2970" s="1">
        <v>2108150.7400000002</v>
      </c>
      <c r="S2970">
        <v>0</v>
      </c>
    </row>
    <row r="2971" spans="1:19" x14ac:dyDescent="0.25">
      <c r="A2971" s="2">
        <v>1001</v>
      </c>
      <c r="B2971" t="s">
        <v>21</v>
      </c>
      <c r="C2971" s="2" t="str">
        <f t="shared" si="155"/>
        <v>16</v>
      </c>
      <c r="D2971" t="s">
        <v>633</v>
      </c>
      <c r="E2971" s="2" t="str">
        <f t="shared" si="157"/>
        <v>160120000</v>
      </c>
      <c r="F2971" t="s">
        <v>659</v>
      </c>
      <c r="G2971" t="s">
        <v>660</v>
      </c>
      <c r="H2971" t="s">
        <v>661</v>
      </c>
      <c r="I2971">
        <v>12401</v>
      </c>
      <c r="J2971" t="s">
        <v>133</v>
      </c>
      <c r="K2971" s="1">
        <v>22018</v>
      </c>
      <c r="L2971" s="1">
        <v>68109.95</v>
      </c>
      <c r="M2971" s="1">
        <v>46091.95</v>
      </c>
      <c r="N2971" s="1">
        <v>68109.33</v>
      </c>
      <c r="O2971">
        <v>0.62</v>
      </c>
      <c r="P2971" s="1">
        <v>68109.33</v>
      </c>
      <c r="Q2971">
        <v>0</v>
      </c>
      <c r="R2971" s="1">
        <v>68109.33</v>
      </c>
      <c r="S2971">
        <v>0</v>
      </c>
    </row>
    <row r="2972" spans="1:19" x14ac:dyDescent="0.25">
      <c r="A2972" s="2">
        <v>1001</v>
      </c>
      <c r="B2972" t="s">
        <v>21</v>
      </c>
      <c r="C2972" s="2" t="str">
        <f t="shared" si="155"/>
        <v>16</v>
      </c>
      <c r="D2972" t="s">
        <v>633</v>
      </c>
      <c r="E2972" s="2" t="str">
        <f t="shared" si="157"/>
        <v>160120000</v>
      </c>
      <c r="F2972" t="s">
        <v>659</v>
      </c>
      <c r="G2972" t="s">
        <v>660</v>
      </c>
      <c r="H2972" t="s">
        <v>661</v>
      </c>
      <c r="I2972">
        <v>13000</v>
      </c>
      <c r="J2972" t="s">
        <v>53</v>
      </c>
      <c r="K2972" s="1">
        <v>795086</v>
      </c>
      <c r="L2972" s="1">
        <v>508456.98</v>
      </c>
      <c r="M2972" s="1">
        <v>-286629.02</v>
      </c>
      <c r="N2972" s="1">
        <v>508456.26</v>
      </c>
      <c r="O2972">
        <v>0.72</v>
      </c>
      <c r="P2972" s="1">
        <v>508456.26</v>
      </c>
      <c r="Q2972">
        <v>0</v>
      </c>
      <c r="R2972" s="1">
        <v>508456.26</v>
      </c>
      <c r="S2972">
        <v>0</v>
      </c>
    </row>
    <row r="2973" spans="1:19" x14ac:dyDescent="0.25">
      <c r="A2973" s="2">
        <v>1001</v>
      </c>
      <c r="B2973" t="s">
        <v>21</v>
      </c>
      <c r="C2973" s="2" t="str">
        <f t="shared" si="155"/>
        <v>16</v>
      </c>
      <c r="D2973" t="s">
        <v>633</v>
      </c>
      <c r="E2973" s="2" t="str">
        <f t="shared" si="157"/>
        <v>160120000</v>
      </c>
      <c r="F2973" t="s">
        <v>659</v>
      </c>
      <c r="G2973" t="s">
        <v>660</v>
      </c>
      <c r="H2973" t="s">
        <v>661</v>
      </c>
      <c r="I2973">
        <v>13001</v>
      </c>
      <c r="J2973" t="s">
        <v>54</v>
      </c>
      <c r="K2973">
        <v>0</v>
      </c>
      <c r="L2973" s="1">
        <v>10524</v>
      </c>
      <c r="M2973" s="1">
        <v>10524</v>
      </c>
      <c r="N2973" s="1">
        <v>10524</v>
      </c>
      <c r="O2973">
        <v>0</v>
      </c>
      <c r="P2973" s="1">
        <v>10524</v>
      </c>
      <c r="Q2973">
        <v>0</v>
      </c>
      <c r="R2973" s="1">
        <v>10524</v>
      </c>
      <c r="S2973">
        <v>0</v>
      </c>
    </row>
    <row r="2974" spans="1:19" x14ac:dyDescent="0.25">
      <c r="A2974" s="2">
        <v>1001</v>
      </c>
      <c r="B2974" t="s">
        <v>21</v>
      </c>
      <c r="C2974" s="2" t="str">
        <f t="shared" si="155"/>
        <v>16</v>
      </c>
      <c r="D2974" t="s">
        <v>633</v>
      </c>
      <c r="E2974" s="2" t="str">
        <f t="shared" si="157"/>
        <v>160120000</v>
      </c>
      <c r="F2974" t="s">
        <v>659</v>
      </c>
      <c r="G2974" t="s">
        <v>660</v>
      </c>
      <c r="H2974" t="s">
        <v>661</v>
      </c>
      <c r="I2974">
        <v>13005</v>
      </c>
      <c r="J2974" t="s">
        <v>56</v>
      </c>
      <c r="K2974" s="1">
        <v>81994</v>
      </c>
      <c r="L2974" s="1">
        <v>62356</v>
      </c>
      <c r="M2974" s="1">
        <v>-19638</v>
      </c>
      <c r="N2974" s="1">
        <v>62355.92</v>
      </c>
      <c r="O2974">
        <v>0.08</v>
      </c>
      <c r="P2974" s="1">
        <v>62355.92</v>
      </c>
      <c r="Q2974">
        <v>0</v>
      </c>
      <c r="R2974" s="1">
        <v>62355.92</v>
      </c>
      <c r="S2974">
        <v>0</v>
      </c>
    </row>
    <row r="2975" spans="1:19" x14ac:dyDescent="0.25">
      <c r="A2975" s="2">
        <v>1001</v>
      </c>
      <c r="B2975" t="s">
        <v>21</v>
      </c>
      <c r="C2975" s="2" t="str">
        <f t="shared" si="155"/>
        <v>16</v>
      </c>
      <c r="D2975" t="s">
        <v>633</v>
      </c>
      <c r="E2975" s="2" t="str">
        <f t="shared" si="157"/>
        <v>160120000</v>
      </c>
      <c r="F2975" t="s">
        <v>659</v>
      </c>
      <c r="G2975" t="s">
        <v>660</v>
      </c>
      <c r="H2975" t="s">
        <v>661</v>
      </c>
      <c r="I2975">
        <v>16000</v>
      </c>
      <c r="J2975" t="s">
        <v>35</v>
      </c>
      <c r="K2975" s="1">
        <v>1343215</v>
      </c>
      <c r="L2975" s="1">
        <v>1223503.78</v>
      </c>
      <c r="M2975" s="1">
        <v>-119711.22</v>
      </c>
      <c r="N2975" s="1">
        <v>1223503.3999999999</v>
      </c>
      <c r="O2975">
        <v>0.38</v>
      </c>
      <c r="P2975" s="1">
        <v>1223503.3999999999</v>
      </c>
      <c r="Q2975">
        <v>0</v>
      </c>
      <c r="R2975" s="1">
        <v>1223503.3999999999</v>
      </c>
      <c r="S2975">
        <v>0</v>
      </c>
    </row>
    <row r="2976" spans="1:19" x14ac:dyDescent="0.25">
      <c r="A2976" s="2">
        <v>1001</v>
      </c>
      <c r="B2976" t="s">
        <v>21</v>
      </c>
      <c r="C2976" s="2" t="str">
        <f t="shared" si="155"/>
        <v>16</v>
      </c>
      <c r="D2976" t="s">
        <v>633</v>
      </c>
      <c r="E2976" s="2" t="str">
        <f t="shared" si="157"/>
        <v>160120000</v>
      </c>
      <c r="F2976" t="s">
        <v>659</v>
      </c>
      <c r="G2976" t="s">
        <v>660</v>
      </c>
      <c r="H2976" t="s">
        <v>661</v>
      </c>
      <c r="I2976">
        <v>20400</v>
      </c>
      <c r="J2976" t="s">
        <v>66</v>
      </c>
      <c r="K2976" s="1">
        <v>12664</v>
      </c>
      <c r="L2976" s="1">
        <v>13718.75</v>
      </c>
      <c r="M2976" s="1">
        <v>1054.75</v>
      </c>
      <c r="N2976" s="1">
        <v>13718.75</v>
      </c>
      <c r="O2976">
        <v>0</v>
      </c>
      <c r="P2976" s="1">
        <v>13718.75</v>
      </c>
      <c r="Q2976">
        <v>0</v>
      </c>
      <c r="R2976" s="1">
        <v>12663.24</v>
      </c>
      <c r="S2976" s="1">
        <v>1055.51</v>
      </c>
    </row>
    <row r="2977" spans="1:19" x14ac:dyDescent="0.25">
      <c r="A2977" s="2">
        <v>1001</v>
      </c>
      <c r="B2977" t="s">
        <v>21</v>
      </c>
      <c r="C2977" s="2" t="str">
        <f t="shared" si="155"/>
        <v>16</v>
      </c>
      <c r="D2977" t="s">
        <v>633</v>
      </c>
      <c r="E2977" s="2" t="str">
        <f t="shared" si="157"/>
        <v>160120000</v>
      </c>
      <c r="F2977" t="s">
        <v>659</v>
      </c>
      <c r="G2977" t="s">
        <v>660</v>
      </c>
      <c r="H2977" t="s">
        <v>661</v>
      </c>
      <c r="I2977">
        <v>21300</v>
      </c>
      <c r="J2977" t="s">
        <v>69</v>
      </c>
      <c r="K2977" s="1">
        <v>1500</v>
      </c>
      <c r="L2977" s="1">
        <v>1500</v>
      </c>
      <c r="M2977">
        <v>0</v>
      </c>
      <c r="N2977">
        <v>0</v>
      </c>
      <c r="O2977" s="1">
        <v>1500</v>
      </c>
      <c r="P2977">
        <v>0</v>
      </c>
      <c r="Q2977">
        <v>0</v>
      </c>
      <c r="R2977">
        <v>0</v>
      </c>
      <c r="S2977">
        <v>0</v>
      </c>
    </row>
    <row r="2978" spans="1:19" x14ac:dyDescent="0.25">
      <c r="A2978" s="2">
        <v>1001</v>
      </c>
      <c r="B2978" t="s">
        <v>21</v>
      </c>
      <c r="C2978" s="2" t="str">
        <f t="shared" si="155"/>
        <v>16</v>
      </c>
      <c r="D2978" t="s">
        <v>633</v>
      </c>
      <c r="E2978" s="2" t="str">
        <f t="shared" si="157"/>
        <v>160120000</v>
      </c>
      <c r="F2978" t="s">
        <v>659</v>
      </c>
      <c r="G2978" t="s">
        <v>660</v>
      </c>
      <c r="H2978" t="s">
        <v>661</v>
      </c>
      <c r="I2978">
        <v>22104</v>
      </c>
      <c r="J2978" t="s">
        <v>77</v>
      </c>
      <c r="K2978">
        <v>0</v>
      </c>
      <c r="L2978" s="1">
        <v>3374</v>
      </c>
      <c r="M2978" s="1">
        <v>3374</v>
      </c>
      <c r="N2978" s="1">
        <v>3373.32</v>
      </c>
      <c r="O2978">
        <v>0.68</v>
      </c>
      <c r="P2978" s="1">
        <v>3373.32</v>
      </c>
      <c r="Q2978">
        <v>0</v>
      </c>
      <c r="R2978" s="1">
        <v>3373.32</v>
      </c>
      <c r="S2978">
        <v>0</v>
      </c>
    </row>
    <row r="2979" spans="1:19" x14ac:dyDescent="0.25">
      <c r="A2979" s="2">
        <v>1001</v>
      </c>
      <c r="B2979" t="s">
        <v>21</v>
      </c>
      <c r="C2979" s="2" t="str">
        <f t="shared" si="155"/>
        <v>16</v>
      </c>
      <c r="D2979" t="s">
        <v>633</v>
      </c>
      <c r="E2979" s="2" t="str">
        <f t="shared" si="157"/>
        <v>160120000</v>
      </c>
      <c r="F2979" t="s">
        <v>659</v>
      </c>
      <c r="G2979" t="s">
        <v>660</v>
      </c>
      <c r="H2979" t="s">
        <v>661</v>
      </c>
      <c r="I2979">
        <v>22109</v>
      </c>
      <c r="J2979" t="s">
        <v>78</v>
      </c>
      <c r="K2979" s="1">
        <v>1500</v>
      </c>
      <c r="L2979">
        <v>545</v>
      </c>
      <c r="M2979">
        <v>-955</v>
      </c>
      <c r="N2979">
        <v>7.64</v>
      </c>
      <c r="O2979">
        <v>537.36</v>
      </c>
      <c r="P2979">
        <v>7.64</v>
      </c>
      <c r="Q2979">
        <v>0</v>
      </c>
      <c r="R2979">
        <v>7.64</v>
      </c>
      <c r="S2979">
        <v>0</v>
      </c>
    </row>
    <row r="2980" spans="1:19" x14ac:dyDescent="0.25">
      <c r="A2980" s="2">
        <v>1001</v>
      </c>
      <c r="B2980" t="s">
        <v>21</v>
      </c>
      <c r="C2980" s="2" t="str">
        <f t="shared" si="155"/>
        <v>16</v>
      </c>
      <c r="D2980" t="s">
        <v>633</v>
      </c>
      <c r="E2980" s="2" t="str">
        <f t="shared" si="157"/>
        <v>160120000</v>
      </c>
      <c r="F2980" t="s">
        <v>659</v>
      </c>
      <c r="G2980" t="s">
        <v>660</v>
      </c>
      <c r="H2980" t="s">
        <v>661</v>
      </c>
      <c r="I2980">
        <v>22602</v>
      </c>
      <c r="J2980" t="s">
        <v>108</v>
      </c>
      <c r="K2980" s="1">
        <v>138369</v>
      </c>
      <c r="L2980" s="1">
        <v>67023.48</v>
      </c>
      <c r="M2980" s="1">
        <v>-71345.52</v>
      </c>
      <c r="N2980" s="1">
        <v>67023.48</v>
      </c>
      <c r="O2980">
        <v>0</v>
      </c>
      <c r="P2980" s="1">
        <v>67023.48</v>
      </c>
      <c r="Q2980">
        <v>0</v>
      </c>
      <c r="R2980" s="1">
        <v>66929.8</v>
      </c>
      <c r="S2980">
        <v>93.68</v>
      </c>
    </row>
    <row r="2981" spans="1:19" x14ac:dyDescent="0.25">
      <c r="A2981" s="2">
        <v>1001</v>
      </c>
      <c r="B2981" t="s">
        <v>21</v>
      </c>
      <c r="C2981" s="2" t="str">
        <f t="shared" si="155"/>
        <v>16</v>
      </c>
      <c r="D2981" t="s">
        <v>633</v>
      </c>
      <c r="E2981" s="2" t="str">
        <f t="shared" si="157"/>
        <v>160120000</v>
      </c>
      <c r="F2981" t="s">
        <v>659</v>
      </c>
      <c r="G2981" t="s">
        <v>660</v>
      </c>
      <c r="H2981" t="s">
        <v>661</v>
      </c>
      <c r="I2981">
        <v>22606</v>
      </c>
      <c r="J2981" t="s">
        <v>83</v>
      </c>
      <c r="K2981" s="1">
        <v>3000</v>
      </c>
      <c r="L2981" s="1">
        <v>3000</v>
      </c>
      <c r="M2981">
        <v>0</v>
      </c>
      <c r="N2981">
        <v>0</v>
      </c>
      <c r="O2981" s="1">
        <v>3000</v>
      </c>
      <c r="P2981">
        <v>0</v>
      </c>
      <c r="Q2981">
        <v>0</v>
      </c>
      <c r="R2981">
        <v>0</v>
      </c>
      <c r="S2981">
        <v>0</v>
      </c>
    </row>
    <row r="2982" spans="1:19" x14ac:dyDescent="0.25">
      <c r="A2982" s="2">
        <v>1001</v>
      </c>
      <c r="B2982" t="s">
        <v>21</v>
      </c>
      <c r="C2982" s="2" t="str">
        <f t="shared" si="155"/>
        <v>16</v>
      </c>
      <c r="D2982" t="s">
        <v>633</v>
      </c>
      <c r="E2982" s="2" t="str">
        <f t="shared" si="157"/>
        <v>160120000</v>
      </c>
      <c r="F2982" t="s">
        <v>659</v>
      </c>
      <c r="G2982" t="s">
        <v>660</v>
      </c>
      <c r="H2982" t="s">
        <v>661</v>
      </c>
      <c r="I2982">
        <v>22609</v>
      </c>
      <c r="J2982" t="s">
        <v>44</v>
      </c>
      <c r="K2982" s="1">
        <v>2000</v>
      </c>
      <c r="L2982" s="1">
        <v>1100</v>
      </c>
      <c r="M2982">
        <v>-900</v>
      </c>
      <c r="N2982">
        <v>617</v>
      </c>
      <c r="O2982">
        <v>483</v>
      </c>
      <c r="P2982">
        <v>617</v>
      </c>
      <c r="Q2982">
        <v>0</v>
      </c>
      <c r="R2982">
        <v>617</v>
      </c>
      <c r="S2982">
        <v>0</v>
      </c>
    </row>
    <row r="2983" spans="1:19" x14ac:dyDescent="0.25">
      <c r="A2983" s="2">
        <v>1001</v>
      </c>
      <c r="B2983" t="s">
        <v>21</v>
      </c>
      <c r="C2983" s="2" t="str">
        <f t="shared" si="155"/>
        <v>16</v>
      </c>
      <c r="D2983" t="s">
        <v>633</v>
      </c>
      <c r="E2983" s="2" t="str">
        <f t="shared" si="157"/>
        <v>160120000</v>
      </c>
      <c r="F2983" t="s">
        <v>659</v>
      </c>
      <c r="G2983" t="s">
        <v>660</v>
      </c>
      <c r="H2983" t="s">
        <v>661</v>
      </c>
      <c r="I2983">
        <v>22706</v>
      </c>
      <c r="J2983" t="s">
        <v>86</v>
      </c>
      <c r="K2983" s="1">
        <v>140746</v>
      </c>
      <c r="L2983" s="1">
        <v>17545</v>
      </c>
      <c r="M2983" s="1">
        <v>-123201</v>
      </c>
      <c r="N2983" s="1">
        <v>17545</v>
      </c>
      <c r="O2983">
        <v>0</v>
      </c>
      <c r="P2983" s="1">
        <v>17545</v>
      </c>
      <c r="Q2983">
        <v>0</v>
      </c>
      <c r="R2983" s="1">
        <v>17545</v>
      </c>
      <c r="S2983">
        <v>0</v>
      </c>
    </row>
    <row r="2984" spans="1:19" x14ac:dyDescent="0.25">
      <c r="A2984" s="2">
        <v>1001</v>
      </c>
      <c r="B2984" t="s">
        <v>21</v>
      </c>
      <c r="C2984" s="2" t="str">
        <f t="shared" si="155"/>
        <v>16</v>
      </c>
      <c r="D2984" t="s">
        <v>633</v>
      </c>
      <c r="E2984" s="2" t="str">
        <f t="shared" si="157"/>
        <v>160120000</v>
      </c>
      <c r="F2984" t="s">
        <v>659</v>
      </c>
      <c r="G2984" t="s">
        <v>660</v>
      </c>
      <c r="H2984" t="s">
        <v>661</v>
      </c>
      <c r="I2984">
        <v>22709</v>
      </c>
      <c r="J2984" t="s">
        <v>87</v>
      </c>
      <c r="K2984" s="1">
        <v>419086</v>
      </c>
      <c r="L2984" s="1">
        <v>252039.48</v>
      </c>
      <c r="M2984" s="1">
        <v>-167046.51999999999</v>
      </c>
      <c r="N2984" s="1">
        <v>252039.48</v>
      </c>
      <c r="O2984">
        <v>0</v>
      </c>
      <c r="P2984" s="1">
        <v>252039.48</v>
      </c>
      <c r="Q2984">
        <v>0</v>
      </c>
      <c r="R2984" s="1">
        <v>210466.84</v>
      </c>
      <c r="S2984" s="1">
        <v>41572.639999999999</v>
      </c>
    </row>
    <row r="2985" spans="1:19" x14ac:dyDescent="0.25">
      <c r="A2985" s="2">
        <v>1001</v>
      </c>
      <c r="B2985" t="s">
        <v>21</v>
      </c>
      <c r="C2985" s="2" t="str">
        <f t="shared" si="155"/>
        <v>16</v>
      </c>
      <c r="D2985" t="s">
        <v>633</v>
      </c>
      <c r="E2985" s="2" t="str">
        <f t="shared" si="157"/>
        <v>160120000</v>
      </c>
      <c r="F2985" t="s">
        <v>659</v>
      </c>
      <c r="G2985" t="s">
        <v>660</v>
      </c>
      <c r="H2985" t="s">
        <v>661</v>
      </c>
      <c r="I2985">
        <v>22809</v>
      </c>
      <c r="J2985" t="s">
        <v>308</v>
      </c>
      <c r="K2985">
        <v>0</v>
      </c>
      <c r="L2985" s="1">
        <v>54182.25</v>
      </c>
      <c r="M2985" s="1">
        <v>54182.25</v>
      </c>
      <c r="N2985" s="1">
        <v>54182.25</v>
      </c>
      <c r="O2985">
        <v>0</v>
      </c>
      <c r="P2985" s="1">
        <v>54182.25</v>
      </c>
      <c r="Q2985">
        <v>0</v>
      </c>
      <c r="R2985" s="1">
        <v>54182.25</v>
      </c>
      <c r="S2985">
        <v>0</v>
      </c>
    </row>
    <row r="2986" spans="1:19" x14ac:dyDescent="0.25">
      <c r="A2986" s="2">
        <v>1001</v>
      </c>
      <c r="B2986" t="s">
        <v>21</v>
      </c>
      <c r="C2986" s="2" t="str">
        <f t="shared" si="155"/>
        <v>16</v>
      </c>
      <c r="D2986" t="s">
        <v>633</v>
      </c>
      <c r="E2986" s="2" t="str">
        <f t="shared" si="157"/>
        <v>160120000</v>
      </c>
      <c r="F2986" t="s">
        <v>659</v>
      </c>
      <c r="G2986" t="s">
        <v>660</v>
      </c>
      <c r="H2986" t="s">
        <v>661</v>
      </c>
      <c r="I2986">
        <v>23001</v>
      </c>
      <c r="J2986" t="s">
        <v>88</v>
      </c>
      <c r="K2986" s="1">
        <v>3000</v>
      </c>
      <c r="L2986" s="1">
        <v>2250</v>
      </c>
      <c r="M2986">
        <v>-750</v>
      </c>
      <c r="N2986">
        <v>543.72</v>
      </c>
      <c r="O2986" s="1">
        <v>1706.28</v>
      </c>
      <c r="P2986">
        <v>543.72</v>
      </c>
      <c r="Q2986">
        <v>0</v>
      </c>
      <c r="R2986">
        <v>543.72</v>
      </c>
      <c r="S2986">
        <v>0</v>
      </c>
    </row>
    <row r="2987" spans="1:19" x14ac:dyDescent="0.25">
      <c r="A2987" s="2">
        <v>1001</v>
      </c>
      <c r="B2987" t="s">
        <v>21</v>
      </c>
      <c r="C2987" s="2" t="str">
        <f t="shared" si="155"/>
        <v>16</v>
      </c>
      <c r="D2987" t="s">
        <v>633</v>
      </c>
      <c r="E2987" s="2" t="str">
        <f t="shared" si="157"/>
        <v>160120000</v>
      </c>
      <c r="F2987" t="s">
        <v>659</v>
      </c>
      <c r="G2987" t="s">
        <v>660</v>
      </c>
      <c r="H2987" t="s">
        <v>661</v>
      </c>
      <c r="I2987">
        <v>23100</v>
      </c>
      <c r="J2987" t="s">
        <v>89</v>
      </c>
      <c r="K2987" s="1">
        <v>4000</v>
      </c>
      <c r="L2987" s="1">
        <v>2250</v>
      </c>
      <c r="M2987" s="1">
        <v>-1750</v>
      </c>
      <c r="N2987">
        <v>302.85000000000002</v>
      </c>
      <c r="O2987" s="1">
        <v>1947.15</v>
      </c>
      <c r="P2987">
        <v>302.85000000000002</v>
      </c>
      <c r="Q2987">
        <v>0</v>
      </c>
      <c r="R2987">
        <v>302.85000000000002</v>
      </c>
      <c r="S2987">
        <v>0</v>
      </c>
    </row>
    <row r="2988" spans="1:19" x14ac:dyDescent="0.25">
      <c r="A2988" s="2">
        <v>1001</v>
      </c>
      <c r="B2988" t="s">
        <v>21</v>
      </c>
      <c r="C2988" s="2" t="str">
        <f t="shared" si="155"/>
        <v>16</v>
      </c>
      <c r="D2988" t="s">
        <v>633</v>
      </c>
      <c r="E2988" s="2" t="str">
        <f t="shared" si="157"/>
        <v>160120000</v>
      </c>
      <c r="F2988" t="s">
        <v>659</v>
      </c>
      <c r="G2988" t="s">
        <v>660</v>
      </c>
      <c r="H2988" t="s">
        <v>661</v>
      </c>
      <c r="I2988">
        <v>28001</v>
      </c>
      <c r="J2988" t="s">
        <v>45</v>
      </c>
      <c r="K2988" s="1">
        <v>7076</v>
      </c>
      <c r="L2988" s="1">
        <v>4500</v>
      </c>
      <c r="M2988" s="1">
        <v>-2576</v>
      </c>
      <c r="N2988" s="1">
        <v>2040</v>
      </c>
      <c r="O2988" s="1">
        <v>2460</v>
      </c>
      <c r="P2988" s="1">
        <v>2040</v>
      </c>
      <c r="Q2988">
        <v>0</v>
      </c>
      <c r="R2988" s="1">
        <v>2040</v>
      </c>
      <c r="S2988">
        <v>0</v>
      </c>
    </row>
    <row r="2989" spans="1:19" x14ac:dyDescent="0.25">
      <c r="A2989" s="2">
        <v>1001</v>
      </c>
      <c r="B2989" t="s">
        <v>21</v>
      </c>
      <c r="C2989" s="2" t="str">
        <f t="shared" si="155"/>
        <v>16</v>
      </c>
      <c r="D2989" t="s">
        <v>633</v>
      </c>
      <c r="E2989" s="2" t="str">
        <f t="shared" si="157"/>
        <v>160120000</v>
      </c>
      <c r="F2989" t="s">
        <v>659</v>
      </c>
      <c r="G2989" t="s">
        <v>660</v>
      </c>
      <c r="H2989" t="s">
        <v>661</v>
      </c>
      <c r="I2989">
        <v>46309</v>
      </c>
      <c r="J2989" t="s">
        <v>144</v>
      </c>
      <c r="K2989">
        <v>0</v>
      </c>
      <c r="L2989" s="1">
        <v>220615</v>
      </c>
      <c r="M2989" s="1">
        <v>220615</v>
      </c>
      <c r="N2989" s="1">
        <v>220615</v>
      </c>
      <c r="O2989">
        <v>0</v>
      </c>
      <c r="P2989" s="1">
        <v>220615</v>
      </c>
      <c r="Q2989">
        <v>0</v>
      </c>
      <c r="R2989" s="1">
        <v>220615</v>
      </c>
      <c r="S2989">
        <v>0</v>
      </c>
    </row>
    <row r="2990" spans="1:19" x14ac:dyDescent="0.25">
      <c r="A2990" s="2">
        <v>1001</v>
      </c>
      <c r="B2990" t="s">
        <v>21</v>
      </c>
      <c r="C2990" s="2" t="str">
        <f t="shared" si="155"/>
        <v>16</v>
      </c>
      <c r="D2990" t="s">
        <v>633</v>
      </c>
      <c r="E2990" s="2" t="str">
        <f t="shared" si="157"/>
        <v>160120000</v>
      </c>
      <c r="F2990" t="s">
        <v>659</v>
      </c>
      <c r="G2990" t="s">
        <v>660</v>
      </c>
      <c r="H2990" t="s">
        <v>661</v>
      </c>
      <c r="I2990">
        <v>46315</v>
      </c>
      <c r="J2990" t="s">
        <v>662</v>
      </c>
      <c r="K2990" s="1">
        <v>368387</v>
      </c>
      <c r="L2990" s="1">
        <v>433111</v>
      </c>
      <c r="M2990" s="1">
        <v>64724</v>
      </c>
      <c r="N2990" s="1">
        <v>433111</v>
      </c>
      <c r="O2990">
        <v>0</v>
      </c>
      <c r="P2990" s="1">
        <v>433111</v>
      </c>
      <c r="Q2990">
        <v>0</v>
      </c>
      <c r="R2990" s="1">
        <v>433111</v>
      </c>
      <c r="S2990">
        <v>0</v>
      </c>
    </row>
    <row r="2991" spans="1:19" x14ac:dyDescent="0.25">
      <c r="A2991" s="2">
        <v>1001</v>
      </c>
      <c r="B2991" t="s">
        <v>21</v>
      </c>
      <c r="C2991" s="2" t="str">
        <f t="shared" si="155"/>
        <v>16</v>
      </c>
      <c r="D2991" t="s">
        <v>633</v>
      </c>
      <c r="E2991" s="2" t="str">
        <f t="shared" si="157"/>
        <v>160120000</v>
      </c>
      <c r="F2991" t="s">
        <v>659</v>
      </c>
      <c r="G2991" t="s">
        <v>660</v>
      </c>
      <c r="H2991" t="s">
        <v>661</v>
      </c>
      <c r="I2991">
        <v>64099</v>
      </c>
      <c r="J2991" t="s">
        <v>172</v>
      </c>
      <c r="K2991" s="1">
        <v>20410</v>
      </c>
      <c r="L2991" s="1">
        <v>7199.5</v>
      </c>
      <c r="M2991" s="1">
        <v>-13210.5</v>
      </c>
      <c r="N2991" s="1">
        <v>7199.5</v>
      </c>
      <c r="O2991">
        <v>0</v>
      </c>
      <c r="P2991" s="1">
        <v>7199.5</v>
      </c>
      <c r="Q2991">
        <v>0</v>
      </c>
      <c r="R2991" s="1">
        <v>7199.5</v>
      </c>
      <c r="S2991">
        <v>0</v>
      </c>
    </row>
    <row r="2992" spans="1:19" x14ac:dyDescent="0.25">
      <c r="A2992" s="2">
        <v>1001</v>
      </c>
      <c r="B2992" t="s">
        <v>21</v>
      </c>
      <c r="C2992" s="2" t="str">
        <f t="shared" si="155"/>
        <v>16</v>
      </c>
      <c r="D2992" t="s">
        <v>633</v>
      </c>
      <c r="E2992" s="2" t="str">
        <f t="shared" si="157"/>
        <v>160120000</v>
      </c>
      <c r="F2992" t="s">
        <v>659</v>
      </c>
      <c r="G2992" t="s">
        <v>660</v>
      </c>
      <c r="H2992" t="s">
        <v>661</v>
      </c>
      <c r="I2992">
        <v>64101</v>
      </c>
      <c r="J2992" t="s">
        <v>638</v>
      </c>
      <c r="K2992" s="1">
        <v>899459</v>
      </c>
      <c r="L2992" s="1">
        <v>282482.59999999998</v>
      </c>
      <c r="M2992" s="1">
        <v>-616976.4</v>
      </c>
      <c r="N2992" s="1">
        <v>282482.37</v>
      </c>
      <c r="O2992">
        <v>0.23</v>
      </c>
      <c r="P2992" s="1">
        <v>282482.37</v>
      </c>
      <c r="Q2992">
        <v>0</v>
      </c>
      <c r="R2992" s="1">
        <v>282482.37</v>
      </c>
      <c r="S2992">
        <v>0</v>
      </c>
    </row>
    <row r="2993" spans="1:19" x14ac:dyDescent="0.25">
      <c r="A2993" s="2">
        <v>1001</v>
      </c>
      <c r="B2993" t="s">
        <v>21</v>
      </c>
      <c r="C2993" s="2" t="str">
        <f t="shared" ref="C2993:C3056" si="158">"16"</f>
        <v>16</v>
      </c>
      <c r="D2993" t="s">
        <v>633</v>
      </c>
      <c r="E2993" s="2" t="str">
        <f t="shared" si="157"/>
        <v>160120000</v>
      </c>
      <c r="F2993" t="s">
        <v>659</v>
      </c>
      <c r="G2993" t="s">
        <v>660</v>
      </c>
      <c r="H2993" t="s">
        <v>661</v>
      </c>
      <c r="I2993">
        <v>64102</v>
      </c>
      <c r="J2993" t="s">
        <v>663</v>
      </c>
      <c r="K2993" s="1">
        <v>40000</v>
      </c>
      <c r="L2993" s="1">
        <v>18029.330000000002</v>
      </c>
      <c r="M2993" s="1">
        <v>-21970.67</v>
      </c>
      <c r="N2993" s="1">
        <v>18029.330000000002</v>
      </c>
      <c r="O2993">
        <v>0</v>
      </c>
      <c r="P2993" s="1">
        <v>18029.330000000002</v>
      </c>
      <c r="Q2993">
        <v>0</v>
      </c>
      <c r="R2993" s="1">
        <v>18029.330000000002</v>
      </c>
      <c r="S2993">
        <v>0</v>
      </c>
    </row>
    <row r="2994" spans="1:19" x14ac:dyDescent="0.25">
      <c r="A2994" s="2">
        <v>1001</v>
      </c>
      <c r="B2994" t="s">
        <v>21</v>
      </c>
      <c r="C2994" s="2" t="str">
        <f t="shared" si="158"/>
        <v>16</v>
      </c>
      <c r="D2994" t="s">
        <v>633</v>
      </c>
      <c r="E2994" s="2" t="str">
        <f t="shared" si="157"/>
        <v>160120000</v>
      </c>
      <c r="F2994" t="s">
        <v>659</v>
      </c>
      <c r="G2994" t="s">
        <v>660</v>
      </c>
      <c r="H2994" t="s">
        <v>661</v>
      </c>
      <c r="I2994">
        <v>76309</v>
      </c>
      <c r="J2994" t="s">
        <v>144</v>
      </c>
      <c r="K2994" s="1">
        <v>1189834</v>
      </c>
      <c r="L2994" s="1">
        <v>384874.91</v>
      </c>
      <c r="M2994" s="1">
        <v>-804959.09</v>
      </c>
      <c r="N2994" s="1">
        <v>384873.95</v>
      </c>
      <c r="O2994">
        <v>0.96</v>
      </c>
      <c r="P2994" s="1">
        <v>380048.95</v>
      </c>
      <c r="Q2994" s="1">
        <v>4825</v>
      </c>
      <c r="R2994" s="1">
        <v>257156.04</v>
      </c>
      <c r="S2994" s="1">
        <v>122892.91</v>
      </c>
    </row>
    <row r="2995" spans="1:19" x14ac:dyDescent="0.25">
      <c r="A2995" s="2">
        <v>1001</v>
      </c>
      <c r="B2995" t="s">
        <v>21</v>
      </c>
      <c r="C2995" s="2" t="str">
        <f t="shared" si="158"/>
        <v>16</v>
      </c>
      <c r="D2995" t="s">
        <v>633</v>
      </c>
      <c r="E2995" s="2" t="str">
        <f t="shared" ref="E2995:E3026" si="159">"160140000"</f>
        <v>160140000</v>
      </c>
      <c r="F2995" t="s">
        <v>664</v>
      </c>
      <c r="G2995" t="s">
        <v>665</v>
      </c>
      <c r="H2995" t="s">
        <v>666</v>
      </c>
      <c r="I2995">
        <v>10000</v>
      </c>
      <c r="J2995" t="s">
        <v>25</v>
      </c>
      <c r="K2995" s="1">
        <v>82492</v>
      </c>
      <c r="L2995" s="1">
        <v>82492</v>
      </c>
      <c r="M2995">
        <v>0</v>
      </c>
      <c r="N2995" s="1">
        <v>82491.839999999997</v>
      </c>
      <c r="O2995">
        <v>0.16</v>
      </c>
      <c r="P2995" s="1">
        <v>82491.839999999997</v>
      </c>
      <c r="Q2995">
        <v>0</v>
      </c>
      <c r="R2995" s="1">
        <v>82491.839999999997</v>
      </c>
      <c r="S2995">
        <v>0</v>
      </c>
    </row>
    <row r="2996" spans="1:19" x14ac:dyDescent="0.25">
      <c r="A2996" s="2">
        <v>1001</v>
      </c>
      <c r="B2996" t="s">
        <v>21</v>
      </c>
      <c r="C2996" s="2" t="str">
        <f t="shared" si="158"/>
        <v>16</v>
      </c>
      <c r="D2996" t="s">
        <v>633</v>
      </c>
      <c r="E2996" s="2" t="str">
        <f t="shared" si="159"/>
        <v>160140000</v>
      </c>
      <c r="F2996" t="s">
        <v>664</v>
      </c>
      <c r="G2996" t="s">
        <v>665</v>
      </c>
      <c r="H2996" t="s">
        <v>666</v>
      </c>
      <c r="I2996">
        <v>12000</v>
      </c>
      <c r="J2996" t="s">
        <v>28</v>
      </c>
      <c r="K2996" s="1">
        <v>2024395</v>
      </c>
      <c r="L2996" s="1">
        <v>1642926.82</v>
      </c>
      <c r="M2996" s="1">
        <v>-381468.18</v>
      </c>
      <c r="N2996" s="1">
        <v>1642926.78</v>
      </c>
      <c r="O2996">
        <v>0.04</v>
      </c>
      <c r="P2996" s="1">
        <v>1642926.78</v>
      </c>
      <c r="Q2996">
        <v>0</v>
      </c>
      <c r="R2996" s="1">
        <v>1642926.78</v>
      </c>
      <c r="S2996">
        <v>0</v>
      </c>
    </row>
    <row r="2997" spans="1:19" x14ac:dyDescent="0.25">
      <c r="A2997" s="2">
        <v>1001</v>
      </c>
      <c r="B2997" t="s">
        <v>21</v>
      </c>
      <c r="C2997" s="2" t="str">
        <f t="shared" si="158"/>
        <v>16</v>
      </c>
      <c r="D2997" t="s">
        <v>633</v>
      </c>
      <c r="E2997" s="2" t="str">
        <f t="shared" si="159"/>
        <v>160140000</v>
      </c>
      <c r="F2997" t="s">
        <v>664</v>
      </c>
      <c r="G2997" t="s">
        <v>665</v>
      </c>
      <c r="H2997" t="s">
        <v>666</v>
      </c>
      <c r="I2997">
        <v>12001</v>
      </c>
      <c r="J2997" t="s">
        <v>51</v>
      </c>
      <c r="K2997" s="1">
        <v>542387</v>
      </c>
      <c r="L2997" s="1">
        <v>245206.28</v>
      </c>
      <c r="M2997" s="1">
        <v>-297180.71999999997</v>
      </c>
      <c r="N2997" s="1">
        <v>245205.32</v>
      </c>
      <c r="O2997">
        <v>0.96</v>
      </c>
      <c r="P2997" s="1">
        <v>245205.32</v>
      </c>
      <c r="Q2997">
        <v>0</v>
      </c>
      <c r="R2997" s="1">
        <v>245205.32</v>
      </c>
      <c r="S2997">
        <v>0</v>
      </c>
    </row>
    <row r="2998" spans="1:19" x14ac:dyDescent="0.25">
      <c r="A2998" s="2">
        <v>1001</v>
      </c>
      <c r="B2998" t="s">
        <v>21</v>
      </c>
      <c r="C2998" s="2" t="str">
        <f t="shared" si="158"/>
        <v>16</v>
      </c>
      <c r="D2998" t="s">
        <v>633</v>
      </c>
      <c r="E2998" s="2" t="str">
        <f t="shared" si="159"/>
        <v>160140000</v>
      </c>
      <c r="F2998" t="s">
        <v>664</v>
      </c>
      <c r="G2998" t="s">
        <v>665</v>
      </c>
      <c r="H2998" t="s">
        <v>666</v>
      </c>
      <c r="I2998">
        <v>12002</v>
      </c>
      <c r="J2998" t="s">
        <v>29</v>
      </c>
      <c r="K2998" s="1">
        <v>607141</v>
      </c>
      <c r="L2998" s="1">
        <v>285501.61</v>
      </c>
      <c r="M2998" s="1">
        <v>-321639.39</v>
      </c>
      <c r="N2998" s="1">
        <v>285501.58</v>
      </c>
      <c r="O2998">
        <v>0.03</v>
      </c>
      <c r="P2998" s="1">
        <v>285501.58</v>
      </c>
      <c r="Q2998">
        <v>0</v>
      </c>
      <c r="R2998" s="1">
        <v>285501.58</v>
      </c>
      <c r="S2998">
        <v>0</v>
      </c>
    </row>
    <row r="2999" spans="1:19" x14ac:dyDescent="0.25">
      <c r="A2999" s="2">
        <v>1001</v>
      </c>
      <c r="B2999" t="s">
        <v>21</v>
      </c>
      <c r="C2999" s="2" t="str">
        <f t="shared" si="158"/>
        <v>16</v>
      </c>
      <c r="D2999" t="s">
        <v>633</v>
      </c>
      <c r="E2999" s="2" t="str">
        <f t="shared" si="159"/>
        <v>160140000</v>
      </c>
      <c r="F2999" t="s">
        <v>664</v>
      </c>
      <c r="G2999" t="s">
        <v>665</v>
      </c>
      <c r="H2999" t="s">
        <v>666</v>
      </c>
      <c r="I2999">
        <v>12003</v>
      </c>
      <c r="J2999" t="s">
        <v>30</v>
      </c>
      <c r="K2999" s="1">
        <v>153483</v>
      </c>
      <c r="L2999" s="1">
        <v>120877.3</v>
      </c>
      <c r="M2999" s="1">
        <v>-32605.7</v>
      </c>
      <c r="N2999" s="1">
        <v>120876.68</v>
      </c>
      <c r="O2999">
        <v>0.62</v>
      </c>
      <c r="P2999" s="1">
        <v>120876.68</v>
      </c>
      <c r="Q2999">
        <v>0</v>
      </c>
      <c r="R2999" s="1">
        <v>120876.68</v>
      </c>
      <c r="S2999">
        <v>0</v>
      </c>
    </row>
    <row r="3000" spans="1:19" x14ac:dyDescent="0.25">
      <c r="A3000" s="2">
        <v>1001</v>
      </c>
      <c r="B3000" t="s">
        <v>21</v>
      </c>
      <c r="C3000" s="2" t="str">
        <f t="shared" si="158"/>
        <v>16</v>
      </c>
      <c r="D3000" t="s">
        <v>633</v>
      </c>
      <c r="E3000" s="2" t="str">
        <f t="shared" si="159"/>
        <v>160140000</v>
      </c>
      <c r="F3000" t="s">
        <v>664</v>
      </c>
      <c r="G3000" t="s">
        <v>665</v>
      </c>
      <c r="H3000" t="s">
        <v>666</v>
      </c>
      <c r="I3000">
        <v>12005</v>
      </c>
      <c r="J3000" t="s">
        <v>31</v>
      </c>
      <c r="K3000" s="1">
        <v>394915</v>
      </c>
      <c r="L3000" s="1">
        <v>420904</v>
      </c>
      <c r="M3000" s="1">
        <v>25989</v>
      </c>
      <c r="N3000" s="1">
        <v>420903.76</v>
      </c>
      <c r="O3000">
        <v>0.24</v>
      </c>
      <c r="P3000" s="1">
        <v>420903.76</v>
      </c>
      <c r="Q3000">
        <v>0</v>
      </c>
      <c r="R3000" s="1">
        <v>420903.76</v>
      </c>
      <c r="S3000">
        <v>0</v>
      </c>
    </row>
    <row r="3001" spans="1:19" x14ac:dyDescent="0.25">
      <c r="A3001" s="2">
        <v>1001</v>
      </c>
      <c r="B3001" t="s">
        <v>21</v>
      </c>
      <c r="C3001" s="2" t="str">
        <f t="shared" si="158"/>
        <v>16</v>
      </c>
      <c r="D3001" t="s">
        <v>633</v>
      </c>
      <c r="E3001" s="2" t="str">
        <f t="shared" si="159"/>
        <v>160140000</v>
      </c>
      <c r="F3001" t="s">
        <v>664</v>
      </c>
      <c r="G3001" t="s">
        <v>665</v>
      </c>
      <c r="H3001" t="s">
        <v>666</v>
      </c>
      <c r="I3001">
        <v>12100</v>
      </c>
      <c r="J3001" t="s">
        <v>32</v>
      </c>
      <c r="K3001" s="1">
        <v>2032166</v>
      </c>
      <c r="L3001" s="1">
        <v>1544801.47</v>
      </c>
      <c r="M3001" s="1">
        <v>-487364.53</v>
      </c>
      <c r="N3001" s="1">
        <v>1544801.28</v>
      </c>
      <c r="O3001">
        <v>0.19</v>
      </c>
      <c r="P3001" s="1">
        <v>1544801.28</v>
      </c>
      <c r="Q3001">
        <v>0</v>
      </c>
      <c r="R3001" s="1">
        <v>1544801.28</v>
      </c>
      <c r="S3001">
        <v>0</v>
      </c>
    </row>
    <row r="3002" spans="1:19" x14ac:dyDescent="0.25">
      <c r="A3002" s="2">
        <v>1001</v>
      </c>
      <c r="B3002" t="s">
        <v>21</v>
      </c>
      <c r="C3002" s="2" t="str">
        <f t="shared" si="158"/>
        <v>16</v>
      </c>
      <c r="D3002" t="s">
        <v>633</v>
      </c>
      <c r="E3002" s="2" t="str">
        <f t="shared" si="159"/>
        <v>160140000</v>
      </c>
      <c r="F3002" t="s">
        <v>664</v>
      </c>
      <c r="G3002" t="s">
        <v>665</v>
      </c>
      <c r="H3002" t="s">
        <v>666</v>
      </c>
      <c r="I3002">
        <v>12101</v>
      </c>
      <c r="J3002" t="s">
        <v>33</v>
      </c>
      <c r="K3002" s="1">
        <v>3559558</v>
      </c>
      <c r="L3002" s="1">
        <v>2991426.21</v>
      </c>
      <c r="M3002" s="1">
        <v>-568131.79</v>
      </c>
      <c r="N3002" s="1">
        <v>2991425.54</v>
      </c>
      <c r="O3002">
        <v>0.67</v>
      </c>
      <c r="P3002" s="1">
        <v>2991425.54</v>
      </c>
      <c r="Q3002">
        <v>0</v>
      </c>
      <c r="R3002" s="1">
        <v>2991425.54</v>
      </c>
      <c r="S3002">
        <v>0</v>
      </c>
    </row>
    <row r="3003" spans="1:19" x14ac:dyDescent="0.25">
      <c r="A3003" s="2">
        <v>1001</v>
      </c>
      <c r="B3003" t="s">
        <v>21</v>
      </c>
      <c r="C3003" s="2" t="str">
        <f t="shared" si="158"/>
        <v>16</v>
      </c>
      <c r="D3003" t="s">
        <v>633</v>
      </c>
      <c r="E3003" s="2" t="str">
        <f t="shared" si="159"/>
        <v>160140000</v>
      </c>
      <c r="F3003" t="s">
        <v>664</v>
      </c>
      <c r="G3003" t="s">
        <v>665</v>
      </c>
      <c r="H3003" t="s">
        <v>666</v>
      </c>
      <c r="I3003">
        <v>12103</v>
      </c>
      <c r="J3003" t="s">
        <v>52</v>
      </c>
      <c r="K3003" s="1">
        <v>30825</v>
      </c>
      <c r="L3003" s="1">
        <v>26882</v>
      </c>
      <c r="M3003" s="1">
        <v>-3943</v>
      </c>
      <c r="N3003" s="1">
        <v>26882</v>
      </c>
      <c r="O3003">
        <v>0</v>
      </c>
      <c r="P3003" s="1">
        <v>26882</v>
      </c>
      <c r="Q3003">
        <v>0</v>
      </c>
      <c r="R3003" s="1">
        <v>26882</v>
      </c>
      <c r="S3003">
        <v>0</v>
      </c>
    </row>
    <row r="3004" spans="1:19" x14ac:dyDescent="0.25">
      <c r="A3004" s="2">
        <v>1001</v>
      </c>
      <c r="B3004" t="s">
        <v>21</v>
      </c>
      <c r="C3004" s="2" t="str">
        <f t="shared" si="158"/>
        <v>16</v>
      </c>
      <c r="D3004" t="s">
        <v>633</v>
      </c>
      <c r="E3004" s="2" t="str">
        <f t="shared" si="159"/>
        <v>160140000</v>
      </c>
      <c r="F3004" t="s">
        <v>664</v>
      </c>
      <c r="G3004" t="s">
        <v>665</v>
      </c>
      <c r="H3004" t="s">
        <v>666</v>
      </c>
      <c r="I3004">
        <v>12401</v>
      </c>
      <c r="J3004" t="s">
        <v>133</v>
      </c>
      <c r="K3004" s="1">
        <v>657526</v>
      </c>
      <c r="L3004" s="1">
        <v>92121</v>
      </c>
      <c r="M3004" s="1">
        <v>-565405</v>
      </c>
      <c r="N3004" s="1">
        <v>92120.46</v>
      </c>
      <c r="O3004">
        <v>0.54</v>
      </c>
      <c r="P3004" s="1">
        <v>92120.46</v>
      </c>
      <c r="Q3004">
        <v>0</v>
      </c>
      <c r="R3004" s="1">
        <v>92120.46</v>
      </c>
      <c r="S3004">
        <v>0</v>
      </c>
    </row>
    <row r="3005" spans="1:19" x14ac:dyDescent="0.25">
      <c r="A3005" s="2">
        <v>1001</v>
      </c>
      <c r="B3005" t="s">
        <v>21</v>
      </c>
      <c r="C3005" s="2" t="str">
        <f t="shared" si="158"/>
        <v>16</v>
      </c>
      <c r="D3005" t="s">
        <v>633</v>
      </c>
      <c r="E3005" s="2" t="str">
        <f t="shared" si="159"/>
        <v>160140000</v>
      </c>
      <c r="F3005" t="s">
        <v>664</v>
      </c>
      <c r="G3005" t="s">
        <v>665</v>
      </c>
      <c r="H3005" t="s">
        <v>666</v>
      </c>
      <c r="I3005">
        <v>12502</v>
      </c>
      <c r="J3005" t="s">
        <v>134</v>
      </c>
      <c r="K3005">
        <v>0</v>
      </c>
      <c r="L3005" s="1">
        <v>6089</v>
      </c>
      <c r="M3005" s="1">
        <v>6089</v>
      </c>
      <c r="N3005" s="1">
        <v>6088.07</v>
      </c>
      <c r="O3005">
        <v>0.93</v>
      </c>
      <c r="P3005" s="1">
        <v>6088.07</v>
      </c>
      <c r="Q3005">
        <v>0</v>
      </c>
      <c r="R3005" s="1">
        <v>6088.07</v>
      </c>
      <c r="S3005">
        <v>0</v>
      </c>
    </row>
    <row r="3006" spans="1:19" x14ac:dyDescent="0.25">
      <c r="A3006" s="2">
        <v>1001</v>
      </c>
      <c r="B3006" t="s">
        <v>21</v>
      </c>
      <c r="C3006" s="2" t="str">
        <f t="shared" si="158"/>
        <v>16</v>
      </c>
      <c r="D3006" t="s">
        <v>633</v>
      </c>
      <c r="E3006" s="2" t="str">
        <f t="shared" si="159"/>
        <v>160140000</v>
      </c>
      <c r="F3006" t="s">
        <v>664</v>
      </c>
      <c r="G3006" t="s">
        <v>665</v>
      </c>
      <c r="H3006" t="s">
        <v>666</v>
      </c>
      <c r="I3006">
        <v>13000</v>
      </c>
      <c r="J3006" t="s">
        <v>53</v>
      </c>
      <c r="K3006" s="1">
        <v>1193668</v>
      </c>
      <c r="L3006" s="1">
        <v>968432.22</v>
      </c>
      <c r="M3006" s="1">
        <v>-225235.78</v>
      </c>
      <c r="N3006" s="1">
        <v>968431.66</v>
      </c>
      <c r="O3006">
        <v>0.56000000000000005</v>
      </c>
      <c r="P3006" s="1">
        <v>968431.66</v>
      </c>
      <c r="Q3006">
        <v>0</v>
      </c>
      <c r="R3006" s="1">
        <v>968431.66</v>
      </c>
      <c r="S3006">
        <v>0</v>
      </c>
    </row>
    <row r="3007" spans="1:19" x14ac:dyDescent="0.25">
      <c r="A3007" s="2">
        <v>1001</v>
      </c>
      <c r="B3007" t="s">
        <v>21</v>
      </c>
      <c r="C3007" s="2" t="str">
        <f t="shared" si="158"/>
        <v>16</v>
      </c>
      <c r="D3007" t="s">
        <v>633</v>
      </c>
      <c r="E3007" s="2" t="str">
        <f t="shared" si="159"/>
        <v>160140000</v>
      </c>
      <c r="F3007" t="s">
        <v>664</v>
      </c>
      <c r="G3007" t="s">
        <v>665</v>
      </c>
      <c r="H3007" t="s">
        <v>666</v>
      </c>
      <c r="I3007">
        <v>13001</v>
      </c>
      <c r="J3007" t="s">
        <v>54</v>
      </c>
      <c r="K3007" s="1">
        <v>27870</v>
      </c>
      <c r="L3007" s="1">
        <v>31324</v>
      </c>
      <c r="M3007" s="1">
        <v>3454</v>
      </c>
      <c r="N3007" s="1">
        <v>31323.49</v>
      </c>
      <c r="O3007">
        <v>0.51</v>
      </c>
      <c r="P3007" s="1">
        <v>31323.49</v>
      </c>
      <c r="Q3007">
        <v>0</v>
      </c>
      <c r="R3007" s="1">
        <v>31323.49</v>
      </c>
      <c r="S3007">
        <v>0</v>
      </c>
    </row>
    <row r="3008" spans="1:19" x14ac:dyDescent="0.25">
      <c r="A3008" s="2">
        <v>1001</v>
      </c>
      <c r="B3008" t="s">
        <v>21</v>
      </c>
      <c r="C3008" s="2" t="str">
        <f t="shared" si="158"/>
        <v>16</v>
      </c>
      <c r="D3008" t="s">
        <v>633</v>
      </c>
      <c r="E3008" s="2" t="str">
        <f t="shared" si="159"/>
        <v>160140000</v>
      </c>
      <c r="F3008" t="s">
        <v>664</v>
      </c>
      <c r="G3008" t="s">
        <v>665</v>
      </c>
      <c r="H3008" t="s">
        <v>666</v>
      </c>
      <c r="I3008">
        <v>13005</v>
      </c>
      <c r="J3008" t="s">
        <v>56</v>
      </c>
      <c r="K3008" s="1">
        <v>282473</v>
      </c>
      <c r="L3008" s="1">
        <v>184453</v>
      </c>
      <c r="M3008" s="1">
        <v>-98020</v>
      </c>
      <c r="N3008" s="1">
        <v>184452.79</v>
      </c>
      <c r="O3008">
        <v>0.21</v>
      </c>
      <c r="P3008" s="1">
        <v>184452.79</v>
      </c>
      <c r="Q3008">
        <v>0</v>
      </c>
      <c r="R3008" s="1">
        <v>184452.79</v>
      </c>
      <c r="S3008">
        <v>0</v>
      </c>
    </row>
    <row r="3009" spans="1:19" x14ac:dyDescent="0.25">
      <c r="A3009" s="2">
        <v>1001</v>
      </c>
      <c r="B3009" t="s">
        <v>21</v>
      </c>
      <c r="C3009" s="2" t="str">
        <f t="shared" si="158"/>
        <v>16</v>
      </c>
      <c r="D3009" t="s">
        <v>633</v>
      </c>
      <c r="E3009" s="2" t="str">
        <f t="shared" si="159"/>
        <v>160140000</v>
      </c>
      <c r="F3009" t="s">
        <v>664</v>
      </c>
      <c r="G3009" t="s">
        <v>665</v>
      </c>
      <c r="H3009" t="s">
        <v>666</v>
      </c>
      <c r="I3009">
        <v>15006</v>
      </c>
      <c r="J3009" t="s">
        <v>60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>
        <v>0</v>
      </c>
      <c r="R3009">
        <v>0</v>
      </c>
      <c r="S3009">
        <v>0</v>
      </c>
    </row>
    <row r="3010" spans="1:19" x14ac:dyDescent="0.25">
      <c r="A3010" s="2">
        <v>1001</v>
      </c>
      <c r="B3010" t="s">
        <v>21</v>
      </c>
      <c r="C3010" s="2" t="str">
        <f t="shared" si="158"/>
        <v>16</v>
      </c>
      <c r="D3010" t="s">
        <v>633</v>
      </c>
      <c r="E3010" s="2" t="str">
        <f t="shared" si="159"/>
        <v>160140000</v>
      </c>
      <c r="F3010" t="s">
        <v>664</v>
      </c>
      <c r="G3010" t="s">
        <v>665</v>
      </c>
      <c r="H3010" t="s">
        <v>666</v>
      </c>
      <c r="I3010">
        <v>16000</v>
      </c>
      <c r="J3010" t="s">
        <v>35</v>
      </c>
      <c r="K3010" s="1">
        <v>2597000</v>
      </c>
      <c r="L3010" s="1">
        <v>2340091.6800000002</v>
      </c>
      <c r="M3010" s="1">
        <v>-256908.32</v>
      </c>
      <c r="N3010" s="1">
        <v>2340091.4900000002</v>
      </c>
      <c r="O3010">
        <v>0.19</v>
      </c>
      <c r="P3010" s="1">
        <v>2340091.4900000002</v>
      </c>
      <c r="Q3010">
        <v>0</v>
      </c>
      <c r="R3010" s="1">
        <v>2340091.4900000002</v>
      </c>
      <c r="S3010">
        <v>0</v>
      </c>
    </row>
    <row r="3011" spans="1:19" x14ac:dyDescent="0.25">
      <c r="A3011" s="2">
        <v>1001</v>
      </c>
      <c r="B3011" t="s">
        <v>21</v>
      </c>
      <c r="C3011" s="2" t="str">
        <f t="shared" si="158"/>
        <v>16</v>
      </c>
      <c r="D3011" t="s">
        <v>633</v>
      </c>
      <c r="E3011" s="2" t="str">
        <f t="shared" si="159"/>
        <v>160140000</v>
      </c>
      <c r="F3011" t="s">
        <v>664</v>
      </c>
      <c r="G3011" t="s">
        <v>665</v>
      </c>
      <c r="H3011" t="s">
        <v>666</v>
      </c>
      <c r="I3011">
        <v>20200</v>
      </c>
      <c r="J3011" t="s">
        <v>64</v>
      </c>
      <c r="K3011" s="1">
        <v>6778</v>
      </c>
      <c r="L3011" s="1">
        <v>7778</v>
      </c>
      <c r="M3011" s="1">
        <v>1000</v>
      </c>
      <c r="N3011" s="1">
        <v>7182.29</v>
      </c>
      <c r="O3011">
        <v>595.71</v>
      </c>
      <c r="P3011" s="1">
        <v>7182.29</v>
      </c>
      <c r="Q3011">
        <v>0</v>
      </c>
      <c r="R3011" s="1">
        <v>7182.29</v>
      </c>
      <c r="S3011">
        <v>0</v>
      </c>
    </row>
    <row r="3012" spans="1:19" x14ac:dyDescent="0.25">
      <c r="A3012" s="2">
        <v>1001</v>
      </c>
      <c r="B3012" t="s">
        <v>21</v>
      </c>
      <c r="C3012" s="2" t="str">
        <f t="shared" si="158"/>
        <v>16</v>
      </c>
      <c r="D3012" t="s">
        <v>633</v>
      </c>
      <c r="E3012" s="2" t="str">
        <f t="shared" si="159"/>
        <v>160140000</v>
      </c>
      <c r="F3012" t="s">
        <v>664</v>
      </c>
      <c r="G3012" t="s">
        <v>665</v>
      </c>
      <c r="H3012" t="s">
        <v>666</v>
      </c>
      <c r="I3012">
        <v>20400</v>
      </c>
      <c r="J3012" t="s">
        <v>66</v>
      </c>
      <c r="K3012" s="1">
        <v>107706</v>
      </c>
      <c r="L3012" s="1">
        <v>125706</v>
      </c>
      <c r="M3012" s="1">
        <v>18000</v>
      </c>
      <c r="N3012" s="1">
        <v>125421.95</v>
      </c>
      <c r="O3012">
        <v>284.05</v>
      </c>
      <c r="P3012" s="1">
        <v>125421.95</v>
      </c>
      <c r="Q3012">
        <v>0</v>
      </c>
      <c r="R3012" s="1">
        <v>98616.36</v>
      </c>
      <c r="S3012" s="1">
        <v>26805.59</v>
      </c>
    </row>
    <row r="3013" spans="1:19" x14ac:dyDescent="0.25">
      <c r="A3013" s="2">
        <v>1001</v>
      </c>
      <c r="B3013" t="s">
        <v>21</v>
      </c>
      <c r="C3013" s="2" t="str">
        <f t="shared" si="158"/>
        <v>16</v>
      </c>
      <c r="D3013" t="s">
        <v>633</v>
      </c>
      <c r="E3013" s="2" t="str">
        <f t="shared" si="159"/>
        <v>160140000</v>
      </c>
      <c r="F3013" t="s">
        <v>664</v>
      </c>
      <c r="G3013" t="s">
        <v>665</v>
      </c>
      <c r="H3013" t="s">
        <v>666</v>
      </c>
      <c r="I3013">
        <v>21200</v>
      </c>
      <c r="J3013" t="s">
        <v>68</v>
      </c>
      <c r="K3013" s="1">
        <v>65000</v>
      </c>
      <c r="L3013" s="1">
        <v>44000</v>
      </c>
      <c r="M3013" s="1">
        <v>-21000</v>
      </c>
      <c r="N3013" s="1">
        <v>1024.8699999999999</v>
      </c>
      <c r="O3013" s="1">
        <v>42975.13</v>
      </c>
      <c r="P3013" s="1">
        <v>1024.8699999999999</v>
      </c>
      <c r="Q3013">
        <v>0</v>
      </c>
      <c r="R3013" s="1">
        <v>1024.8699999999999</v>
      </c>
      <c r="S3013">
        <v>0</v>
      </c>
    </row>
    <row r="3014" spans="1:19" x14ac:dyDescent="0.25">
      <c r="A3014" s="2">
        <v>1001</v>
      </c>
      <c r="B3014" t="s">
        <v>21</v>
      </c>
      <c r="C3014" s="2" t="str">
        <f t="shared" si="158"/>
        <v>16</v>
      </c>
      <c r="D3014" t="s">
        <v>633</v>
      </c>
      <c r="E3014" s="2" t="str">
        <f t="shared" si="159"/>
        <v>160140000</v>
      </c>
      <c r="F3014" t="s">
        <v>664</v>
      </c>
      <c r="G3014" t="s">
        <v>665</v>
      </c>
      <c r="H3014" t="s">
        <v>666</v>
      </c>
      <c r="I3014">
        <v>21300</v>
      </c>
      <c r="J3014" t="s">
        <v>69</v>
      </c>
      <c r="K3014" s="1">
        <v>86149</v>
      </c>
      <c r="L3014" s="1">
        <v>66115.19</v>
      </c>
      <c r="M3014" s="1">
        <v>-20033.810000000001</v>
      </c>
      <c r="N3014" s="1">
        <v>73247</v>
      </c>
      <c r="O3014" s="1">
        <v>-7131.81</v>
      </c>
      <c r="P3014" s="1">
        <v>73247</v>
      </c>
      <c r="Q3014">
        <v>0</v>
      </c>
      <c r="R3014" s="1">
        <v>70461.14</v>
      </c>
      <c r="S3014" s="1">
        <v>2785.86</v>
      </c>
    </row>
    <row r="3015" spans="1:19" x14ac:dyDescent="0.25">
      <c r="A3015" s="2">
        <v>1001</v>
      </c>
      <c r="B3015" t="s">
        <v>21</v>
      </c>
      <c r="C3015" s="2" t="str">
        <f t="shared" si="158"/>
        <v>16</v>
      </c>
      <c r="D3015" t="s">
        <v>633</v>
      </c>
      <c r="E3015" s="2" t="str">
        <f t="shared" si="159"/>
        <v>160140000</v>
      </c>
      <c r="F3015" t="s">
        <v>664</v>
      </c>
      <c r="G3015" t="s">
        <v>665</v>
      </c>
      <c r="H3015" t="s">
        <v>666</v>
      </c>
      <c r="I3015">
        <v>21400</v>
      </c>
      <c r="J3015" t="s">
        <v>70</v>
      </c>
      <c r="K3015" s="1">
        <v>10000</v>
      </c>
      <c r="L3015" s="1">
        <v>10000</v>
      </c>
      <c r="M3015">
        <v>0</v>
      </c>
      <c r="N3015" s="1">
        <v>1292.06</v>
      </c>
      <c r="O3015" s="1">
        <v>8707.94</v>
      </c>
      <c r="P3015" s="1">
        <v>1292.06</v>
      </c>
      <c r="Q3015">
        <v>0</v>
      </c>
      <c r="R3015" s="1">
        <v>1292.06</v>
      </c>
      <c r="S3015">
        <v>0</v>
      </c>
    </row>
    <row r="3016" spans="1:19" x14ac:dyDescent="0.25">
      <c r="A3016" s="2">
        <v>1001</v>
      </c>
      <c r="B3016" t="s">
        <v>21</v>
      </c>
      <c r="C3016" s="2" t="str">
        <f t="shared" si="158"/>
        <v>16</v>
      </c>
      <c r="D3016" t="s">
        <v>633</v>
      </c>
      <c r="E3016" s="2" t="str">
        <f t="shared" si="159"/>
        <v>160140000</v>
      </c>
      <c r="F3016" t="s">
        <v>664</v>
      </c>
      <c r="G3016" t="s">
        <v>665</v>
      </c>
      <c r="H3016" t="s">
        <v>666</v>
      </c>
      <c r="I3016">
        <v>21500</v>
      </c>
      <c r="J3016" t="s">
        <v>71</v>
      </c>
      <c r="K3016" s="1">
        <v>23000</v>
      </c>
      <c r="L3016" s="1">
        <v>23000</v>
      </c>
      <c r="M3016">
        <v>0</v>
      </c>
      <c r="N3016" s="1">
        <v>16162.9</v>
      </c>
      <c r="O3016" s="1">
        <v>6837.1</v>
      </c>
      <c r="P3016" s="1">
        <v>16162.9</v>
      </c>
      <c r="Q3016">
        <v>0</v>
      </c>
      <c r="R3016" s="1">
        <v>16162.9</v>
      </c>
      <c r="S3016">
        <v>0</v>
      </c>
    </row>
    <row r="3017" spans="1:19" x14ac:dyDescent="0.25">
      <c r="A3017" s="2">
        <v>1001</v>
      </c>
      <c r="B3017" t="s">
        <v>21</v>
      </c>
      <c r="C3017" s="2" t="str">
        <f t="shared" si="158"/>
        <v>16</v>
      </c>
      <c r="D3017" t="s">
        <v>633</v>
      </c>
      <c r="E3017" s="2" t="str">
        <f t="shared" si="159"/>
        <v>160140000</v>
      </c>
      <c r="F3017" t="s">
        <v>664</v>
      </c>
      <c r="G3017" t="s">
        <v>665</v>
      </c>
      <c r="H3017" t="s">
        <v>666</v>
      </c>
      <c r="I3017">
        <v>22100</v>
      </c>
      <c r="J3017" t="s">
        <v>73</v>
      </c>
      <c r="K3017" s="1">
        <v>24000</v>
      </c>
      <c r="L3017" s="1">
        <v>24000</v>
      </c>
      <c r="M3017">
        <v>0</v>
      </c>
      <c r="N3017" s="1">
        <v>19754.52</v>
      </c>
      <c r="O3017" s="1">
        <v>4245.4799999999996</v>
      </c>
      <c r="P3017" s="1">
        <v>19754.52</v>
      </c>
      <c r="Q3017">
        <v>0</v>
      </c>
      <c r="R3017" s="1">
        <v>19754.52</v>
      </c>
      <c r="S3017">
        <v>0</v>
      </c>
    </row>
    <row r="3018" spans="1:19" x14ac:dyDescent="0.25">
      <c r="A3018" s="2">
        <v>1001</v>
      </c>
      <c r="B3018" t="s">
        <v>21</v>
      </c>
      <c r="C3018" s="2" t="str">
        <f t="shared" si="158"/>
        <v>16</v>
      </c>
      <c r="D3018" t="s">
        <v>633</v>
      </c>
      <c r="E3018" s="2" t="str">
        <f t="shared" si="159"/>
        <v>160140000</v>
      </c>
      <c r="F3018" t="s">
        <v>664</v>
      </c>
      <c r="G3018" t="s">
        <v>665</v>
      </c>
      <c r="H3018" t="s">
        <v>666</v>
      </c>
      <c r="I3018">
        <v>22101</v>
      </c>
      <c r="J3018" t="s">
        <v>74</v>
      </c>
      <c r="K3018" s="1">
        <v>1000</v>
      </c>
      <c r="L3018" s="1">
        <v>1000</v>
      </c>
      <c r="M3018">
        <v>0</v>
      </c>
      <c r="N3018" s="1">
        <v>1974.4</v>
      </c>
      <c r="O3018">
        <v>-974.4</v>
      </c>
      <c r="P3018" s="1">
        <v>1974.4</v>
      </c>
      <c r="Q3018">
        <v>0</v>
      </c>
      <c r="R3018" s="1">
        <v>1974.4</v>
      </c>
      <c r="S3018">
        <v>0</v>
      </c>
    </row>
    <row r="3019" spans="1:19" x14ac:dyDescent="0.25">
      <c r="A3019" s="2">
        <v>1001</v>
      </c>
      <c r="B3019" t="s">
        <v>21</v>
      </c>
      <c r="C3019" s="2" t="str">
        <f t="shared" si="158"/>
        <v>16</v>
      </c>
      <c r="D3019" t="s">
        <v>633</v>
      </c>
      <c r="E3019" s="2" t="str">
        <f t="shared" si="159"/>
        <v>160140000</v>
      </c>
      <c r="F3019" t="s">
        <v>664</v>
      </c>
      <c r="G3019" t="s">
        <v>665</v>
      </c>
      <c r="H3019" t="s">
        <v>666</v>
      </c>
      <c r="I3019">
        <v>22102</v>
      </c>
      <c r="J3019" t="s">
        <v>75</v>
      </c>
      <c r="K3019" s="1">
        <v>3000</v>
      </c>
      <c r="L3019" s="1">
        <v>3000</v>
      </c>
      <c r="M3019">
        <v>0</v>
      </c>
      <c r="N3019" s="1">
        <v>1113.6199999999999</v>
      </c>
      <c r="O3019" s="1">
        <v>1886.38</v>
      </c>
      <c r="P3019" s="1">
        <v>1113.6199999999999</v>
      </c>
      <c r="Q3019">
        <v>0</v>
      </c>
      <c r="R3019" s="1">
        <v>1113.6199999999999</v>
      </c>
      <c r="S3019">
        <v>0</v>
      </c>
    </row>
    <row r="3020" spans="1:19" x14ac:dyDescent="0.25">
      <c r="A3020" s="2">
        <v>1001</v>
      </c>
      <c r="B3020" t="s">
        <v>21</v>
      </c>
      <c r="C3020" s="2" t="str">
        <f t="shared" si="158"/>
        <v>16</v>
      </c>
      <c r="D3020" t="s">
        <v>633</v>
      </c>
      <c r="E3020" s="2" t="str">
        <f t="shared" si="159"/>
        <v>160140000</v>
      </c>
      <c r="F3020" t="s">
        <v>664</v>
      </c>
      <c r="G3020" t="s">
        <v>665</v>
      </c>
      <c r="H3020" t="s">
        <v>666</v>
      </c>
      <c r="I3020">
        <v>22103</v>
      </c>
      <c r="J3020" t="s">
        <v>76</v>
      </c>
      <c r="K3020" s="1">
        <v>54000</v>
      </c>
      <c r="L3020" s="1">
        <v>54000</v>
      </c>
      <c r="M3020">
        <v>0</v>
      </c>
      <c r="N3020" s="1">
        <v>13045.05</v>
      </c>
      <c r="O3020" s="1">
        <v>40954.949999999997</v>
      </c>
      <c r="P3020" s="1">
        <v>13045.05</v>
      </c>
      <c r="Q3020">
        <v>0</v>
      </c>
      <c r="R3020" s="1">
        <v>13045.05</v>
      </c>
      <c r="S3020">
        <v>0</v>
      </c>
    </row>
    <row r="3021" spans="1:19" x14ac:dyDescent="0.25">
      <c r="A3021" s="2">
        <v>1001</v>
      </c>
      <c r="B3021" t="s">
        <v>21</v>
      </c>
      <c r="C3021" s="2" t="str">
        <f t="shared" si="158"/>
        <v>16</v>
      </c>
      <c r="D3021" t="s">
        <v>633</v>
      </c>
      <c r="E3021" s="2" t="str">
        <f t="shared" si="159"/>
        <v>160140000</v>
      </c>
      <c r="F3021" t="s">
        <v>664</v>
      </c>
      <c r="G3021" t="s">
        <v>665</v>
      </c>
      <c r="H3021" t="s">
        <v>666</v>
      </c>
      <c r="I3021">
        <v>22104</v>
      </c>
      <c r="J3021" t="s">
        <v>77</v>
      </c>
      <c r="K3021" s="1">
        <v>2000</v>
      </c>
      <c r="L3021" s="1">
        <v>4450</v>
      </c>
      <c r="M3021" s="1">
        <v>2450</v>
      </c>
      <c r="N3021" s="1">
        <v>4241.04</v>
      </c>
      <c r="O3021">
        <v>208.96</v>
      </c>
      <c r="P3021" s="1">
        <v>4241.04</v>
      </c>
      <c r="Q3021">
        <v>0</v>
      </c>
      <c r="R3021" s="1">
        <v>4241.04</v>
      </c>
      <c r="S3021">
        <v>0</v>
      </c>
    </row>
    <row r="3022" spans="1:19" x14ac:dyDescent="0.25">
      <c r="A3022" s="2">
        <v>1001</v>
      </c>
      <c r="B3022" t="s">
        <v>21</v>
      </c>
      <c r="C3022" s="2" t="str">
        <f t="shared" si="158"/>
        <v>16</v>
      </c>
      <c r="D3022" t="s">
        <v>633</v>
      </c>
      <c r="E3022" s="2" t="str">
        <f t="shared" si="159"/>
        <v>160140000</v>
      </c>
      <c r="F3022" t="s">
        <v>664</v>
      </c>
      <c r="G3022" t="s">
        <v>665</v>
      </c>
      <c r="H3022" t="s">
        <v>666</v>
      </c>
      <c r="I3022">
        <v>22105</v>
      </c>
      <c r="J3022" t="s">
        <v>357</v>
      </c>
      <c r="K3022" s="1">
        <v>3258735</v>
      </c>
      <c r="L3022" s="1">
        <v>3258735</v>
      </c>
      <c r="M3022">
        <v>0</v>
      </c>
      <c r="N3022" s="1">
        <v>2906515.16</v>
      </c>
      <c r="O3022" s="1">
        <v>352219.84</v>
      </c>
      <c r="P3022" s="1">
        <v>2852596.12</v>
      </c>
      <c r="Q3022" s="1">
        <v>53919.040000000001</v>
      </c>
      <c r="R3022" s="1">
        <v>2415336.54</v>
      </c>
      <c r="S3022" s="1">
        <v>437259.58</v>
      </c>
    </row>
    <row r="3023" spans="1:19" x14ac:dyDescent="0.25">
      <c r="A3023" s="2">
        <v>1001</v>
      </c>
      <c r="B3023" t="s">
        <v>21</v>
      </c>
      <c r="C3023" s="2" t="str">
        <f t="shared" si="158"/>
        <v>16</v>
      </c>
      <c r="D3023" t="s">
        <v>633</v>
      </c>
      <c r="E3023" s="2" t="str">
        <f t="shared" si="159"/>
        <v>160140000</v>
      </c>
      <c r="F3023" t="s">
        <v>664</v>
      </c>
      <c r="G3023" t="s">
        <v>665</v>
      </c>
      <c r="H3023" t="s">
        <v>666</v>
      </c>
      <c r="I3023">
        <v>22107</v>
      </c>
      <c r="J3023" t="s">
        <v>106</v>
      </c>
      <c r="K3023" s="1">
        <v>398000</v>
      </c>
      <c r="L3023" s="1">
        <v>302000</v>
      </c>
      <c r="M3023" s="1">
        <v>-96000</v>
      </c>
      <c r="N3023" s="1">
        <v>299955.37</v>
      </c>
      <c r="O3023" s="1">
        <v>2044.63</v>
      </c>
      <c r="P3023" s="1">
        <v>299955.37</v>
      </c>
      <c r="Q3023">
        <v>0</v>
      </c>
      <c r="R3023" s="1">
        <v>258906.18</v>
      </c>
      <c r="S3023" s="1">
        <v>41049.19</v>
      </c>
    </row>
    <row r="3024" spans="1:19" x14ac:dyDescent="0.25">
      <c r="A3024" s="2">
        <v>1001</v>
      </c>
      <c r="B3024" t="s">
        <v>21</v>
      </c>
      <c r="C3024" s="2" t="str">
        <f t="shared" si="158"/>
        <v>16</v>
      </c>
      <c r="D3024" t="s">
        <v>633</v>
      </c>
      <c r="E3024" s="2" t="str">
        <f t="shared" si="159"/>
        <v>160140000</v>
      </c>
      <c r="F3024" t="s">
        <v>664</v>
      </c>
      <c r="G3024" t="s">
        <v>665</v>
      </c>
      <c r="H3024" t="s">
        <v>666</v>
      </c>
      <c r="I3024">
        <v>22109</v>
      </c>
      <c r="J3024" t="s">
        <v>78</v>
      </c>
      <c r="K3024" s="1">
        <v>13000</v>
      </c>
      <c r="L3024" s="1">
        <v>8400</v>
      </c>
      <c r="M3024" s="1">
        <v>-4600</v>
      </c>
      <c r="N3024" s="1">
        <v>4024.3</v>
      </c>
      <c r="O3024" s="1">
        <v>4375.7</v>
      </c>
      <c r="P3024" s="1">
        <v>4024.3</v>
      </c>
      <c r="Q3024">
        <v>0</v>
      </c>
      <c r="R3024" s="1">
        <v>4024.3</v>
      </c>
      <c r="S3024">
        <v>0</v>
      </c>
    </row>
    <row r="3025" spans="1:19" x14ac:dyDescent="0.25">
      <c r="A3025" s="2">
        <v>1001</v>
      </c>
      <c r="B3025" t="s">
        <v>21</v>
      </c>
      <c r="C3025" s="2" t="str">
        <f t="shared" si="158"/>
        <v>16</v>
      </c>
      <c r="D3025" t="s">
        <v>633</v>
      </c>
      <c r="E3025" s="2" t="str">
        <f t="shared" si="159"/>
        <v>160140000</v>
      </c>
      <c r="F3025" t="s">
        <v>664</v>
      </c>
      <c r="G3025" t="s">
        <v>665</v>
      </c>
      <c r="H3025" t="s">
        <v>666</v>
      </c>
      <c r="I3025">
        <v>22201</v>
      </c>
      <c r="J3025" t="s">
        <v>42</v>
      </c>
      <c r="K3025" s="1">
        <v>17500</v>
      </c>
      <c r="L3025" s="1">
        <v>2500</v>
      </c>
      <c r="M3025" s="1">
        <v>-15000</v>
      </c>
      <c r="N3025">
        <v>0</v>
      </c>
      <c r="O3025" s="1">
        <v>2500</v>
      </c>
      <c r="P3025">
        <v>0</v>
      </c>
      <c r="Q3025">
        <v>0</v>
      </c>
      <c r="R3025">
        <v>0</v>
      </c>
      <c r="S3025">
        <v>0</v>
      </c>
    </row>
    <row r="3026" spans="1:19" x14ac:dyDescent="0.25">
      <c r="A3026" s="2">
        <v>1001</v>
      </c>
      <c r="B3026" t="s">
        <v>21</v>
      </c>
      <c r="C3026" s="2" t="str">
        <f t="shared" si="158"/>
        <v>16</v>
      </c>
      <c r="D3026" t="s">
        <v>633</v>
      </c>
      <c r="E3026" s="2" t="str">
        <f t="shared" si="159"/>
        <v>160140000</v>
      </c>
      <c r="F3026" t="s">
        <v>664</v>
      </c>
      <c r="G3026" t="s">
        <v>665</v>
      </c>
      <c r="H3026" t="s">
        <v>666</v>
      </c>
      <c r="I3026">
        <v>22209</v>
      </c>
      <c r="J3026" t="s">
        <v>43</v>
      </c>
      <c r="K3026" s="1">
        <v>2500</v>
      </c>
      <c r="L3026" s="1">
        <v>2500</v>
      </c>
      <c r="M3026">
        <v>0</v>
      </c>
      <c r="N3026" s="1">
        <v>1296.96</v>
      </c>
      <c r="O3026" s="1">
        <v>1203.04</v>
      </c>
      <c r="P3026" s="1">
        <v>1296.96</v>
      </c>
      <c r="Q3026">
        <v>0</v>
      </c>
      <c r="R3026" s="1">
        <v>1296.96</v>
      </c>
      <c r="S3026">
        <v>0</v>
      </c>
    </row>
    <row r="3027" spans="1:19" x14ac:dyDescent="0.25">
      <c r="A3027" s="2">
        <v>1001</v>
      </c>
      <c r="B3027" t="s">
        <v>21</v>
      </c>
      <c r="C3027" s="2" t="str">
        <f t="shared" si="158"/>
        <v>16</v>
      </c>
      <c r="D3027" t="s">
        <v>633</v>
      </c>
      <c r="E3027" s="2" t="str">
        <f t="shared" ref="E3027:E3058" si="160">"160140000"</f>
        <v>160140000</v>
      </c>
      <c r="F3027" t="s">
        <v>664</v>
      </c>
      <c r="G3027" t="s">
        <v>665</v>
      </c>
      <c r="H3027" t="s">
        <v>666</v>
      </c>
      <c r="I3027">
        <v>22300</v>
      </c>
      <c r="J3027" t="s">
        <v>79</v>
      </c>
      <c r="K3027" s="1">
        <v>25000</v>
      </c>
      <c r="L3027" s="1">
        <v>25000</v>
      </c>
      <c r="M3027">
        <v>0</v>
      </c>
      <c r="N3027" s="1">
        <v>21773.4</v>
      </c>
      <c r="O3027" s="1">
        <v>3226.6</v>
      </c>
      <c r="P3027" s="1">
        <v>21773.4</v>
      </c>
      <c r="Q3027">
        <v>0</v>
      </c>
      <c r="R3027" s="1">
        <v>21505</v>
      </c>
      <c r="S3027">
        <v>268.39999999999998</v>
      </c>
    </row>
    <row r="3028" spans="1:19" x14ac:dyDescent="0.25">
      <c r="A3028" s="2">
        <v>1001</v>
      </c>
      <c r="B3028" t="s">
        <v>21</v>
      </c>
      <c r="C3028" s="2" t="str">
        <f t="shared" si="158"/>
        <v>16</v>
      </c>
      <c r="D3028" t="s">
        <v>633</v>
      </c>
      <c r="E3028" s="2" t="str">
        <f t="shared" si="160"/>
        <v>160140000</v>
      </c>
      <c r="F3028" t="s">
        <v>664</v>
      </c>
      <c r="G3028" t="s">
        <v>665</v>
      </c>
      <c r="H3028" t="s">
        <v>666</v>
      </c>
      <c r="I3028">
        <v>22400</v>
      </c>
      <c r="J3028" t="s">
        <v>107</v>
      </c>
      <c r="K3028" s="1">
        <v>5000</v>
      </c>
      <c r="L3028" s="1">
        <v>5000</v>
      </c>
      <c r="M3028">
        <v>0</v>
      </c>
      <c r="N3028" s="1">
        <v>3239.3</v>
      </c>
      <c r="O3028" s="1">
        <v>1760.7</v>
      </c>
      <c r="P3028" s="1">
        <v>3239.3</v>
      </c>
      <c r="Q3028">
        <v>0</v>
      </c>
      <c r="R3028" s="1">
        <v>3239.3</v>
      </c>
      <c r="S3028">
        <v>0</v>
      </c>
    </row>
    <row r="3029" spans="1:19" x14ac:dyDescent="0.25">
      <c r="A3029" s="2">
        <v>1001</v>
      </c>
      <c r="B3029" t="s">
        <v>21</v>
      </c>
      <c r="C3029" s="2" t="str">
        <f t="shared" si="158"/>
        <v>16</v>
      </c>
      <c r="D3029" t="s">
        <v>633</v>
      </c>
      <c r="E3029" s="2" t="str">
        <f t="shared" si="160"/>
        <v>160140000</v>
      </c>
      <c r="F3029" t="s">
        <v>664</v>
      </c>
      <c r="G3029" t="s">
        <v>665</v>
      </c>
      <c r="H3029" t="s">
        <v>666</v>
      </c>
      <c r="I3029">
        <v>22409</v>
      </c>
      <c r="J3029" t="s">
        <v>80</v>
      </c>
      <c r="K3029" s="1">
        <v>1500</v>
      </c>
      <c r="L3029" s="1">
        <v>1500</v>
      </c>
      <c r="M3029">
        <v>0</v>
      </c>
      <c r="N3029">
        <v>0</v>
      </c>
      <c r="O3029" s="1">
        <v>1500</v>
      </c>
      <c r="P3029">
        <v>0</v>
      </c>
      <c r="Q3029">
        <v>0</v>
      </c>
      <c r="R3029">
        <v>0</v>
      </c>
      <c r="S3029">
        <v>0</v>
      </c>
    </row>
    <row r="3030" spans="1:19" x14ac:dyDescent="0.25">
      <c r="A3030" s="2">
        <v>1001</v>
      </c>
      <c r="B3030" t="s">
        <v>21</v>
      </c>
      <c r="C3030" s="2" t="str">
        <f t="shared" si="158"/>
        <v>16</v>
      </c>
      <c r="D3030" t="s">
        <v>633</v>
      </c>
      <c r="E3030" s="2" t="str">
        <f t="shared" si="160"/>
        <v>160140000</v>
      </c>
      <c r="F3030" t="s">
        <v>664</v>
      </c>
      <c r="G3030" t="s">
        <v>665</v>
      </c>
      <c r="H3030" t="s">
        <v>666</v>
      </c>
      <c r="I3030">
        <v>22500</v>
      </c>
      <c r="J3030" t="s">
        <v>81</v>
      </c>
      <c r="K3030" s="1">
        <v>1500</v>
      </c>
      <c r="L3030" s="1">
        <v>1500</v>
      </c>
      <c r="M3030">
        <v>0</v>
      </c>
      <c r="N3030">
        <v>916</v>
      </c>
      <c r="O3030">
        <v>584</v>
      </c>
      <c r="P3030">
        <v>916</v>
      </c>
      <c r="Q3030">
        <v>0</v>
      </c>
      <c r="R3030">
        <v>916</v>
      </c>
      <c r="S3030">
        <v>0</v>
      </c>
    </row>
    <row r="3031" spans="1:19" x14ac:dyDescent="0.25">
      <c r="A3031" s="2">
        <v>1001</v>
      </c>
      <c r="B3031" t="s">
        <v>21</v>
      </c>
      <c r="C3031" s="2" t="str">
        <f t="shared" si="158"/>
        <v>16</v>
      </c>
      <c r="D3031" t="s">
        <v>633</v>
      </c>
      <c r="E3031" s="2" t="str">
        <f t="shared" si="160"/>
        <v>160140000</v>
      </c>
      <c r="F3031" t="s">
        <v>664</v>
      </c>
      <c r="G3031" t="s">
        <v>665</v>
      </c>
      <c r="H3031" t="s">
        <v>666</v>
      </c>
      <c r="I3031">
        <v>22602</v>
      </c>
      <c r="J3031" t="s">
        <v>108</v>
      </c>
      <c r="K3031" s="1">
        <v>3000</v>
      </c>
      <c r="L3031" s="1">
        <v>3000</v>
      </c>
      <c r="M3031">
        <v>0</v>
      </c>
      <c r="N3031">
        <v>0</v>
      </c>
      <c r="O3031" s="1">
        <v>3000</v>
      </c>
      <c r="P3031">
        <v>0</v>
      </c>
      <c r="Q3031">
        <v>0</v>
      </c>
      <c r="R3031">
        <v>0</v>
      </c>
      <c r="S3031">
        <v>0</v>
      </c>
    </row>
    <row r="3032" spans="1:19" x14ac:dyDescent="0.25">
      <c r="A3032" s="2">
        <v>1001</v>
      </c>
      <c r="B3032" t="s">
        <v>21</v>
      </c>
      <c r="C3032" s="2" t="str">
        <f t="shared" si="158"/>
        <v>16</v>
      </c>
      <c r="D3032" t="s">
        <v>633</v>
      </c>
      <c r="E3032" s="2" t="str">
        <f t="shared" si="160"/>
        <v>160140000</v>
      </c>
      <c r="F3032" t="s">
        <v>664</v>
      </c>
      <c r="G3032" t="s">
        <v>665</v>
      </c>
      <c r="H3032" t="s">
        <v>666</v>
      </c>
      <c r="I3032">
        <v>22603</v>
      </c>
      <c r="J3032" t="s">
        <v>82</v>
      </c>
      <c r="K3032" s="1">
        <v>1500</v>
      </c>
      <c r="L3032" s="1">
        <v>1500</v>
      </c>
      <c r="M3032">
        <v>0</v>
      </c>
      <c r="N3032">
        <v>0</v>
      </c>
      <c r="O3032" s="1">
        <v>1500</v>
      </c>
      <c r="P3032">
        <v>0</v>
      </c>
      <c r="Q3032">
        <v>0</v>
      </c>
      <c r="R3032">
        <v>0</v>
      </c>
      <c r="S3032">
        <v>0</v>
      </c>
    </row>
    <row r="3033" spans="1:19" x14ac:dyDescent="0.25">
      <c r="A3033" s="2">
        <v>1001</v>
      </c>
      <c r="B3033" t="s">
        <v>21</v>
      </c>
      <c r="C3033" s="2" t="str">
        <f t="shared" si="158"/>
        <v>16</v>
      </c>
      <c r="D3033" t="s">
        <v>633</v>
      </c>
      <c r="E3033" s="2" t="str">
        <f t="shared" si="160"/>
        <v>160140000</v>
      </c>
      <c r="F3033" t="s">
        <v>664</v>
      </c>
      <c r="G3033" t="s">
        <v>665</v>
      </c>
      <c r="H3033" t="s">
        <v>666</v>
      </c>
      <c r="I3033">
        <v>22605</v>
      </c>
      <c r="J3033" t="s">
        <v>203</v>
      </c>
      <c r="K3033" s="1">
        <v>2500</v>
      </c>
      <c r="L3033" s="1">
        <v>2500</v>
      </c>
      <c r="M3033">
        <v>0</v>
      </c>
      <c r="N3033" s="1">
        <v>1753.32</v>
      </c>
      <c r="O3033">
        <v>746.68</v>
      </c>
      <c r="P3033" s="1">
        <v>1753.32</v>
      </c>
      <c r="Q3033">
        <v>0</v>
      </c>
      <c r="R3033" s="1">
        <v>1753.32</v>
      </c>
      <c r="S3033">
        <v>0</v>
      </c>
    </row>
    <row r="3034" spans="1:19" x14ac:dyDescent="0.25">
      <c r="A3034" s="2">
        <v>1001</v>
      </c>
      <c r="B3034" t="s">
        <v>21</v>
      </c>
      <c r="C3034" s="2" t="str">
        <f t="shared" si="158"/>
        <v>16</v>
      </c>
      <c r="D3034" t="s">
        <v>633</v>
      </c>
      <c r="E3034" s="2" t="str">
        <f t="shared" si="160"/>
        <v>160140000</v>
      </c>
      <c r="F3034" t="s">
        <v>664</v>
      </c>
      <c r="G3034" t="s">
        <v>665</v>
      </c>
      <c r="H3034" t="s">
        <v>666</v>
      </c>
      <c r="I3034">
        <v>22606</v>
      </c>
      <c r="J3034" t="s">
        <v>83</v>
      </c>
      <c r="K3034" s="1">
        <v>10000</v>
      </c>
      <c r="L3034" s="1">
        <v>10000</v>
      </c>
      <c r="M3034">
        <v>0</v>
      </c>
      <c r="N3034" s="1">
        <v>15889.94</v>
      </c>
      <c r="O3034" s="1">
        <v>-5889.94</v>
      </c>
      <c r="P3034" s="1">
        <v>15889.94</v>
      </c>
      <c r="Q3034">
        <v>0</v>
      </c>
      <c r="R3034" s="1">
        <v>15889.94</v>
      </c>
      <c r="S3034">
        <v>0</v>
      </c>
    </row>
    <row r="3035" spans="1:19" x14ac:dyDescent="0.25">
      <c r="A3035" s="2">
        <v>1001</v>
      </c>
      <c r="B3035" t="s">
        <v>21</v>
      </c>
      <c r="C3035" s="2" t="str">
        <f t="shared" si="158"/>
        <v>16</v>
      </c>
      <c r="D3035" t="s">
        <v>633</v>
      </c>
      <c r="E3035" s="2" t="str">
        <f t="shared" si="160"/>
        <v>160140000</v>
      </c>
      <c r="F3035" t="s">
        <v>664</v>
      </c>
      <c r="G3035" t="s">
        <v>665</v>
      </c>
      <c r="H3035" t="s">
        <v>666</v>
      </c>
      <c r="I3035">
        <v>22609</v>
      </c>
      <c r="J3035" t="s">
        <v>44</v>
      </c>
      <c r="K3035" s="1">
        <v>250965</v>
      </c>
      <c r="L3035" s="1">
        <v>385265</v>
      </c>
      <c r="M3035" s="1">
        <v>134300</v>
      </c>
      <c r="N3035" s="1">
        <v>392420.58</v>
      </c>
      <c r="O3035" s="1">
        <v>-7155.58</v>
      </c>
      <c r="P3035" s="1">
        <v>392420.58</v>
      </c>
      <c r="Q3035">
        <v>0</v>
      </c>
      <c r="R3035" s="1">
        <v>392420.58</v>
      </c>
      <c r="S3035">
        <v>0</v>
      </c>
    </row>
    <row r="3036" spans="1:19" x14ac:dyDescent="0.25">
      <c r="A3036" s="2">
        <v>1001</v>
      </c>
      <c r="B3036" t="s">
        <v>21</v>
      </c>
      <c r="C3036" s="2" t="str">
        <f t="shared" si="158"/>
        <v>16</v>
      </c>
      <c r="D3036" t="s">
        <v>633</v>
      </c>
      <c r="E3036" s="2" t="str">
        <f t="shared" si="160"/>
        <v>160140000</v>
      </c>
      <c r="F3036" t="s">
        <v>664</v>
      </c>
      <c r="G3036" t="s">
        <v>665</v>
      </c>
      <c r="H3036" t="s">
        <v>666</v>
      </c>
      <c r="I3036">
        <v>22703</v>
      </c>
      <c r="J3036" t="s">
        <v>168</v>
      </c>
      <c r="K3036" s="1">
        <v>140000</v>
      </c>
      <c r="L3036" s="1">
        <v>132000</v>
      </c>
      <c r="M3036" s="1">
        <v>-8000</v>
      </c>
      <c r="N3036" s="1">
        <v>122943.74</v>
      </c>
      <c r="O3036" s="1">
        <v>9056.26</v>
      </c>
      <c r="P3036" s="1">
        <v>122943.74</v>
      </c>
      <c r="Q3036">
        <v>0</v>
      </c>
      <c r="R3036" s="1">
        <v>122943.74</v>
      </c>
      <c r="S3036">
        <v>0</v>
      </c>
    </row>
    <row r="3037" spans="1:19" x14ac:dyDescent="0.25">
      <c r="A3037" s="2">
        <v>1001</v>
      </c>
      <c r="B3037" t="s">
        <v>21</v>
      </c>
      <c r="C3037" s="2" t="str">
        <f t="shared" si="158"/>
        <v>16</v>
      </c>
      <c r="D3037" t="s">
        <v>633</v>
      </c>
      <c r="E3037" s="2" t="str">
        <f t="shared" si="160"/>
        <v>160140000</v>
      </c>
      <c r="F3037" t="s">
        <v>664</v>
      </c>
      <c r="G3037" t="s">
        <v>665</v>
      </c>
      <c r="H3037" t="s">
        <v>666</v>
      </c>
      <c r="I3037">
        <v>22705</v>
      </c>
      <c r="J3037" t="s">
        <v>223</v>
      </c>
      <c r="K3037" s="1">
        <v>1835000</v>
      </c>
      <c r="L3037" s="1">
        <v>1835000</v>
      </c>
      <c r="M3037">
        <v>0</v>
      </c>
      <c r="N3037" s="1">
        <v>1828210.49</v>
      </c>
      <c r="O3037" s="1">
        <v>6789.51</v>
      </c>
      <c r="P3037" s="1">
        <v>1828210.49</v>
      </c>
      <c r="Q3037">
        <v>0</v>
      </c>
      <c r="R3037" s="1">
        <v>1802183.26</v>
      </c>
      <c r="S3037" s="1">
        <v>26027.23</v>
      </c>
    </row>
    <row r="3038" spans="1:19" x14ac:dyDescent="0.25">
      <c r="A3038" s="2">
        <v>1001</v>
      </c>
      <c r="B3038" t="s">
        <v>21</v>
      </c>
      <c r="C3038" s="2" t="str">
        <f t="shared" si="158"/>
        <v>16</v>
      </c>
      <c r="D3038" t="s">
        <v>633</v>
      </c>
      <c r="E3038" s="2" t="str">
        <f t="shared" si="160"/>
        <v>160140000</v>
      </c>
      <c r="F3038" t="s">
        <v>664</v>
      </c>
      <c r="G3038" t="s">
        <v>665</v>
      </c>
      <c r="H3038" t="s">
        <v>666</v>
      </c>
      <c r="I3038">
        <v>22706</v>
      </c>
      <c r="J3038" t="s">
        <v>86</v>
      </c>
      <c r="K3038" s="1">
        <v>2316272</v>
      </c>
      <c r="L3038" s="1">
        <v>2286272</v>
      </c>
      <c r="M3038" s="1">
        <v>-30000</v>
      </c>
      <c r="N3038" s="1">
        <v>2055025.68</v>
      </c>
      <c r="O3038" s="1">
        <v>231246.32</v>
      </c>
      <c r="P3038" s="1">
        <v>2055025.68</v>
      </c>
      <c r="Q3038">
        <v>0</v>
      </c>
      <c r="R3038" s="1">
        <v>1790778.86</v>
      </c>
      <c r="S3038" s="1">
        <v>264246.82</v>
      </c>
    </row>
    <row r="3039" spans="1:19" x14ac:dyDescent="0.25">
      <c r="A3039" s="2">
        <v>1001</v>
      </c>
      <c r="B3039" t="s">
        <v>21</v>
      </c>
      <c r="C3039" s="2" t="str">
        <f t="shared" si="158"/>
        <v>16</v>
      </c>
      <c r="D3039" t="s">
        <v>633</v>
      </c>
      <c r="E3039" s="2" t="str">
        <f t="shared" si="160"/>
        <v>160140000</v>
      </c>
      <c r="F3039" t="s">
        <v>664</v>
      </c>
      <c r="G3039" t="s">
        <v>665</v>
      </c>
      <c r="H3039" t="s">
        <v>666</v>
      </c>
      <c r="I3039">
        <v>22709</v>
      </c>
      <c r="J3039" t="s">
        <v>87</v>
      </c>
      <c r="K3039" s="1">
        <v>15000</v>
      </c>
      <c r="L3039" s="1">
        <v>10000</v>
      </c>
      <c r="M3039" s="1">
        <v>-5000</v>
      </c>
      <c r="N3039" s="1">
        <v>6890.45</v>
      </c>
      <c r="O3039" s="1">
        <v>3109.55</v>
      </c>
      <c r="P3039" s="1">
        <v>6890.45</v>
      </c>
      <c r="Q3039">
        <v>0</v>
      </c>
      <c r="R3039" s="1">
        <v>5776</v>
      </c>
      <c r="S3039" s="1">
        <v>1114.45</v>
      </c>
    </row>
    <row r="3040" spans="1:19" x14ac:dyDescent="0.25">
      <c r="A3040" s="2">
        <v>1001</v>
      </c>
      <c r="B3040" t="s">
        <v>21</v>
      </c>
      <c r="C3040" s="2" t="str">
        <f t="shared" si="158"/>
        <v>16</v>
      </c>
      <c r="D3040" t="s">
        <v>633</v>
      </c>
      <c r="E3040" s="2" t="str">
        <f t="shared" si="160"/>
        <v>160140000</v>
      </c>
      <c r="F3040" t="s">
        <v>664</v>
      </c>
      <c r="G3040" t="s">
        <v>665</v>
      </c>
      <c r="H3040" t="s">
        <v>666</v>
      </c>
      <c r="I3040">
        <v>22809</v>
      </c>
      <c r="J3040" t="s">
        <v>308</v>
      </c>
      <c r="K3040" s="1">
        <v>92427</v>
      </c>
      <c r="L3040">
        <v>427</v>
      </c>
      <c r="M3040" s="1">
        <v>-92000</v>
      </c>
      <c r="N3040">
        <v>0</v>
      </c>
      <c r="O3040">
        <v>427</v>
      </c>
      <c r="P3040">
        <v>0</v>
      </c>
      <c r="Q3040">
        <v>0</v>
      </c>
      <c r="R3040">
        <v>0</v>
      </c>
      <c r="S3040">
        <v>0</v>
      </c>
    </row>
    <row r="3041" spans="1:19" x14ac:dyDescent="0.25">
      <c r="A3041" s="2">
        <v>1001</v>
      </c>
      <c r="B3041" t="s">
        <v>21</v>
      </c>
      <c r="C3041" s="2" t="str">
        <f t="shared" si="158"/>
        <v>16</v>
      </c>
      <c r="D3041" t="s">
        <v>633</v>
      </c>
      <c r="E3041" s="2" t="str">
        <f t="shared" si="160"/>
        <v>160140000</v>
      </c>
      <c r="F3041" t="s">
        <v>664</v>
      </c>
      <c r="G3041" t="s">
        <v>665</v>
      </c>
      <c r="H3041" t="s">
        <v>666</v>
      </c>
      <c r="I3041">
        <v>23001</v>
      </c>
      <c r="J3041" t="s">
        <v>88</v>
      </c>
      <c r="K3041" s="1">
        <v>7000</v>
      </c>
      <c r="L3041" s="1">
        <v>7000</v>
      </c>
      <c r="M3041">
        <v>0</v>
      </c>
      <c r="N3041" s="1">
        <v>5936.73</v>
      </c>
      <c r="O3041" s="1">
        <v>1063.27</v>
      </c>
      <c r="P3041" s="1">
        <v>5936.73</v>
      </c>
      <c r="Q3041">
        <v>0</v>
      </c>
      <c r="R3041" s="1">
        <v>5936.73</v>
      </c>
      <c r="S3041">
        <v>0</v>
      </c>
    </row>
    <row r="3042" spans="1:19" x14ac:dyDescent="0.25">
      <c r="A3042" s="2">
        <v>1001</v>
      </c>
      <c r="B3042" t="s">
        <v>21</v>
      </c>
      <c r="C3042" s="2" t="str">
        <f t="shared" si="158"/>
        <v>16</v>
      </c>
      <c r="D3042" t="s">
        <v>633</v>
      </c>
      <c r="E3042" s="2" t="str">
        <f t="shared" si="160"/>
        <v>160140000</v>
      </c>
      <c r="F3042" t="s">
        <v>664</v>
      </c>
      <c r="G3042" t="s">
        <v>665</v>
      </c>
      <c r="H3042" t="s">
        <v>666</v>
      </c>
      <c r="I3042">
        <v>23100</v>
      </c>
      <c r="J3042" t="s">
        <v>89</v>
      </c>
      <c r="K3042" s="1">
        <v>7000</v>
      </c>
      <c r="L3042" s="1">
        <v>7000</v>
      </c>
      <c r="M3042">
        <v>0</v>
      </c>
      <c r="N3042" s="1">
        <v>6849.23</v>
      </c>
      <c r="O3042">
        <v>150.77000000000001</v>
      </c>
      <c r="P3042" s="1">
        <v>6849.23</v>
      </c>
      <c r="Q3042">
        <v>0</v>
      </c>
      <c r="R3042" s="1">
        <v>6849.23</v>
      </c>
      <c r="S3042">
        <v>0</v>
      </c>
    </row>
    <row r="3043" spans="1:19" x14ac:dyDescent="0.25">
      <c r="A3043" s="2">
        <v>1001</v>
      </c>
      <c r="B3043" t="s">
        <v>21</v>
      </c>
      <c r="C3043" s="2" t="str">
        <f t="shared" si="158"/>
        <v>16</v>
      </c>
      <c r="D3043" t="s">
        <v>633</v>
      </c>
      <c r="E3043" s="2" t="str">
        <f t="shared" si="160"/>
        <v>160140000</v>
      </c>
      <c r="F3043" t="s">
        <v>664</v>
      </c>
      <c r="G3043" t="s">
        <v>665</v>
      </c>
      <c r="H3043" t="s">
        <v>666</v>
      </c>
      <c r="I3043">
        <v>28001</v>
      </c>
      <c r="J3043" t="s">
        <v>45</v>
      </c>
      <c r="K3043" s="1">
        <v>1000000</v>
      </c>
      <c r="L3043" s="1">
        <v>1750000</v>
      </c>
      <c r="M3043" s="1">
        <v>750000</v>
      </c>
      <c r="N3043" s="1">
        <v>1741110.63</v>
      </c>
      <c r="O3043" s="1">
        <v>8889.3700000000008</v>
      </c>
      <c r="P3043" s="1">
        <v>1741110.63</v>
      </c>
      <c r="Q3043">
        <v>0</v>
      </c>
      <c r="R3043" s="1">
        <v>1741109.6</v>
      </c>
      <c r="S3043">
        <v>1.03</v>
      </c>
    </row>
    <row r="3044" spans="1:19" x14ac:dyDescent="0.25">
      <c r="A3044" s="2">
        <v>1001</v>
      </c>
      <c r="B3044" t="s">
        <v>21</v>
      </c>
      <c r="C3044" s="2" t="str">
        <f t="shared" si="158"/>
        <v>16</v>
      </c>
      <c r="D3044" t="s">
        <v>633</v>
      </c>
      <c r="E3044" s="2" t="str">
        <f t="shared" si="160"/>
        <v>160140000</v>
      </c>
      <c r="F3044" t="s">
        <v>664</v>
      </c>
      <c r="G3044" t="s">
        <v>665</v>
      </c>
      <c r="H3044" t="s">
        <v>666</v>
      </c>
      <c r="I3044">
        <v>34200</v>
      </c>
      <c r="J3044" t="s">
        <v>139</v>
      </c>
      <c r="K3044">
        <v>0</v>
      </c>
      <c r="L3044">
        <v>250</v>
      </c>
      <c r="M3044">
        <v>250</v>
      </c>
      <c r="N3044">
        <v>229.12</v>
      </c>
      <c r="O3044">
        <v>20.88</v>
      </c>
      <c r="P3044">
        <v>229.12</v>
      </c>
      <c r="Q3044">
        <v>0</v>
      </c>
      <c r="R3044">
        <v>229.12</v>
      </c>
      <c r="S3044">
        <v>0</v>
      </c>
    </row>
    <row r="3045" spans="1:19" x14ac:dyDescent="0.25">
      <c r="A3045" s="2">
        <v>1001</v>
      </c>
      <c r="B3045" t="s">
        <v>21</v>
      </c>
      <c r="C3045" s="2" t="str">
        <f t="shared" si="158"/>
        <v>16</v>
      </c>
      <c r="D3045" t="s">
        <v>633</v>
      </c>
      <c r="E3045" s="2" t="str">
        <f t="shared" si="160"/>
        <v>160140000</v>
      </c>
      <c r="F3045" t="s">
        <v>664</v>
      </c>
      <c r="G3045" t="s">
        <v>665</v>
      </c>
      <c r="H3045" t="s">
        <v>666</v>
      </c>
      <c r="I3045">
        <v>44531</v>
      </c>
      <c r="J3045" t="s">
        <v>667</v>
      </c>
      <c r="K3045" s="1">
        <v>250000</v>
      </c>
      <c r="L3045" s="1">
        <v>250000</v>
      </c>
      <c r="M3045">
        <v>0</v>
      </c>
      <c r="N3045" s="1">
        <v>250000</v>
      </c>
      <c r="O3045">
        <v>0</v>
      </c>
      <c r="P3045" s="1">
        <v>250000</v>
      </c>
      <c r="Q3045">
        <v>0</v>
      </c>
      <c r="R3045" s="1">
        <v>250000</v>
      </c>
      <c r="S3045">
        <v>0</v>
      </c>
    </row>
    <row r="3046" spans="1:19" x14ac:dyDescent="0.25">
      <c r="A3046" s="2">
        <v>1001</v>
      </c>
      <c r="B3046" t="s">
        <v>21</v>
      </c>
      <c r="C3046" s="2" t="str">
        <f t="shared" si="158"/>
        <v>16</v>
      </c>
      <c r="D3046" t="s">
        <v>633</v>
      </c>
      <c r="E3046" s="2" t="str">
        <f t="shared" si="160"/>
        <v>160140000</v>
      </c>
      <c r="F3046" t="s">
        <v>664</v>
      </c>
      <c r="G3046" t="s">
        <v>665</v>
      </c>
      <c r="H3046" t="s">
        <v>666</v>
      </c>
      <c r="I3046">
        <v>44601</v>
      </c>
      <c r="J3046" t="s">
        <v>668</v>
      </c>
      <c r="K3046" s="1">
        <v>459775</v>
      </c>
      <c r="L3046" s="1">
        <v>459775</v>
      </c>
      <c r="M3046">
        <v>0</v>
      </c>
      <c r="N3046" s="1">
        <v>459775</v>
      </c>
      <c r="O3046">
        <v>0</v>
      </c>
      <c r="P3046" s="1">
        <v>459775</v>
      </c>
      <c r="Q3046">
        <v>0</v>
      </c>
      <c r="R3046" s="1">
        <v>459775</v>
      </c>
      <c r="S3046">
        <v>0</v>
      </c>
    </row>
    <row r="3047" spans="1:19" x14ac:dyDescent="0.25">
      <c r="A3047" s="2">
        <v>1001</v>
      </c>
      <c r="B3047" t="s">
        <v>21</v>
      </c>
      <c r="C3047" s="2" t="str">
        <f t="shared" si="158"/>
        <v>16</v>
      </c>
      <c r="D3047" t="s">
        <v>633</v>
      </c>
      <c r="E3047" s="2" t="str">
        <f t="shared" si="160"/>
        <v>160140000</v>
      </c>
      <c r="F3047" t="s">
        <v>664</v>
      </c>
      <c r="G3047" t="s">
        <v>665</v>
      </c>
      <c r="H3047" t="s">
        <v>666</v>
      </c>
      <c r="I3047">
        <v>44602</v>
      </c>
      <c r="J3047" t="s">
        <v>669</v>
      </c>
      <c r="K3047" s="1">
        <v>141875</v>
      </c>
      <c r="L3047" s="1">
        <v>141875</v>
      </c>
      <c r="M3047">
        <v>0</v>
      </c>
      <c r="N3047" s="1">
        <v>141875</v>
      </c>
      <c r="O3047">
        <v>0</v>
      </c>
      <c r="P3047" s="1">
        <v>141875</v>
      </c>
      <c r="Q3047">
        <v>0</v>
      </c>
      <c r="R3047" s="1">
        <v>141875</v>
      </c>
      <c r="S3047">
        <v>0</v>
      </c>
    </row>
    <row r="3048" spans="1:19" x14ac:dyDescent="0.25">
      <c r="A3048" s="2">
        <v>1001</v>
      </c>
      <c r="B3048" t="s">
        <v>21</v>
      </c>
      <c r="C3048" s="2" t="str">
        <f t="shared" si="158"/>
        <v>16</v>
      </c>
      <c r="D3048" t="s">
        <v>633</v>
      </c>
      <c r="E3048" s="2" t="str">
        <f t="shared" si="160"/>
        <v>160140000</v>
      </c>
      <c r="F3048" t="s">
        <v>664</v>
      </c>
      <c r="G3048" t="s">
        <v>665</v>
      </c>
      <c r="H3048" t="s">
        <v>666</v>
      </c>
      <c r="I3048">
        <v>44603</v>
      </c>
      <c r="J3048" t="s">
        <v>670</v>
      </c>
      <c r="K3048" s="1">
        <v>269640</v>
      </c>
      <c r="L3048" s="1">
        <v>269640</v>
      </c>
      <c r="M3048">
        <v>0</v>
      </c>
      <c r="N3048" s="1">
        <v>269640</v>
      </c>
      <c r="O3048">
        <v>0</v>
      </c>
      <c r="P3048" s="1">
        <v>269640</v>
      </c>
      <c r="Q3048">
        <v>0</v>
      </c>
      <c r="R3048" s="1">
        <v>269640</v>
      </c>
      <c r="S3048">
        <v>0</v>
      </c>
    </row>
    <row r="3049" spans="1:19" x14ac:dyDescent="0.25">
      <c r="A3049" s="2">
        <v>1001</v>
      </c>
      <c r="B3049" t="s">
        <v>21</v>
      </c>
      <c r="C3049" s="2" t="str">
        <f t="shared" si="158"/>
        <v>16</v>
      </c>
      <c r="D3049" t="s">
        <v>633</v>
      </c>
      <c r="E3049" s="2" t="str">
        <f t="shared" si="160"/>
        <v>160140000</v>
      </c>
      <c r="F3049" t="s">
        <v>664</v>
      </c>
      <c r="G3049" t="s">
        <v>665</v>
      </c>
      <c r="H3049" t="s">
        <v>666</v>
      </c>
      <c r="I3049">
        <v>44604</v>
      </c>
      <c r="J3049" t="s">
        <v>671</v>
      </c>
      <c r="K3049" s="1">
        <v>58528</v>
      </c>
      <c r="L3049" s="1">
        <v>58528</v>
      </c>
      <c r="M3049">
        <v>0</v>
      </c>
      <c r="N3049" s="1">
        <v>58528</v>
      </c>
      <c r="O3049">
        <v>0</v>
      </c>
      <c r="P3049" s="1">
        <v>58528</v>
      </c>
      <c r="Q3049">
        <v>0</v>
      </c>
      <c r="R3049" s="1">
        <v>58528</v>
      </c>
      <c r="S3049">
        <v>0</v>
      </c>
    </row>
    <row r="3050" spans="1:19" x14ac:dyDescent="0.25">
      <c r="A3050" s="2">
        <v>1001</v>
      </c>
      <c r="B3050" t="s">
        <v>21</v>
      </c>
      <c r="C3050" s="2" t="str">
        <f t="shared" si="158"/>
        <v>16</v>
      </c>
      <c r="D3050" t="s">
        <v>633</v>
      </c>
      <c r="E3050" s="2" t="str">
        <f t="shared" si="160"/>
        <v>160140000</v>
      </c>
      <c r="F3050" t="s">
        <v>664</v>
      </c>
      <c r="G3050" t="s">
        <v>665</v>
      </c>
      <c r="H3050" t="s">
        <v>666</v>
      </c>
      <c r="I3050">
        <v>44605</v>
      </c>
      <c r="J3050" t="s">
        <v>672</v>
      </c>
      <c r="K3050" s="1">
        <v>34473</v>
      </c>
      <c r="L3050">
        <v>0</v>
      </c>
      <c r="M3050" s="1">
        <v>-34473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0</v>
      </c>
    </row>
    <row r="3051" spans="1:19" x14ac:dyDescent="0.25">
      <c r="A3051" s="2">
        <v>1001</v>
      </c>
      <c r="B3051" t="s">
        <v>21</v>
      </c>
      <c r="C3051" s="2" t="str">
        <f t="shared" si="158"/>
        <v>16</v>
      </c>
      <c r="D3051" t="s">
        <v>633</v>
      </c>
      <c r="E3051" s="2" t="str">
        <f t="shared" si="160"/>
        <v>160140000</v>
      </c>
      <c r="F3051" t="s">
        <v>664</v>
      </c>
      <c r="G3051" t="s">
        <v>665</v>
      </c>
      <c r="H3051" t="s">
        <v>666</v>
      </c>
      <c r="I3051">
        <v>44606</v>
      </c>
      <c r="J3051" t="s">
        <v>673</v>
      </c>
      <c r="K3051" s="1">
        <v>135674</v>
      </c>
      <c r="L3051" s="1">
        <v>135674</v>
      </c>
      <c r="M3051">
        <v>0</v>
      </c>
      <c r="N3051" s="1">
        <v>135674</v>
      </c>
      <c r="O3051">
        <v>0</v>
      </c>
      <c r="P3051" s="1">
        <v>135674</v>
      </c>
      <c r="Q3051">
        <v>0</v>
      </c>
      <c r="R3051" s="1">
        <v>135674</v>
      </c>
      <c r="S3051">
        <v>0</v>
      </c>
    </row>
    <row r="3052" spans="1:19" x14ac:dyDescent="0.25">
      <c r="A3052" s="2">
        <v>1001</v>
      </c>
      <c r="B3052" t="s">
        <v>21</v>
      </c>
      <c r="C3052" s="2" t="str">
        <f t="shared" si="158"/>
        <v>16</v>
      </c>
      <c r="D3052" t="s">
        <v>633</v>
      </c>
      <c r="E3052" s="2" t="str">
        <f t="shared" si="160"/>
        <v>160140000</v>
      </c>
      <c r="F3052" t="s">
        <v>664</v>
      </c>
      <c r="G3052" t="s">
        <v>665</v>
      </c>
      <c r="H3052" t="s">
        <v>666</v>
      </c>
      <c r="I3052">
        <v>46309</v>
      </c>
      <c r="J3052" t="s">
        <v>144</v>
      </c>
      <c r="K3052" s="1">
        <v>450000</v>
      </c>
      <c r="L3052" s="1">
        <v>450000</v>
      </c>
      <c r="M3052">
        <v>0</v>
      </c>
      <c r="N3052" s="1">
        <v>450000</v>
      </c>
      <c r="O3052">
        <v>0</v>
      </c>
      <c r="P3052" s="1">
        <v>410766.59</v>
      </c>
      <c r="Q3052" s="1">
        <v>39233.410000000003</v>
      </c>
      <c r="R3052" s="1">
        <v>365074.29</v>
      </c>
      <c r="S3052" s="1">
        <v>45692.3</v>
      </c>
    </row>
    <row r="3053" spans="1:19" x14ac:dyDescent="0.25">
      <c r="A3053" s="2">
        <v>1001</v>
      </c>
      <c r="B3053" t="s">
        <v>21</v>
      </c>
      <c r="C3053" s="2" t="str">
        <f t="shared" si="158"/>
        <v>16</v>
      </c>
      <c r="D3053" t="s">
        <v>633</v>
      </c>
      <c r="E3053" s="2" t="str">
        <f t="shared" si="160"/>
        <v>160140000</v>
      </c>
      <c r="F3053" t="s">
        <v>664</v>
      </c>
      <c r="G3053" t="s">
        <v>665</v>
      </c>
      <c r="H3053" t="s">
        <v>666</v>
      </c>
      <c r="I3053">
        <v>47399</v>
      </c>
      <c r="J3053" t="s">
        <v>146</v>
      </c>
      <c r="K3053" s="1">
        <v>1300000</v>
      </c>
      <c r="L3053" s="1">
        <v>8619843</v>
      </c>
      <c r="M3053" s="1">
        <v>7319843</v>
      </c>
      <c r="N3053" s="1">
        <v>8419842.9399999995</v>
      </c>
      <c r="O3053" s="1">
        <v>200000.06</v>
      </c>
      <c r="P3053" s="1">
        <v>8368469.7300000004</v>
      </c>
      <c r="Q3053" s="1">
        <v>51373.21</v>
      </c>
      <c r="R3053" s="1">
        <v>8367784.8499999996</v>
      </c>
      <c r="S3053">
        <v>684.88</v>
      </c>
    </row>
    <row r="3054" spans="1:19" x14ac:dyDescent="0.25">
      <c r="A3054" s="2">
        <v>1001</v>
      </c>
      <c r="B3054" t="s">
        <v>21</v>
      </c>
      <c r="C3054" s="2" t="str">
        <f t="shared" si="158"/>
        <v>16</v>
      </c>
      <c r="D3054" t="s">
        <v>633</v>
      </c>
      <c r="E3054" s="2" t="str">
        <f t="shared" si="160"/>
        <v>160140000</v>
      </c>
      <c r="F3054" t="s">
        <v>664</v>
      </c>
      <c r="G3054" t="s">
        <v>665</v>
      </c>
      <c r="H3054" t="s">
        <v>666</v>
      </c>
      <c r="I3054">
        <v>48050</v>
      </c>
      <c r="J3054" t="s">
        <v>674</v>
      </c>
      <c r="K3054" s="1">
        <v>100000</v>
      </c>
      <c r="L3054" s="1">
        <v>100000</v>
      </c>
      <c r="M3054">
        <v>0</v>
      </c>
      <c r="N3054" s="1">
        <v>30049.18</v>
      </c>
      <c r="O3054" s="1">
        <v>69950.820000000007</v>
      </c>
      <c r="P3054" s="1">
        <v>30049.18</v>
      </c>
      <c r="Q3054">
        <v>0</v>
      </c>
      <c r="R3054" s="1">
        <v>30049.18</v>
      </c>
      <c r="S3054">
        <v>0</v>
      </c>
    </row>
    <row r="3055" spans="1:19" x14ac:dyDescent="0.25">
      <c r="A3055" s="2">
        <v>1001</v>
      </c>
      <c r="B3055" t="s">
        <v>21</v>
      </c>
      <c r="C3055" s="2" t="str">
        <f t="shared" si="158"/>
        <v>16</v>
      </c>
      <c r="D3055" t="s">
        <v>633</v>
      </c>
      <c r="E3055" s="2" t="str">
        <f t="shared" si="160"/>
        <v>160140000</v>
      </c>
      <c r="F3055" t="s">
        <v>664</v>
      </c>
      <c r="G3055" t="s">
        <v>665</v>
      </c>
      <c r="H3055" t="s">
        <v>666</v>
      </c>
      <c r="I3055">
        <v>48072</v>
      </c>
      <c r="J3055" t="s">
        <v>675</v>
      </c>
      <c r="K3055" s="1">
        <v>15000</v>
      </c>
      <c r="L3055">
        <v>0</v>
      </c>
      <c r="M3055" s="1">
        <v>-15000</v>
      </c>
      <c r="N3055">
        <v>0</v>
      </c>
      <c r="O3055">
        <v>0</v>
      </c>
      <c r="P3055">
        <v>0</v>
      </c>
      <c r="Q3055">
        <v>0</v>
      </c>
      <c r="R3055">
        <v>0</v>
      </c>
      <c r="S3055">
        <v>0</v>
      </c>
    </row>
    <row r="3056" spans="1:19" x14ac:dyDescent="0.25">
      <c r="A3056" s="2">
        <v>1001</v>
      </c>
      <c r="B3056" t="s">
        <v>21</v>
      </c>
      <c r="C3056" s="2" t="str">
        <f t="shared" si="158"/>
        <v>16</v>
      </c>
      <c r="D3056" t="s">
        <v>633</v>
      </c>
      <c r="E3056" s="2" t="str">
        <f t="shared" si="160"/>
        <v>160140000</v>
      </c>
      <c r="F3056" t="s">
        <v>664</v>
      </c>
      <c r="G3056" t="s">
        <v>665</v>
      </c>
      <c r="H3056" t="s">
        <v>666</v>
      </c>
      <c r="I3056">
        <v>48073</v>
      </c>
      <c r="J3056" t="s">
        <v>676</v>
      </c>
      <c r="K3056" s="1">
        <v>50000</v>
      </c>
      <c r="L3056">
        <v>0</v>
      </c>
      <c r="M3056" s="1">
        <v>-50000</v>
      </c>
      <c r="N3056">
        <v>0</v>
      </c>
      <c r="O3056">
        <v>0</v>
      </c>
      <c r="P3056">
        <v>0</v>
      </c>
      <c r="Q3056">
        <v>0</v>
      </c>
      <c r="R3056">
        <v>0</v>
      </c>
      <c r="S3056">
        <v>0</v>
      </c>
    </row>
    <row r="3057" spans="1:19" x14ac:dyDescent="0.25">
      <c r="A3057" s="2">
        <v>1001</v>
      </c>
      <c r="B3057" t="s">
        <v>21</v>
      </c>
      <c r="C3057" s="2" t="str">
        <f t="shared" ref="C3057:C3120" si="161">"16"</f>
        <v>16</v>
      </c>
      <c r="D3057" t="s">
        <v>633</v>
      </c>
      <c r="E3057" s="2" t="str">
        <f t="shared" si="160"/>
        <v>160140000</v>
      </c>
      <c r="F3057" t="s">
        <v>664</v>
      </c>
      <c r="G3057" t="s">
        <v>665</v>
      </c>
      <c r="H3057" t="s">
        <v>666</v>
      </c>
      <c r="I3057">
        <v>48099</v>
      </c>
      <c r="J3057" t="s">
        <v>118</v>
      </c>
      <c r="K3057" s="1">
        <v>2365000</v>
      </c>
      <c r="L3057" s="1">
        <v>2465000</v>
      </c>
      <c r="M3057" s="1">
        <v>100000</v>
      </c>
      <c r="N3057" s="1">
        <v>1832383.81</v>
      </c>
      <c r="O3057" s="1">
        <v>632616.18999999994</v>
      </c>
      <c r="P3057" s="1">
        <v>1670041.08</v>
      </c>
      <c r="Q3057" s="1">
        <v>162342.73000000001</v>
      </c>
      <c r="R3057" s="1">
        <v>1670041.08</v>
      </c>
      <c r="S3057">
        <v>0</v>
      </c>
    </row>
    <row r="3058" spans="1:19" x14ac:dyDescent="0.25">
      <c r="A3058" s="2">
        <v>1001</v>
      </c>
      <c r="B3058" t="s">
        <v>21</v>
      </c>
      <c r="C3058" s="2" t="str">
        <f t="shared" si="161"/>
        <v>16</v>
      </c>
      <c r="D3058" t="s">
        <v>633</v>
      </c>
      <c r="E3058" s="2" t="str">
        <f t="shared" si="160"/>
        <v>160140000</v>
      </c>
      <c r="F3058" t="s">
        <v>664</v>
      </c>
      <c r="G3058" t="s">
        <v>665</v>
      </c>
      <c r="H3058" t="s">
        <v>666</v>
      </c>
      <c r="I3058">
        <v>60105</v>
      </c>
      <c r="J3058" t="s">
        <v>358</v>
      </c>
      <c r="K3058" s="1">
        <v>600000</v>
      </c>
      <c r="L3058" s="1">
        <v>599543.72</v>
      </c>
      <c r="M3058">
        <v>-456.28</v>
      </c>
      <c r="N3058" s="1">
        <v>599543.72</v>
      </c>
      <c r="O3058">
        <v>0</v>
      </c>
      <c r="P3058" s="1">
        <v>599543.72</v>
      </c>
      <c r="Q3058">
        <v>0</v>
      </c>
      <c r="R3058" s="1">
        <v>599314.04</v>
      </c>
      <c r="S3058">
        <v>229.68</v>
      </c>
    </row>
    <row r="3059" spans="1:19" x14ac:dyDescent="0.25">
      <c r="A3059" s="2">
        <v>1001</v>
      </c>
      <c r="B3059" t="s">
        <v>21</v>
      </c>
      <c r="C3059" s="2" t="str">
        <f t="shared" si="161"/>
        <v>16</v>
      </c>
      <c r="D3059" t="s">
        <v>633</v>
      </c>
      <c r="E3059" s="2" t="str">
        <f t="shared" ref="E3059:E3085" si="162">"160140000"</f>
        <v>160140000</v>
      </c>
      <c r="F3059" t="s">
        <v>664</v>
      </c>
      <c r="G3059" t="s">
        <v>665</v>
      </c>
      <c r="H3059" t="s">
        <v>666</v>
      </c>
      <c r="I3059">
        <v>61104</v>
      </c>
      <c r="J3059" t="s">
        <v>649</v>
      </c>
      <c r="K3059" s="1">
        <v>1300000</v>
      </c>
      <c r="L3059" s="1">
        <v>1300000</v>
      </c>
      <c r="M3059">
        <v>0</v>
      </c>
      <c r="N3059" s="1">
        <v>1296254.32</v>
      </c>
      <c r="O3059" s="1">
        <v>3745.68</v>
      </c>
      <c r="P3059" s="1">
        <v>1296253.32</v>
      </c>
      <c r="Q3059">
        <v>1</v>
      </c>
      <c r="R3059" s="1">
        <v>1296234.22</v>
      </c>
      <c r="S3059">
        <v>19.100000000000001</v>
      </c>
    </row>
    <row r="3060" spans="1:19" x14ac:dyDescent="0.25">
      <c r="A3060" s="2">
        <v>1001</v>
      </c>
      <c r="B3060" t="s">
        <v>21</v>
      </c>
      <c r="C3060" s="2" t="str">
        <f t="shared" si="161"/>
        <v>16</v>
      </c>
      <c r="D3060" t="s">
        <v>633</v>
      </c>
      <c r="E3060" s="2" t="str">
        <f t="shared" si="162"/>
        <v>160140000</v>
      </c>
      <c r="F3060" t="s">
        <v>664</v>
      </c>
      <c r="G3060" t="s">
        <v>665</v>
      </c>
      <c r="H3060" t="s">
        <v>666</v>
      </c>
      <c r="I3060">
        <v>61106</v>
      </c>
      <c r="J3060" t="s">
        <v>651</v>
      </c>
      <c r="K3060" s="1">
        <v>60000</v>
      </c>
      <c r="L3060" s="1">
        <v>43019.37</v>
      </c>
      <c r="M3060" s="1">
        <v>-16980.63</v>
      </c>
      <c r="N3060" s="1">
        <v>43019.37</v>
      </c>
      <c r="O3060">
        <v>0</v>
      </c>
      <c r="P3060" s="1">
        <v>43019.37</v>
      </c>
      <c r="Q3060">
        <v>0</v>
      </c>
      <c r="R3060" s="1">
        <v>32706.45</v>
      </c>
      <c r="S3060" s="1">
        <v>10312.92</v>
      </c>
    </row>
    <row r="3061" spans="1:19" x14ac:dyDescent="0.25">
      <c r="A3061" s="2">
        <v>1001</v>
      </c>
      <c r="B3061" t="s">
        <v>21</v>
      </c>
      <c r="C3061" s="2" t="str">
        <f t="shared" si="161"/>
        <v>16</v>
      </c>
      <c r="D3061" t="s">
        <v>633</v>
      </c>
      <c r="E3061" s="2" t="str">
        <f t="shared" si="162"/>
        <v>160140000</v>
      </c>
      <c r="F3061" t="s">
        <v>664</v>
      </c>
      <c r="G3061" t="s">
        <v>665</v>
      </c>
      <c r="H3061" t="s">
        <v>666</v>
      </c>
      <c r="I3061">
        <v>61108</v>
      </c>
      <c r="J3061" t="s">
        <v>311</v>
      </c>
      <c r="K3061" s="1">
        <v>1225000</v>
      </c>
      <c r="L3061" s="1">
        <v>1075000</v>
      </c>
      <c r="M3061" s="1">
        <v>-150000</v>
      </c>
      <c r="N3061" s="1">
        <v>64124.54</v>
      </c>
      <c r="O3061" s="1">
        <v>1010875.46</v>
      </c>
      <c r="P3061" s="1">
        <v>64124.54</v>
      </c>
      <c r="Q3061">
        <v>0</v>
      </c>
      <c r="R3061" s="1">
        <v>64124.54</v>
      </c>
      <c r="S3061">
        <v>0</v>
      </c>
    </row>
    <row r="3062" spans="1:19" x14ac:dyDescent="0.25">
      <c r="A3062" s="2">
        <v>1001</v>
      </c>
      <c r="B3062" t="s">
        <v>21</v>
      </c>
      <c r="C3062" s="2" t="str">
        <f t="shared" si="161"/>
        <v>16</v>
      </c>
      <c r="D3062" t="s">
        <v>633</v>
      </c>
      <c r="E3062" s="2" t="str">
        <f t="shared" si="162"/>
        <v>160140000</v>
      </c>
      <c r="F3062" t="s">
        <v>664</v>
      </c>
      <c r="G3062" t="s">
        <v>665</v>
      </c>
      <c r="H3062" t="s">
        <v>666</v>
      </c>
      <c r="I3062">
        <v>62101</v>
      </c>
      <c r="J3062" t="s">
        <v>214</v>
      </c>
      <c r="K3062" s="1">
        <v>500000</v>
      </c>
      <c r="L3062" s="1">
        <v>537914.14</v>
      </c>
      <c r="M3062" s="1">
        <v>37914.14</v>
      </c>
      <c r="N3062" s="1">
        <v>37914.14</v>
      </c>
      <c r="O3062" s="1">
        <v>500000</v>
      </c>
      <c r="P3062" s="1">
        <v>37914.14</v>
      </c>
      <c r="Q3062">
        <v>0</v>
      </c>
      <c r="R3062" s="1">
        <v>37914.14</v>
      </c>
      <c r="S3062">
        <v>0</v>
      </c>
    </row>
    <row r="3063" spans="1:19" x14ac:dyDescent="0.25">
      <c r="A3063" s="2">
        <v>1001</v>
      </c>
      <c r="B3063" t="s">
        <v>21</v>
      </c>
      <c r="C3063" s="2" t="str">
        <f t="shared" si="161"/>
        <v>16</v>
      </c>
      <c r="D3063" t="s">
        <v>633</v>
      </c>
      <c r="E3063" s="2" t="str">
        <f t="shared" si="162"/>
        <v>160140000</v>
      </c>
      <c r="F3063" t="s">
        <v>664</v>
      </c>
      <c r="G3063" t="s">
        <v>665</v>
      </c>
      <c r="H3063" t="s">
        <v>666</v>
      </c>
      <c r="I3063">
        <v>62301</v>
      </c>
      <c r="J3063" t="s">
        <v>157</v>
      </c>
      <c r="K3063">
        <v>0</v>
      </c>
      <c r="L3063" s="1">
        <v>1000</v>
      </c>
      <c r="M3063" s="1">
        <v>1000</v>
      </c>
      <c r="N3063">
        <v>971.63</v>
      </c>
      <c r="O3063">
        <v>28.37</v>
      </c>
      <c r="P3063">
        <v>971.63</v>
      </c>
      <c r="Q3063">
        <v>0</v>
      </c>
      <c r="R3063">
        <v>971.63</v>
      </c>
      <c r="S3063">
        <v>0</v>
      </c>
    </row>
    <row r="3064" spans="1:19" x14ac:dyDescent="0.25">
      <c r="A3064" s="2">
        <v>1001</v>
      </c>
      <c r="B3064" t="s">
        <v>21</v>
      </c>
      <c r="C3064" s="2" t="str">
        <f t="shared" si="161"/>
        <v>16</v>
      </c>
      <c r="D3064" t="s">
        <v>633</v>
      </c>
      <c r="E3064" s="2" t="str">
        <f t="shared" si="162"/>
        <v>160140000</v>
      </c>
      <c r="F3064" t="s">
        <v>664</v>
      </c>
      <c r="G3064" t="s">
        <v>665</v>
      </c>
      <c r="H3064" t="s">
        <v>666</v>
      </c>
      <c r="I3064">
        <v>62304</v>
      </c>
      <c r="J3064" t="s">
        <v>360</v>
      </c>
      <c r="K3064" s="1">
        <v>980000</v>
      </c>
      <c r="L3064" s="1">
        <v>961500</v>
      </c>
      <c r="M3064" s="1">
        <v>-18500</v>
      </c>
      <c r="N3064">
        <v>0</v>
      </c>
      <c r="O3064" s="1">
        <v>961500</v>
      </c>
      <c r="P3064">
        <v>0</v>
      </c>
      <c r="Q3064">
        <v>0</v>
      </c>
      <c r="R3064">
        <v>0</v>
      </c>
      <c r="S3064">
        <v>0</v>
      </c>
    </row>
    <row r="3065" spans="1:19" x14ac:dyDescent="0.25">
      <c r="A3065" s="2">
        <v>1001</v>
      </c>
      <c r="B3065" t="s">
        <v>21</v>
      </c>
      <c r="C3065" s="2" t="str">
        <f t="shared" si="161"/>
        <v>16</v>
      </c>
      <c r="D3065" t="s">
        <v>633</v>
      </c>
      <c r="E3065" s="2" t="str">
        <f t="shared" si="162"/>
        <v>160140000</v>
      </c>
      <c r="F3065" t="s">
        <v>664</v>
      </c>
      <c r="G3065" t="s">
        <v>665</v>
      </c>
      <c r="H3065" t="s">
        <v>666</v>
      </c>
      <c r="I3065">
        <v>62308</v>
      </c>
      <c r="J3065" t="s">
        <v>341</v>
      </c>
      <c r="K3065">
        <v>0</v>
      </c>
      <c r="L3065" s="1">
        <v>18500</v>
      </c>
      <c r="M3065" s="1">
        <v>18500</v>
      </c>
      <c r="N3065" s="1">
        <v>18106.439999999999</v>
      </c>
      <c r="O3065">
        <v>393.56</v>
      </c>
      <c r="P3065" s="1">
        <v>18106.439999999999</v>
      </c>
      <c r="Q3065">
        <v>0</v>
      </c>
      <c r="R3065">
        <v>0</v>
      </c>
      <c r="S3065" s="1">
        <v>18106.439999999999</v>
      </c>
    </row>
    <row r="3066" spans="1:19" x14ac:dyDescent="0.25">
      <c r="A3066" s="2">
        <v>1001</v>
      </c>
      <c r="B3066" t="s">
        <v>21</v>
      </c>
      <c r="C3066" s="2" t="str">
        <f t="shared" si="161"/>
        <v>16</v>
      </c>
      <c r="D3066" t="s">
        <v>633</v>
      </c>
      <c r="E3066" s="2" t="str">
        <f t="shared" si="162"/>
        <v>160140000</v>
      </c>
      <c r="F3066" t="s">
        <v>664</v>
      </c>
      <c r="G3066" t="s">
        <v>665</v>
      </c>
      <c r="H3066" t="s">
        <v>666</v>
      </c>
      <c r="I3066">
        <v>62500</v>
      </c>
      <c r="J3066" t="s">
        <v>93</v>
      </c>
      <c r="K3066" s="1">
        <v>3000</v>
      </c>
      <c r="L3066">
        <v>0</v>
      </c>
      <c r="M3066" s="1">
        <v>-3000</v>
      </c>
      <c r="N3066">
        <v>0</v>
      </c>
      <c r="O3066">
        <v>0</v>
      </c>
      <c r="P3066">
        <v>0</v>
      </c>
      <c r="Q3066">
        <v>0</v>
      </c>
      <c r="R3066">
        <v>0</v>
      </c>
      <c r="S3066">
        <v>0</v>
      </c>
    </row>
    <row r="3067" spans="1:19" x14ac:dyDescent="0.25">
      <c r="A3067" s="2">
        <v>1001</v>
      </c>
      <c r="B3067" t="s">
        <v>21</v>
      </c>
      <c r="C3067" s="2" t="str">
        <f t="shared" si="161"/>
        <v>16</v>
      </c>
      <c r="D3067" t="s">
        <v>633</v>
      </c>
      <c r="E3067" s="2" t="str">
        <f t="shared" si="162"/>
        <v>160140000</v>
      </c>
      <c r="F3067" t="s">
        <v>664</v>
      </c>
      <c r="G3067" t="s">
        <v>665</v>
      </c>
      <c r="H3067" t="s">
        <v>666</v>
      </c>
      <c r="I3067">
        <v>63100</v>
      </c>
      <c r="J3067" t="s">
        <v>97</v>
      </c>
      <c r="K3067" s="1">
        <v>100000</v>
      </c>
      <c r="L3067" s="1">
        <v>25000</v>
      </c>
      <c r="M3067" s="1">
        <v>-75000</v>
      </c>
      <c r="N3067">
        <v>0</v>
      </c>
      <c r="O3067" s="1">
        <v>25000</v>
      </c>
      <c r="P3067">
        <v>0</v>
      </c>
      <c r="Q3067">
        <v>0</v>
      </c>
      <c r="R3067">
        <v>0</v>
      </c>
      <c r="S3067">
        <v>0</v>
      </c>
    </row>
    <row r="3068" spans="1:19" x14ac:dyDescent="0.25">
      <c r="A3068" s="2">
        <v>1001</v>
      </c>
      <c r="B3068" t="s">
        <v>21</v>
      </c>
      <c r="C3068" s="2" t="str">
        <f t="shared" si="161"/>
        <v>16</v>
      </c>
      <c r="D3068" t="s">
        <v>633</v>
      </c>
      <c r="E3068" s="2" t="str">
        <f t="shared" si="162"/>
        <v>160140000</v>
      </c>
      <c r="F3068" t="s">
        <v>664</v>
      </c>
      <c r="G3068" t="s">
        <v>665</v>
      </c>
      <c r="H3068" t="s">
        <v>666</v>
      </c>
      <c r="I3068">
        <v>63305</v>
      </c>
      <c r="J3068" t="s">
        <v>294</v>
      </c>
      <c r="K3068">
        <v>0</v>
      </c>
      <c r="L3068" s="1">
        <v>75000</v>
      </c>
      <c r="M3068" s="1">
        <v>75000</v>
      </c>
      <c r="N3068" s="1">
        <v>66905.5</v>
      </c>
      <c r="O3068" s="1">
        <v>8094.5</v>
      </c>
      <c r="P3068" s="1">
        <v>66905.5</v>
      </c>
      <c r="Q3068">
        <v>0</v>
      </c>
      <c r="R3068" s="1">
        <v>66905.5</v>
      </c>
      <c r="S3068">
        <v>0</v>
      </c>
    </row>
    <row r="3069" spans="1:19" x14ac:dyDescent="0.25">
      <c r="A3069" s="2">
        <v>1001</v>
      </c>
      <c r="B3069" t="s">
        <v>21</v>
      </c>
      <c r="C3069" s="2" t="str">
        <f t="shared" si="161"/>
        <v>16</v>
      </c>
      <c r="D3069" t="s">
        <v>633</v>
      </c>
      <c r="E3069" s="2" t="str">
        <f t="shared" si="162"/>
        <v>160140000</v>
      </c>
      <c r="F3069" t="s">
        <v>664</v>
      </c>
      <c r="G3069" t="s">
        <v>665</v>
      </c>
      <c r="H3069" t="s">
        <v>666</v>
      </c>
      <c r="I3069">
        <v>63309</v>
      </c>
      <c r="J3069" t="s">
        <v>159</v>
      </c>
      <c r="K3069" s="1">
        <v>65000</v>
      </c>
      <c r="L3069" s="1">
        <v>15000</v>
      </c>
      <c r="M3069" s="1">
        <v>-50000</v>
      </c>
      <c r="N3069" s="1">
        <v>6402.34</v>
      </c>
      <c r="O3069" s="1">
        <v>8597.66</v>
      </c>
      <c r="P3069" s="1">
        <v>6402.34</v>
      </c>
      <c r="Q3069">
        <v>0</v>
      </c>
      <c r="R3069" s="1">
        <v>6402.34</v>
      </c>
      <c r="S3069">
        <v>0</v>
      </c>
    </row>
    <row r="3070" spans="1:19" x14ac:dyDescent="0.25">
      <c r="A3070" s="2">
        <v>1001</v>
      </c>
      <c r="B3070" t="s">
        <v>21</v>
      </c>
      <c r="C3070" s="2" t="str">
        <f t="shared" si="161"/>
        <v>16</v>
      </c>
      <c r="D3070" t="s">
        <v>633</v>
      </c>
      <c r="E3070" s="2" t="str">
        <f t="shared" si="162"/>
        <v>160140000</v>
      </c>
      <c r="F3070" t="s">
        <v>664</v>
      </c>
      <c r="G3070" t="s">
        <v>665</v>
      </c>
      <c r="H3070" t="s">
        <v>666</v>
      </c>
      <c r="I3070">
        <v>63500</v>
      </c>
      <c r="J3070" t="s">
        <v>185</v>
      </c>
      <c r="K3070" s="1">
        <v>15000</v>
      </c>
      <c r="L3070">
        <v>0</v>
      </c>
      <c r="M3070" s="1">
        <v>-15000</v>
      </c>
      <c r="N3070">
        <v>0</v>
      </c>
      <c r="O3070">
        <v>0</v>
      </c>
      <c r="P3070">
        <v>0</v>
      </c>
      <c r="Q3070">
        <v>0</v>
      </c>
      <c r="R3070">
        <v>0</v>
      </c>
      <c r="S3070">
        <v>0</v>
      </c>
    </row>
    <row r="3071" spans="1:19" x14ac:dyDescent="0.25">
      <c r="A3071" s="2">
        <v>1001</v>
      </c>
      <c r="B3071" t="s">
        <v>21</v>
      </c>
      <c r="C3071" s="2" t="str">
        <f t="shared" si="161"/>
        <v>16</v>
      </c>
      <c r="D3071" t="s">
        <v>633</v>
      </c>
      <c r="E3071" s="2" t="str">
        <f t="shared" si="162"/>
        <v>160140000</v>
      </c>
      <c r="F3071" t="s">
        <v>664</v>
      </c>
      <c r="G3071" t="s">
        <v>665</v>
      </c>
      <c r="H3071" t="s">
        <v>666</v>
      </c>
      <c r="I3071">
        <v>63502</v>
      </c>
      <c r="J3071" t="s">
        <v>186</v>
      </c>
      <c r="K3071" s="1">
        <v>7000</v>
      </c>
      <c r="L3071">
        <v>0</v>
      </c>
      <c r="M3071" s="1">
        <v>-7000</v>
      </c>
      <c r="N3071">
        <v>0</v>
      </c>
      <c r="O3071">
        <v>0</v>
      </c>
      <c r="P3071">
        <v>0</v>
      </c>
      <c r="Q3071">
        <v>0</v>
      </c>
      <c r="R3071">
        <v>0</v>
      </c>
      <c r="S3071">
        <v>0</v>
      </c>
    </row>
    <row r="3072" spans="1:19" x14ac:dyDescent="0.25">
      <c r="A3072" s="2">
        <v>1001</v>
      </c>
      <c r="B3072" t="s">
        <v>21</v>
      </c>
      <c r="C3072" s="2" t="str">
        <f t="shared" si="161"/>
        <v>16</v>
      </c>
      <c r="D3072" t="s">
        <v>633</v>
      </c>
      <c r="E3072" s="2" t="str">
        <f t="shared" si="162"/>
        <v>160140000</v>
      </c>
      <c r="F3072" t="s">
        <v>664</v>
      </c>
      <c r="G3072" t="s">
        <v>665</v>
      </c>
      <c r="H3072" t="s">
        <v>666</v>
      </c>
      <c r="I3072">
        <v>64000</v>
      </c>
      <c r="J3072" t="s">
        <v>637</v>
      </c>
      <c r="K3072" s="1">
        <v>7000</v>
      </c>
      <c r="L3072">
        <v>0</v>
      </c>
      <c r="M3072" s="1">
        <v>-7000</v>
      </c>
      <c r="N3072">
        <v>0</v>
      </c>
      <c r="O3072">
        <v>0</v>
      </c>
      <c r="P3072">
        <v>0</v>
      </c>
      <c r="Q3072">
        <v>0</v>
      </c>
      <c r="R3072">
        <v>0</v>
      </c>
      <c r="S3072">
        <v>0</v>
      </c>
    </row>
    <row r="3073" spans="1:19" x14ac:dyDescent="0.25">
      <c r="A3073" s="2">
        <v>1001</v>
      </c>
      <c r="B3073" t="s">
        <v>21</v>
      </c>
      <c r="C3073" s="2" t="str">
        <f t="shared" si="161"/>
        <v>16</v>
      </c>
      <c r="D3073" t="s">
        <v>633</v>
      </c>
      <c r="E3073" s="2" t="str">
        <f t="shared" si="162"/>
        <v>160140000</v>
      </c>
      <c r="F3073" t="s">
        <v>664</v>
      </c>
      <c r="G3073" t="s">
        <v>665</v>
      </c>
      <c r="H3073" t="s">
        <v>666</v>
      </c>
      <c r="I3073">
        <v>64100</v>
      </c>
      <c r="J3073" t="s">
        <v>466</v>
      </c>
      <c r="K3073" s="1">
        <v>55000</v>
      </c>
      <c r="L3073" s="1">
        <v>93460.68</v>
      </c>
      <c r="M3073" s="1">
        <v>38460.68</v>
      </c>
      <c r="N3073" s="1">
        <v>85987.68</v>
      </c>
      <c r="O3073" s="1">
        <v>7473</v>
      </c>
      <c r="P3073" s="1">
        <v>85987.68</v>
      </c>
      <c r="Q3073">
        <v>0</v>
      </c>
      <c r="R3073" s="1">
        <v>83270.649999999994</v>
      </c>
      <c r="S3073" s="1">
        <v>2717.03</v>
      </c>
    </row>
    <row r="3074" spans="1:19" x14ac:dyDescent="0.25">
      <c r="A3074" s="2">
        <v>1001</v>
      </c>
      <c r="B3074" t="s">
        <v>21</v>
      </c>
      <c r="C3074" s="2" t="str">
        <f t="shared" si="161"/>
        <v>16</v>
      </c>
      <c r="D3074" t="s">
        <v>633</v>
      </c>
      <c r="E3074" s="2" t="str">
        <f t="shared" si="162"/>
        <v>160140000</v>
      </c>
      <c r="F3074" t="s">
        <v>664</v>
      </c>
      <c r="G3074" t="s">
        <v>665</v>
      </c>
      <c r="H3074" t="s">
        <v>666</v>
      </c>
      <c r="I3074">
        <v>64101</v>
      </c>
      <c r="J3074" t="s">
        <v>638</v>
      </c>
      <c r="K3074" s="1">
        <v>15000</v>
      </c>
      <c r="L3074" s="1">
        <v>15000</v>
      </c>
      <c r="M3074">
        <v>0</v>
      </c>
      <c r="N3074" s="1">
        <v>14985.85</v>
      </c>
      <c r="O3074">
        <v>14.15</v>
      </c>
      <c r="P3074" s="1">
        <v>14985.85</v>
      </c>
      <c r="Q3074">
        <v>0</v>
      </c>
      <c r="R3074" s="1">
        <v>14985.85</v>
      </c>
      <c r="S3074">
        <v>0</v>
      </c>
    </row>
    <row r="3075" spans="1:19" x14ac:dyDescent="0.25">
      <c r="A3075" s="2">
        <v>1001</v>
      </c>
      <c r="B3075" t="s">
        <v>21</v>
      </c>
      <c r="C3075" s="2" t="str">
        <f t="shared" si="161"/>
        <v>16</v>
      </c>
      <c r="D3075" t="s">
        <v>633</v>
      </c>
      <c r="E3075" s="2" t="str">
        <f t="shared" si="162"/>
        <v>160140000</v>
      </c>
      <c r="F3075" t="s">
        <v>664</v>
      </c>
      <c r="G3075" t="s">
        <v>665</v>
      </c>
      <c r="H3075" t="s">
        <v>666</v>
      </c>
      <c r="I3075">
        <v>64103</v>
      </c>
      <c r="J3075" t="s">
        <v>656</v>
      </c>
      <c r="K3075" s="1">
        <v>343023</v>
      </c>
      <c r="L3075" s="1">
        <v>250023</v>
      </c>
      <c r="M3075" s="1">
        <v>-93000</v>
      </c>
      <c r="N3075" s="1">
        <v>188732.62</v>
      </c>
      <c r="O3075" s="1">
        <v>61290.38</v>
      </c>
      <c r="P3075" s="1">
        <v>188732.62</v>
      </c>
      <c r="Q3075">
        <v>0</v>
      </c>
      <c r="R3075" s="1">
        <v>117861.02</v>
      </c>
      <c r="S3075" s="1">
        <v>70871.600000000006</v>
      </c>
    </row>
    <row r="3076" spans="1:19" x14ac:dyDescent="0.25">
      <c r="A3076" s="2">
        <v>1001</v>
      </c>
      <c r="B3076" t="s">
        <v>21</v>
      </c>
      <c r="C3076" s="2" t="str">
        <f t="shared" si="161"/>
        <v>16</v>
      </c>
      <c r="D3076" t="s">
        <v>633</v>
      </c>
      <c r="E3076" s="2" t="str">
        <f t="shared" si="162"/>
        <v>160140000</v>
      </c>
      <c r="F3076" t="s">
        <v>664</v>
      </c>
      <c r="G3076" t="s">
        <v>665</v>
      </c>
      <c r="H3076" t="s">
        <v>666</v>
      </c>
      <c r="I3076">
        <v>64104</v>
      </c>
      <c r="J3076" t="s">
        <v>657</v>
      </c>
      <c r="K3076" s="1">
        <v>450000</v>
      </c>
      <c r="L3076" s="1">
        <v>411539.32</v>
      </c>
      <c r="M3076" s="1">
        <v>-38460.68</v>
      </c>
      <c r="N3076" s="1">
        <v>410680.37</v>
      </c>
      <c r="O3076">
        <v>858.95</v>
      </c>
      <c r="P3076" s="1">
        <v>410680.37</v>
      </c>
      <c r="Q3076">
        <v>0</v>
      </c>
      <c r="R3076" s="1">
        <v>410680.37</v>
      </c>
      <c r="S3076">
        <v>0</v>
      </c>
    </row>
    <row r="3077" spans="1:19" x14ac:dyDescent="0.25">
      <c r="A3077" s="2">
        <v>1001</v>
      </c>
      <c r="B3077" t="s">
        <v>21</v>
      </c>
      <c r="C3077" s="2" t="str">
        <f t="shared" si="161"/>
        <v>16</v>
      </c>
      <c r="D3077" t="s">
        <v>633</v>
      </c>
      <c r="E3077" s="2" t="str">
        <f t="shared" si="162"/>
        <v>160140000</v>
      </c>
      <c r="F3077" t="s">
        <v>664</v>
      </c>
      <c r="G3077" t="s">
        <v>665</v>
      </c>
      <c r="H3077" t="s">
        <v>666</v>
      </c>
      <c r="I3077">
        <v>76305</v>
      </c>
      <c r="J3077" t="s">
        <v>677</v>
      </c>
      <c r="K3077" s="1">
        <v>125000</v>
      </c>
      <c r="L3077">
        <v>0</v>
      </c>
      <c r="M3077" s="1">
        <v>-125000</v>
      </c>
      <c r="N3077">
        <v>0</v>
      </c>
      <c r="O3077">
        <v>0</v>
      </c>
      <c r="P3077">
        <v>0</v>
      </c>
      <c r="Q3077">
        <v>0</v>
      </c>
      <c r="R3077">
        <v>0</v>
      </c>
      <c r="S3077">
        <v>0</v>
      </c>
    </row>
    <row r="3078" spans="1:19" x14ac:dyDescent="0.25">
      <c r="A3078" s="2">
        <v>1001</v>
      </c>
      <c r="B3078" t="s">
        <v>21</v>
      </c>
      <c r="C3078" s="2" t="str">
        <f t="shared" si="161"/>
        <v>16</v>
      </c>
      <c r="D3078" t="s">
        <v>633</v>
      </c>
      <c r="E3078" s="2" t="str">
        <f t="shared" si="162"/>
        <v>160140000</v>
      </c>
      <c r="F3078" t="s">
        <v>664</v>
      </c>
      <c r="G3078" t="s">
        <v>665</v>
      </c>
      <c r="H3078" t="s">
        <v>666</v>
      </c>
      <c r="I3078">
        <v>76309</v>
      </c>
      <c r="J3078" t="s">
        <v>144</v>
      </c>
      <c r="K3078" s="1">
        <v>2650000</v>
      </c>
      <c r="L3078" s="1">
        <v>2650000</v>
      </c>
      <c r="M3078">
        <v>0</v>
      </c>
      <c r="N3078" s="1">
        <v>698855.68</v>
      </c>
      <c r="O3078" s="1">
        <v>1951144.32</v>
      </c>
      <c r="P3078" s="1">
        <v>686808.1</v>
      </c>
      <c r="Q3078" s="1">
        <v>12047.58</v>
      </c>
      <c r="R3078" s="1">
        <v>685770.7</v>
      </c>
      <c r="S3078" s="1">
        <v>1037.4000000000001</v>
      </c>
    </row>
    <row r="3079" spans="1:19" x14ac:dyDescent="0.25">
      <c r="A3079" s="2">
        <v>1001</v>
      </c>
      <c r="B3079" t="s">
        <v>21</v>
      </c>
      <c r="C3079" s="2" t="str">
        <f t="shared" si="161"/>
        <v>16</v>
      </c>
      <c r="D3079" t="s">
        <v>633</v>
      </c>
      <c r="E3079" s="2" t="str">
        <f t="shared" si="162"/>
        <v>160140000</v>
      </c>
      <c r="F3079" t="s">
        <v>664</v>
      </c>
      <c r="G3079" t="s">
        <v>665</v>
      </c>
      <c r="H3079" t="s">
        <v>666</v>
      </c>
      <c r="I3079">
        <v>77300</v>
      </c>
      <c r="J3079" t="s">
        <v>678</v>
      </c>
      <c r="K3079">
        <v>0</v>
      </c>
      <c r="L3079" s="1">
        <v>2041639.32</v>
      </c>
      <c r="M3079" s="1">
        <v>2041639.32</v>
      </c>
      <c r="N3079">
        <v>0</v>
      </c>
      <c r="O3079" s="1">
        <v>2041639.32</v>
      </c>
      <c r="P3079">
        <v>0</v>
      </c>
      <c r="Q3079">
        <v>0</v>
      </c>
      <c r="R3079">
        <v>0</v>
      </c>
      <c r="S3079">
        <v>0</v>
      </c>
    </row>
    <row r="3080" spans="1:19" x14ac:dyDescent="0.25">
      <c r="A3080" s="2">
        <v>1001</v>
      </c>
      <c r="B3080" t="s">
        <v>21</v>
      </c>
      <c r="C3080" s="2" t="str">
        <f t="shared" si="161"/>
        <v>16</v>
      </c>
      <c r="D3080" t="s">
        <v>633</v>
      </c>
      <c r="E3080" s="2" t="str">
        <f t="shared" si="162"/>
        <v>160140000</v>
      </c>
      <c r="F3080" t="s">
        <v>664</v>
      </c>
      <c r="G3080" t="s">
        <v>665</v>
      </c>
      <c r="H3080" t="s">
        <v>666</v>
      </c>
      <c r="I3080">
        <v>77303</v>
      </c>
      <c r="J3080" t="s">
        <v>679</v>
      </c>
      <c r="K3080" s="1">
        <v>905000</v>
      </c>
      <c r="L3080" s="1">
        <v>905256.81</v>
      </c>
      <c r="M3080">
        <v>256.81</v>
      </c>
      <c r="N3080" s="1">
        <v>816264.81</v>
      </c>
      <c r="O3080" s="1">
        <v>88992</v>
      </c>
      <c r="P3080" s="1">
        <v>500120.51</v>
      </c>
      <c r="Q3080" s="1">
        <v>316144.3</v>
      </c>
      <c r="R3080" s="1">
        <v>456816.04</v>
      </c>
      <c r="S3080" s="1">
        <v>43304.47</v>
      </c>
    </row>
    <row r="3081" spans="1:19" x14ac:dyDescent="0.25">
      <c r="A3081" s="2">
        <v>1001</v>
      </c>
      <c r="B3081" t="s">
        <v>21</v>
      </c>
      <c r="C3081" s="2" t="str">
        <f t="shared" si="161"/>
        <v>16</v>
      </c>
      <c r="D3081" t="s">
        <v>633</v>
      </c>
      <c r="E3081" s="2" t="str">
        <f t="shared" si="162"/>
        <v>160140000</v>
      </c>
      <c r="F3081" t="s">
        <v>664</v>
      </c>
      <c r="G3081" t="s">
        <v>665</v>
      </c>
      <c r="H3081" t="s">
        <v>666</v>
      </c>
      <c r="I3081">
        <v>77306</v>
      </c>
      <c r="J3081" t="s">
        <v>658</v>
      </c>
      <c r="K3081" s="1">
        <v>14770757</v>
      </c>
      <c r="L3081" s="1">
        <v>14770757</v>
      </c>
      <c r="M3081">
        <v>0</v>
      </c>
      <c r="N3081" s="1">
        <v>5706008.0300000003</v>
      </c>
      <c r="O3081" s="1">
        <v>9064748.9700000007</v>
      </c>
      <c r="P3081" s="1">
        <v>4286805.2699999996</v>
      </c>
      <c r="Q3081" s="1">
        <v>1419202.76</v>
      </c>
      <c r="R3081" s="1">
        <v>3528323.6</v>
      </c>
      <c r="S3081" s="1">
        <v>758481.67</v>
      </c>
    </row>
    <row r="3082" spans="1:19" x14ac:dyDescent="0.25">
      <c r="A3082" s="2">
        <v>1001</v>
      </c>
      <c r="B3082" t="s">
        <v>21</v>
      </c>
      <c r="C3082" s="2" t="str">
        <f t="shared" si="161"/>
        <v>16</v>
      </c>
      <c r="D3082" t="s">
        <v>633</v>
      </c>
      <c r="E3082" s="2" t="str">
        <f t="shared" si="162"/>
        <v>160140000</v>
      </c>
      <c r="F3082" t="s">
        <v>664</v>
      </c>
      <c r="G3082" t="s">
        <v>665</v>
      </c>
      <c r="H3082" t="s">
        <v>666</v>
      </c>
      <c r="I3082">
        <v>78009</v>
      </c>
      <c r="J3082" t="s">
        <v>313</v>
      </c>
      <c r="K3082" s="1">
        <v>2500000</v>
      </c>
      <c r="L3082" s="1">
        <v>2500000</v>
      </c>
      <c r="M3082">
        <v>0</v>
      </c>
      <c r="N3082">
        <v>0</v>
      </c>
      <c r="O3082" s="1">
        <v>2500000</v>
      </c>
      <c r="P3082">
        <v>0</v>
      </c>
      <c r="Q3082">
        <v>0</v>
      </c>
      <c r="R3082">
        <v>0</v>
      </c>
      <c r="S3082">
        <v>0</v>
      </c>
    </row>
    <row r="3083" spans="1:19" x14ac:dyDescent="0.25">
      <c r="A3083" s="2">
        <v>1001</v>
      </c>
      <c r="B3083" t="s">
        <v>21</v>
      </c>
      <c r="C3083" s="2" t="str">
        <f t="shared" si="161"/>
        <v>16</v>
      </c>
      <c r="D3083" t="s">
        <v>633</v>
      </c>
      <c r="E3083" s="2" t="str">
        <f t="shared" si="162"/>
        <v>160140000</v>
      </c>
      <c r="F3083" t="s">
        <v>664</v>
      </c>
      <c r="G3083" t="s">
        <v>665</v>
      </c>
      <c r="H3083" t="s">
        <v>666</v>
      </c>
      <c r="I3083">
        <v>78099</v>
      </c>
      <c r="J3083" t="s">
        <v>118</v>
      </c>
      <c r="K3083" s="1">
        <v>450000</v>
      </c>
      <c r="L3083" s="1">
        <v>450000</v>
      </c>
      <c r="M3083">
        <v>0</v>
      </c>
      <c r="N3083" s="1">
        <v>450000</v>
      </c>
      <c r="O3083">
        <v>0</v>
      </c>
      <c r="P3083" s="1">
        <v>446874.22</v>
      </c>
      <c r="Q3083" s="1">
        <v>3125.78</v>
      </c>
      <c r="R3083" s="1">
        <v>446874.22</v>
      </c>
      <c r="S3083">
        <v>0</v>
      </c>
    </row>
    <row r="3084" spans="1:19" x14ac:dyDescent="0.25">
      <c r="A3084" s="2">
        <v>1001</v>
      </c>
      <c r="B3084" t="s">
        <v>21</v>
      </c>
      <c r="C3084" s="2" t="str">
        <f t="shared" si="161"/>
        <v>16</v>
      </c>
      <c r="D3084" t="s">
        <v>633</v>
      </c>
      <c r="E3084" s="2" t="str">
        <f t="shared" si="162"/>
        <v>160140000</v>
      </c>
      <c r="F3084" t="s">
        <v>664</v>
      </c>
      <c r="G3084" t="s">
        <v>665</v>
      </c>
      <c r="H3084" t="s">
        <v>666</v>
      </c>
      <c r="I3084">
        <v>79000</v>
      </c>
      <c r="J3084" t="s">
        <v>210</v>
      </c>
      <c r="K3084" s="1">
        <v>4819528</v>
      </c>
      <c r="L3084" s="1">
        <v>2777888.68</v>
      </c>
      <c r="M3084" s="1">
        <v>-2041639.32</v>
      </c>
      <c r="N3084" s="1">
        <v>1282045.24</v>
      </c>
      <c r="O3084" s="1">
        <v>1495843.44</v>
      </c>
      <c r="P3084" s="1">
        <v>368667.1</v>
      </c>
      <c r="Q3084" s="1">
        <v>913378.14</v>
      </c>
      <c r="R3084" s="1">
        <v>368667.1</v>
      </c>
      <c r="S3084">
        <v>0</v>
      </c>
    </row>
    <row r="3085" spans="1:19" x14ac:dyDescent="0.25">
      <c r="A3085" s="2">
        <v>1001</v>
      </c>
      <c r="B3085" t="s">
        <v>21</v>
      </c>
      <c r="C3085" s="2" t="str">
        <f t="shared" si="161"/>
        <v>16</v>
      </c>
      <c r="D3085" t="s">
        <v>633</v>
      </c>
      <c r="E3085" s="2" t="str">
        <f t="shared" si="162"/>
        <v>160140000</v>
      </c>
      <c r="F3085" t="s">
        <v>664</v>
      </c>
      <c r="G3085" t="s">
        <v>665</v>
      </c>
      <c r="H3085" t="s">
        <v>666</v>
      </c>
      <c r="I3085">
        <v>79909</v>
      </c>
      <c r="J3085" t="s">
        <v>310</v>
      </c>
      <c r="K3085" s="1">
        <v>300000</v>
      </c>
      <c r="L3085" s="1">
        <v>300000</v>
      </c>
      <c r="M3085">
        <v>0</v>
      </c>
      <c r="N3085">
        <v>0</v>
      </c>
      <c r="O3085" s="1">
        <v>300000</v>
      </c>
      <c r="P3085">
        <v>0</v>
      </c>
      <c r="Q3085">
        <v>0</v>
      </c>
      <c r="R3085">
        <v>0</v>
      </c>
      <c r="S3085">
        <v>0</v>
      </c>
    </row>
    <row r="3086" spans="1:19" x14ac:dyDescent="0.25">
      <c r="A3086" s="2">
        <v>1001</v>
      </c>
      <c r="B3086" t="s">
        <v>21</v>
      </c>
      <c r="C3086" s="2" t="str">
        <f t="shared" si="161"/>
        <v>16</v>
      </c>
      <c r="D3086" t="s">
        <v>633</v>
      </c>
      <c r="E3086" s="2" t="str">
        <f t="shared" ref="E3086:E3122" si="163">"160150000"</f>
        <v>160150000</v>
      </c>
      <c r="F3086" t="s">
        <v>680</v>
      </c>
      <c r="G3086" t="s">
        <v>681</v>
      </c>
      <c r="H3086" t="s">
        <v>682</v>
      </c>
      <c r="I3086">
        <v>10000</v>
      </c>
      <c r="J3086" t="s">
        <v>25</v>
      </c>
      <c r="K3086" s="1">
        <v>82492</v>
      </c>
      <c r="L3086" s="1">
        <v>42577.4</v>
      </c>
      <c r="M3086" s="1">
        <v>-39914.6</v>
      </c>
      <c r="N3086" s="1">
        <v>42576.43</v>
      </c>
      <c r="O3086">
        <v>0.97</v>
      </c>
      <c r="P3086" s="1">
        <v>42576.43</v>
      </c>
      <c r="Q3086">
        <v>0</v>
      </c>
      <c r="R3086" s="1">
        <v>42576.43</v>
      </c>
      <c r="S3086">
        <v>0</v>
      </c>
    </row>
    <row r="3087" spans="1:19" x14ac:dyDescent="0.25">
      <c r="A3087" s="2">
        <v>1001</v>
      </c>
      <c r="B3087" t="s">
        <v>21</v>
      </c>
      <c r="C3087" s="2" t="str">
        <f t="shared" si="161"/>
        <v>16</v>
      </c>
      <c r="D3087" t="s">
        <v>633</v>
      </c>
      <c r="E3087" s="2" t="str">
        <f t="shared" si="163"/>
        <v>160150000</v>
      </c>
      <c r="F3087" t="s">
        <v>680</v>
      </c>
      <c r="G3087" t="s">
        <v>681</v>
      </c>
      <c r="H3087" t="s">
        <v>682</v>
      </c>
      <c r="I3087">
        <v>12000</v>
      </c>
      <c r="J3087" t="s">
        <v>28</v>
      </c>
      <c r="K3087" s="1">
        <v>1344325</v>
      </c>
      <c r="L3087" s="1">
        <v>975585.79</v>
      </c>
      <c r="M3087" s="1">
        <v>-368739.21</v>
      </c>
      <c r="N3087" s="1">
        <v>975585.46</v>
      </c>
      <c r="O3087">
        <v>0.33</v>
      </c>
      <c r="P3087" s="1">
        <v>975585.46</v>
      </c>
      <c r="Q3087">
        <v>0</v>
      </c>
      <c r="R3087" s="1">
        <v>975585.46</v>
      </c>
      <c r="S3087">
        <v>0</v>
      </c>
    </row>
    <row r="3088" spans="1:19" x14ac:dyDescent="0.25">
      <c r="A3088" s="2">
        <v>1001</v>
      </c>
      <c r="B3088" t="s">
        <v>21</v>
      </c>
      <c r="C3088" s="2" t="str">
        <f t="shared" si="161"/>
        <v>16</v>
      </c>
      <c r="D3088" t="s">
        <v>633</v>
      </c>
      <c r="E3088" s="2" t="str">
        <f t="shared" si="163"/>
        <v>160150000</v>
      </c>
      <c r="F3088" t="s">
        <v>680</v>
      </c>
      <c r="G3088" t="s">
        <v>681</v>
      </c>
      <c r="H3088" t="s">
        <v>682</v>
      </c>
      <c r="I3088">
        <v>12001</v>
      </c>
      <c r="J3088" t="s">
        <v>51</v>
      </c>
      <c r="K3088" s="1">
        <v>319869</v>
      </c>
      <c r="L3088" s="1">
        <v>209175</v>
      </c>
      <c r="M3088" s="1">
        <v>-110694</v>
      </c>
      <c r="N3088" s="1">
        <v>209174.39</v>
      </c>
      <c r="O3088">
        <v>0.61</v>
      </c>
      <c r="P3088" s="1">
        <v>209174.39</v>
      </c>
      <c r="Q3088">
        <v>0</v>
      </c>
      <c r="R3088" s="1">
        <v>209174.39</v>
      </c>
      <c r="S3088">
        <v>0</v>
      </c>
    </row>
    <row r="3089" spans="1:19" x14ac:dyDescent="0.25">
      <c r="A3089" s="2">
        <v>1001</v>
      </c>
      <c r="B3089" t="s">
        <v>21</v>
      </c>
      <c r="C3089" s="2" t="str">
        <f t="shared" si="161"/>
        <v>16</v>
      </c>
      <c r="D3089" t="s">
        <v>633</v>
      </c>
      <c r="E3089" s="2" t="str">
        <f t="shared" si="163"/>
        <v>160150000</v>
      </c>
      <c r="F3089" t="s">
        <v>680</v>
      </c>
      <c r="G3089" t="s">
        <v>681</v>
      </c>
      <c r="H3089" t="s">
        <v>682</v>
      </c>
      <c r="I3089">
        <v>12002</v>
      </c>
      <c r="J3089" t="s">
        <v>29</v>
      </c>
      <c r="K3089" s="1">
        <v>244987</v>
      </c>
      <c r="L3089" s="1">
        <v>98342.26</v>
      </c>
      <c r="M3089" s="1">
        <v>-146644.74</v>
      </c>
      <c r="N3089" s="1">
        <v>98341.89</v>
      </c>
      <c r="O3089">
        <v>0.37</v>
      </c>
      <c r="P3089" s="1">
        <v>98341.89</v>
      </c>
      <c r="Q3089">
        <v>0</v>
      </c>
      <c r="R3089" s="1">
        <v>98341.89</v>
      </c>
      <c r="S3089">
        <v>0</v>
      </c>
    </row>
    <row r="3090" spans="1:19" x14ac:dyDescent="0.25">
      <c r="A3090" s="2">
        <v>1001</v>
      </c>
      <c r="B3090" t="s">
        <v>21</v>
      </c>
      <c r="C3090" s="2" t="str">
        <f t="shared" si="161"/>
        <v>16</v>
      </c>
      <c r="D3090" t="s">
        <v>633</v>
      </c>
      <c r="E3090" s="2" t="str">
        <f t="shared" si="163"/>
        <v>160150000</v>
      </c>
      <c r="F3090" t="s">
        <v>680</v>
      </c>
      <c r="G3090" t="s">
        <v>681</v>
      </c>
      <c r="H3090" t="s">
        <v>682</v>
      </c>
      <c r="I3090">
        <v>12003</v>
      </c>
      <c r="J3090" t="s">
        <v>30</v>
      </c>
      <c r="K3090" s="1">
        <v>99313</v>
      </c>
      <c r="L3090" s="1">
        <v>97255</v>
      </c>
      <c r="M3090" s="1">
        <v>-2058</v>
      </c>
      <c r="N3090" s="1">
        <v>96776.19</v>
      </c>
      <c r="O3090">
        <v>478.81</v>
      </c>
      <c r="P3090" s="1">
        <v>96776.19</v>
      </c>
      <c r="Q3090">
        <v>0</v>
      </c>
      <c r="R3090" s="1">
        <v>96776.19</v>
      </c>
      <c r="S3090">
        <v>0</v>
      </c>
    </row>
    <row r="3091" spans="1:19" x14ac:dyDescent="0.25">
      <c r="A3091" s="2">
        <v>1001</v>
      </c>
      <c r="B3091" t="s">
        <v>21</v>
      </c>
      <c r="C3091" s="2" t="str">
        <f t="shared" si="161"/>
        <v>16</v>
      </c>
      <c r="D3091" t="s">
        <v>633</v>
      </c>
      <c r="E3091" s="2" t="str">
        <f t="shared" si="163"/>
        <v>160150000</v>
      </c>
      <c r="F3091" t="s">
        <v>680</v>
      </c>
      <c r="G3091" t="s">
        <v>681</v>
      </c>
      <c r="H3091" t="s">
        <v>682</v>
      </c>
      <c r="I3091">
        <v>12005</v>
      </c>
      <c r="J3091" t="s">
        <v>31</v>
      </c>
      <c r="K3091" s="1">
        <v>205619</v>
      </c>
      <c r="L3091" s="1">
        <v>233619</v>
      </c>
      <c r="M3091" s="1">
        <v>28000</v>
      </c>
      <c r="N3091" s="1">
        <v>234097.73</v>
      </c>
      <c r="O3091">
        <v>-478.73</v>
      </c>
      <c r="P3091" s="1">
        <v>234097.73</v>
      </c>
      <c r="Q3091">
        <v>0</v>
      </c>
      <c r="R3091" s="1">
        <v>234097.73</v>
      </c>
      <c r="S3091">
        <v>0</v>
      </c>
    </row>
    <row r="3092" spans="1:19" x14ac:dyDescent="0.25">
      <c r="A3092" s="2">
        <v>1001</v>
      </c>
      <c r="B3092" t="s">
        <v>21</v>
      </c>
      <c r="C3092" s="2" t="str">
        <f t="shared" si="161"/>
        <v>16</v>
      </c>
      <c r="D3092" t="s">
        <v>633</v>
      </c>
      <c r="E3092" s="2" t="str">
        <f t="shared" si="163"/>
        <v>160150000</v>
      </c>
      <c r="F3092" t="s">
        <v>680</v>
      </c>
      <c r="G3092" t="s">
        <v>681</v>
      </c>
      <c r="H3092" t="s">
        <v>682</v>
      </c>
      <c r="I3092">
        <v>12100</v>
      </c>
      <c r="J3092" t="s">
        <v>32</v>
      </c>
      <c r="K3092" s="1">
        <v>1265383</v>
      </c>
      <c r="L3092" s="1">
        <v>929333.95</v>
      </c>
      <c r="M3092" s="1">
        <v>-336049.05</v>
      </c>
      <c r="N3092" s="1">
        <v>929333.7</v>
      </c>
      <c r="O3092">
        <v>0.25</v>
      </c>
      <c r="P3092" s="1">
        <v>929333.7</v>
      </c>
      <c r="Q3092">
        <v>0</v>
      </c>
      <c r="R3092" s="1">
        <v>929333.7</v>
      </c>
      <c r="S3092">
        <v>0</v>
      </c>
    </row>
    <row r="3093" spans="1:19" x14ac:dyDescent="0.25">
      <c r="A3093" s="2">
        <v>1001</v>
      </c>
      <c r="B3093" t="s">
        <v>21</v>
      </c>
      <c r="C3093" s="2" t="str">
        <f t="shared" si="161"/>
        <v>16</v>
      </c>
      <c r="D3093" t="s">
        <v>633</v>
      </c>
      <c r="E3093" s="2" t="str">
        <f t="shared" si="163"/>
        <v>160150000</v>
      </c>
      <c r="F3093" t="s">
        <v>680</v>
      </c>
      <c r="G3093" t="s">
        <v>681</v>
      </c>
      <c r="H3093" t="s">
        <v>682</v>
      </c>
      <c r="I3093">
        <v>12101</v>
      </c>
      <c r="J3093" t="s">
        <v>33</v>
      </c>
      <c r="K3093" s="1">
        <v>2216385</v>
      </c>
      <c r="L3093" s="1">
        <v>1714371.79</v>
      </c>
      <c r="M3093" s="1">
        <v>-502013.21</v>
      </c>
      <c r="N3093" s="1">
        <v>1714371.01</v>
      </c>
      <c r="O3093">
        <v>0.78</v>
      </c>
      <c r="P3093" s="1">
        <v>1714371.01</v>
      </c>
      <c r="Q3093">
        <v>0</v>
      </c>
      <c r="R3093" s="1">
        <v>1714371.01</v>
      </c>
      <c r="S3093">
        <v>0</v>
      </c>
    </row>
    <row r="3094" spans="1:19" x14ac:dyDescent="0.25">
      <c r="A3094" s="2">
        <v>1001</v>
      </c>
      <c r="B3094" t="s">
        <v>21</v>
      </c>
      <c r="C3094" s="2" t="str">
        <f t="shared" si="161"/>
        <v>16</v>
      </c>
      <c r="D3094" t="s">
        <v>633</v>
      </c>
      <c r="E3094" s="2" t="str">
        <f t="shared" si="163"/>
        <v>160150000</v>
      </c>
      <c r="F3094" t="s">
        <v>680</v>
      </c>
      <c r="G3094" t="s">
        <v>681</v>
      </c>
      <c r="H3094" t="s">
        <v>682</v>
      </c>
      <c r="I3094">
        <v>12401</v>
      </c>
      <c r="J3094" t="s">
        <v>133</v>
      </c>
      <c r="K3094" s="1">
        <v>722438</v>
      </c>
      <c r="L3094" s="1">
        <v>534718</v>
      </c>
      <c r="M3094" s="1">
        <v>-187720</v>
      </c>
      <c r="N3094" s="1">
        <v>534717.98</v>
      </c>
      <c r="O3094">
        <v>0.02</v>
      </c>
      <c r="P3094" s="1">
        <v>534717.98</v>
      </c>
      <c r="Q3094">
        <v>0</v>
      </c>
      <c r="R3094" s="1">
        <v>534717.98</v>
      </c>
      <c r="S3094">
        <v>0</v>
      </c>
    </row>
    <row r="3095" spans="1:19" x14ac:dyDescent="0.25">
      <c r="A3095" s="2">
        <v>1001</v>
      </c>
      <c r="B3095" t="s">
        <v>21</v>
      </c>
      <c r="C3095" s="2" t="str">
        <f t="shared" si="161"/>
        <v>16</v>
      </c>
      <c r="D3095" t="s">
        <v>633</v>
      </c>
      <c r="E3095" s="2" t="str">
        <f t="shared" si="163"/>
        <v>160150000</v>
      </c>
      <c r="F3095" t="s">
        <v>680</v>
      </c>
      <c r="G3095" t="s">
        <v>681</v>
      </c>
      <c r="H3095" t="s">
        <v>682</v>
      </c>
      <c r="I3095">
        <v>12502</v>
      </c>
      <c r="J3095" t="s">
        <v>134</v>
      </c>
      <c r="K3095">
        <v>0</v>
      </c>
      <c r="L3095">
        <v>954.54</v>
      </c>
      <c r="M3095">
        <v>954.54</v>
      </c>
      <c r="N3095">
        <v>954.54</v>
      </c>
      <c r="O3095">
        <v>0</v>
      </c>
      <c r="P3095">
        <v>954.54</v>
      </c>
      <c r="Q3095">
        <v>0</v>
      </c>
      <c r="R3095">
        <v>954.54</v>
      </c>
      <c r="S3095">
        <v>0</v>
      </c>
    </row>
    <row r="3096" spans="1:19" x14ac:dyDescent="0.25">
      <c r="A3096" s="2">
        <v>1001</v>
      </c>
      <c r="B3096" t="s">
        <v>21</v>
      </c>
      <c r="C3096" s="2" t="str">
        <f t="shared" si="161"/>
        <v>16</v>
      </c>
      <c r="D3096" t="s">
        <v>633</v>
      </c>
      <c r="E3096" s="2" t="str">
        <f t="shared" si="163"/>
        <v>160150000</v>
      </c>
      <c r="F3096" t="s">
        <v>680</v>
      </c>
      <c r="G3096" t="s">
        <v>681</v>
      </c>
      <c r="H3096" t="s">
        <v>682</v>
      </c>
      <c r="I3096">
        <v>13000</v>
      </c>
      <c r="J3096" t="s">
        <v>53</v>
      </c>
      <c r="K3096" s="1">
        <v>128088</v>
      </c>
      <c r="L3096" s="1">
        <v>133414</v>
      </c>
      <c r="M3096" s="1">
        <v>5326</v>
      </c>
      <c r="N3096" s="1">
        <v>133413.79</v>
      </c>
      <c r="O3096">
        <v>0.21</v>
      </c>
      <c r="P3096" s="1">
        <v>133413.79</v>
      </c>
      <c r="Q3096">
        <v>0</v>
      </c>
      <c r="R3096" s="1">
        <v>133413.79</v>
      </c>
      <c r="S3096">
        <v>0</v>
      </c>
    </row>
    <row r="3097" spans="1:19" x14ac:dyDescent="0.25">
      <c r="A3097" s="2">
        <v>1001</v>
      </c>
      <c r="B3097" t="s">
        <v>21</v>
      </c>
      <c r="C3097" s="2" t="str">
        <f t="shared" si="161"/>
        <v>16</v>
      </c>
      <c r="D3097" t="s">
        <v>633</v>
      </c>
      <c r="E3097" s="2" t="str">
        <f t="shared" si="163"/>
        <v>160150000</v>
      </c>
      <c r="F3097" t="s">
        <v>680</v>
      </c>
      <c r="G3097" t="s">
        <v>681</v>
      </c>
      <c r="H3097" t="s">
        <v>682</v>
      </c>
      <c r="I3097">
        <v>13005</v>
      </c>
      <c r="J3097" t="s">
        <v>56</v>
      </c>
      <c r="K3097" s="1">
        <v>18703</v>
      </c>
      <c r="L3097" s="1">
        <v>14298</v>
      </c>
      <c r="M3097" s="1">
        <v>-4405</v>
      </c>
      <c r="N3097" s="1">
        <v>14297.59</v>
      </c>
      <c r="O3097">
        <v>0.41</v>
      </c>
      <c r="P3097" s="1">
        <v>14297.59</v>
      </c>
      <c r="Q3097">
        <v>0</v>
      </c>
      <c r="R3097" s="1">
        <v>14297.59</v>
      </c>
      <c r="S3097">
        <v>0</v>
      </c>
    </row>
    <row r="3098" spans="1:19" x14ac:dyDescent="0.25">
      <c r="A3098" s="2">
        <v>1001</v>
      </c>
      <c r="B3098" t="s">
        <v>21</v>
      </c>
      <c r="C3098" s="2" t="str">
        <f t="shared" si="161"/>
        <v>16</v>
      </c>
      <c r="D3098" t="s">
        <v>633</v>
      </c>
      <c r="E3098" s="2" t="str">
        <f t="shared" si="163"/>
        <v>160150000</v>
      </c>
      <c r="F3098" t="s">
        <v>680</v>
      </c>
      <c r="G3098" t="s">
        <v>681</v>
      </c>
      <c r="H3098" t="s">
        <v>682</v>
      </c>
      <c r="I3098">
        <v>16000</v>
      </c>
      <c r="J3098" t="s">
        <v>35</v>
      </c>
      <c r="K3098" s="1">
        <v>1297451</v>
      </c>
      <c r="L3098" s="1">
        <v>1359062.06</v>
      </c>
      <c r="M3098" s="1">
        <v>61611.06</v>
      </c>
      <c r="N3098" s="1">
        <v>1359061.92</v>
      </c>
      <c r="O3098">
        <v>0.14000000000000001</v>
      </c>
      <c r="P3098" s="1">
        <v>1359061.92</v>
      </c>
      <c r="Q3098">
        <v>0</v>
      </c>
      <c r="R3098" s="1">
        <v>1359061.92</v>
      </c>
      <c r="S3098">
        <v>0</v>
      </c>
    </row>
    <row r="3099" spans="1:19" x14ac:dyDescent="0.25">
      <c r="A3099" s="2">
        <v>1001</v>
      </c>
      <c r="B3099" t="s">
        <v>21</v>
      </c>
      <c r="C3099" s="2" t="str">
        <f t="shared" si="161"/>
        <v>16</v>
      </c>
      <c r="D3099" t="s">
        <v>633</v>
      </c>
      <c r="E3099" s="2" t="str">
        <f t="shared" si="163"/>
        <v>160150000</v>
      </c>
      <c r="F3099" t="s">
        <v>680</v>
      </c>
      <c r="G3099" t="s">
        <v>681</v>
      </c>
      <c r="H3099" t="s">
        <v>682</v>
      </c>
      <c r="I3099">
        <v>20400</v>
      </c>
      <c r="J3099" t="s">
        <v>66</v>
      </c>
      <c r="K3099" s="1">
        <v>8000</v>
      </c>
      <c r="L3099" s="1">
        <v>3624</v>
      </c>
      <c r="M3099" s="1">
        <v>-4376</v>
      </c>
      <c r="N3099" s="1">
        <v>3624</v>
      </c>
      <c r="O3099">
        <v>0</v>
      </c>
      <c r="P3099" s="1">
        <v>3624</v>
      </c>
      <c r="Q3099">
        <v>0</v>
      </c>
      <c r="R3099" s="1">
        <v>3322</v>
      </c>
      <c r="S3099">
        <v>302</v>
      </c>
    </row>
    <row r="3100" spans="1:19" x14ac:dyDescent="0.25">
      <c r="A3100" s="2">
        <v>1001</v>
      </c>
      <c r="B3100" t="s">
        <v>21</v>
      </c>
      <c r="C3100" s="2" t="str">
        <f t="shared" si="161"/>
        <v>16</v>
      </c>
      <c r="D3100" t="s">
        <v>633</v>
      </c>
      <c r="E3100" s="2" t="str">
        <f t="shared" si="163"/>
        <v>160150000</v>
      </c>
      <c r="F3100" t="s">
        <v>680</v>
      </c>
      <c r="G3100" t="s">
        <v>681</v>
      </c>
      <c r="H3100" t="s">
        <v>682</v>
      </c>
      <c r="I3100">
        <v>22103</v>
      </c>
      <c r="J3100" t="s">
        <v>76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>
        <v>0</v>
      </c>
      <c r="R3100">
        <v>0</v>
      </c>
      <c r="S3100">
        <v>0</v>
      </c>
    </row>
    <row r="3101" spans="1:19" x14ac:dyDescent="0.25">
      <c r="A3101" s="2">
        <v>1001</v>
      </c>
      <c r="B3101" t="s">
        <v>21</v>
      </c>
      <c r="C3101" s="2" t="str">
        <f t="shared" si="161"/>
        <v>16</v>
      </c>
      <c r="D3101" t="s">
        <v>633</v>
      </c>
      <c r="E3101" s="2" t="str">
        <f t="shared" si="163"/>
        <v>160150000</v>
      </c>
      <c r="F3101" t="s">
        <v>680</v>
      </c>
      <c r="G3101" t="s">
        <v>681</v>
      </c>
      <c r="H3101" t="s">
        <v>682</v>
      </c>
      <c r="I3101">
        <v>22104</v>
      </c>
      <c r="J3101" t="s">
        <v>77</v>
      </c>
      <c r="K3101" s="1">
        <v>1500</v>
      </c>
      <c r="L3101" s="1">
        <v>1325.81</v>
      </c>
      <c r="M3101">
        <v>-174.19</v>
      </c>
      <c r="N3101" s="1">
        <v>1325.81</v>
      </c>
      <c r="O3101">
        <v>0</v>
      </c>
      <c r="P3101" s="1">
        <v>1325.81</v>
      </c>
      <c r="Q3101">
        <v>0</v>
      </c>
      <c r="R3101" s="1">
        <v>1325.8</v>
      </c>
      <c r="S3101">
        <v>0.01</v>
      </c>
    </row>
    <row r="3102" spans="1:19" x14ac:dyDescent="0.25">
      <c r="A3102" s="2">
        <v>1001</v>
      </c>
      <c r="B3102" t="s">
        <v>21</v>
      </c>
      <c r="C3102" s="2" t="str">
        <f t="shared" si="161"/>
        <v>16</v>
      </c>
      <c r="D3102" t="s">
        <v>633</v>
      </c>
      <c r="E3102" s="2" t="str">
        <f t="shared" si="163"/>
        <v>160150000</v>
      </c>
      <c r="F3102" t="s">
        <v>680</v>
      </c>
      <c r="G3102" t="s">
        <v>681</v>
      </c>
      <c r="H3102" t="s">
        <v>682</v>
      </c>
      <c r="I3102">
        <v>22109</v>
      </c>
      <c r="J3102" t="s">
        <v>78</v>
      </c>
      <c r="K3102">
        <v>0</v>
      </c>
      <c r="L3102" s="1">
        <v>1000</v>
      </c>
      <c r="M3102" s="1">
        <v>1000</v>
      </c>
      <c r="N3102">
        <v>110</v>
      </c>
      <c r="O3102">
        <v>890</v>
      </c>
      <c r="P3102">
        <v>110</v>
      </c>
      <c r="Q3102">
        <v>0</v>
      </c>
      <c r="R3102">
        <v>110</v>
      </c>
      <c r="S3102">
        <v>0</v>
      </c>
    </row>
    <row r="3103" spans="1:19" x14ac:dyDescent="0.25">
      <c r="A3103" s="2">
        <v>1001</v>
      </c>
      <c r="B3103" t="s">
        <v>21</v>
      </c>
      <c r="C3103" s="2" t="str">
        <f t="shared" si="161"/>
        <v>16</v>
      </c>
      <c r="D3103" t="s">
        <v>633</v>
      </c>
      <c r="E3103" s="2" t="str">
        <f t="shared" si="163"/>
        <v>160150000</v>
      </c>
      <c r="F3103" t="s">
        <v>680</v>
      </c>
      <c r="G3103" t="s">
        <v>681</v>
      </c>
      <c r="H3103" t="s">
        <v>682</v>
      </c>
      <c r="I3103">
        <v>22602</v>
      </c>
      <c r="J3103" t="s">
        <v>108</v>
      </c>
      <c r="K3103" s="1">
        <v>15000</v>
      </c>
      <c r="L3103">
        <v>0</v>
      </c>
      <c r="M3103" s="1">
        <v>-15000</v>
      </c>
      <c r="N3103">
        <v>0</v>
      </c>
      <c r="O3103">
        <v>0</v>
      </c>
      <c r="P3103">
        <v>0</v>
      </c>
      <c r="Q3103">
        <v>0</v>
      </c>
      <c r="R3103">
        <v>0</v>
      </c>
      <c r="S3103">
        <v>0</v>
      </c>
    </row>
    <row r="3104" spans="1:19" x14ac:dyDescent="0.25">
      <c r="A3104" s="2">
        <v>1001</v>
      </c>
      <c r="B3104" t="s">
        <v>21</v>
      </c>
      <c r="C3104" s="2" t="str">
        <f t="shared" si="161"/>
        <v>16</v>
      </c>
      <c r="D3104" t="s">
        <v>633</v>
      </c>
      <c r="E3104" s="2" t="str">
        <f t="shared" si="163"/>
        <v>160150000</v>
      </c>
      <c r="F3104" t="s">
        <v>680</v>
      </c>
      <c r="G3104" t="s">
        <v>681</v>
      </c>
      <c r="H3104" t="s">
        <v>682</v>
      </c>
      <c r="I3104">
        <v>22603</v>
      </c>
      <c r="J3104" t="s">
        <v>82</v>
      </c>
      <c r="K3104" s="1">
        <v>10000</v>
      </c>
      <c r="L3104" s="1">
        <v>2210</v>
      </c>
      <c r="M3104" s="1">
        <v>-7790</v>
      </c>
      <c r="N3104" s="1">
        <v>1010</v>
      </c>
      <c r="O3104" s="1">
        <v>1200</v>
      </c>
      <c r="P3104" s="1">
        <v>1010</v>
      </c>
      <c r="Q3104">
        <v>0</v>
      </c>
      <c r="R3104" s="1">
        <v>1010</v>
      </c>
      <c r="S3104">
        <v>0</v>
      </c>
    </row>
    <row r="3105" spans="1:19" x14ac:dyDescent="0.25">
      <c r="A3105" s="2">
        <v>1001</v>
      </c>
      <c r="B3105" t="s">
        <v>21</v>
      </c>
      <c r="C3105" s="2" t="str">
        <f t="shared" si="161"/>
        <v>16</v>
      </c>
      <c r="D3105" t="s">
        <v>633</v>
      </c>
      <c r="E3105" s="2" t="str">
        <f t="shared" si="163"/>
        <v>160150000</v>
      </c>
      <c r="F3105" t="s">
        <v>680</v>
      </c>
      <c r="G3105" t="s">
        <v>681</v>
      </c>
      <c r="H3105" t="s">
        <v>682</v>
      </c>
      <c r="I3105">
        <v>22606</v>
      </c>
      <c r="J3105" t="s">
        <v>83</v>
      </c>
      <c r="K3105" s="1">
        <v>9000</v>
      </c>
      <c r="L3105" s="1">
        <v>5000</v>
      </c>
      <c r="M3105" s="1">
        <v>-4000</v>
      </c>
      <c r="N3105">
        <v>338.59</v>
      </c>
      <c r="O3105" s="1">
        <v>4661.41</v>
      </c>
      <c r="P3105">
        <v>338.59</v>
      </c>
      <c r="Q3105">
        <v>0</v>
      </c>
      <c r="R3105">
        <v>338.59</v>
      </c>
      <c r="S3105">
        <v>0</v>
      </c>
    </row>
    <row r="3106" spans="1:19" x14ac:dyDescent="0.25">
      <c r="A3106" s="2">
        <v>1001</v>
      </c>
      <c r="B3106" t="s">
        <v>21</v>
      </c>
      <c r="C3106" s="2" t="str">
        <f t="shared" si="161"/>
        <v>16</v>
      </c>
      <c r="D3106" t="s">
        <v>633</v>
      </c>
      <c r="E3106" s="2" t="str">
        <f t="shared" si="163"/>
        <v>160150000</v>
      </c>
      <c r="F3106" t="s">
        <v>680</v>
      </c>
      <c r="G3106" t="s">
        <v>681</v>
      </c>
      <c r="H3106" t="s">
        <v>682</v>
      </c>
      <c r="I3106">
        <v>22609</v>
      </c>
      <c r="J3106" t="s">
        <v>44</v>
      </c>
      <c r="K3106" s="1">
        <v>2000</v>
      </c>
      <c r="L3106" s="1">
        <v>2000</v>
      </c>
      <c r="M3106">
        <v>0</v>
      </c>
      <c r="N3106" s="1">
        <v>1788.12</v>
      </c>
      <c r="O3106">
        <v>211.88</v>
      </c>
      <c r="P3106" s="1">
        <v>1788.12</v>
      </c>
      <c r="Q3106">
        <v>0</v>
      </c>
      <c r="R3106" s="1">
        <v>1788.12</v>
      </c>
      <c r="S3106">
        <v>0</v>
      </c>
    </row>
    <row r="3107" spans="1:19" x14ac:dyDescent="0.25">
      <c r="A3107" s="2">
        <v>1001</v>
      </c>
      <c r="B3107" t="s">
        <v>21</v>
      </c>
      <c r="C3107" s="2" t="str">
        <f t="shared" si="161"/>
        <v>16</v>
      </c>
      <c r="D3107" t="s">
        <v>633</v>
      </c>
      <c r="E3107" s="2" t="str">
        <f t="shared" si="163"/>
        <v>160150000</v>
      </c>
      <c r="F3107" t="s">
        <v>680</v>
      </c>
      <c r="G3107" t="s">
        <v>681</v>
      </c>
      <c r="H3107" t="s">
        <v>682</v>
      </c>
      <c r="I3107">
        <v>22701</v>
      </c>
      <c r="J3107" t="s">
        <v>85</v>
      </c>
      <c r="K3107">
        <v>0</v>
      </c>
      <c r="L3107" s="1">
        <v>18000</v>
      </c>
      <c r="M3107" s="1">
        <v>18000</v>
      </c>
      <c r="N3107" s="1">
        <v>20225.54</v>
      </c>
      <c r="O3107" s="1">
        <v>-2225.54</v>
      </c>
      <c r="P3107" s="1">
        <v>20225.54</v>
      </c>
      <c r="Q3107">
        <v>0</v>
      </c>
      <c r="R3107" s="1">
        <v>16305.14</v>
      </c>
      <c r="S3107" s="1">
        <v>3920.4</v>
      </c>
    </row>
    <row r="3108" spans="1:19" x14ac:dyDescent="0.25">
      <c r="A3108" s="2">
        <v>1001</v>
      </c>
      <c r="B3108" t="s">
        <v>21</v>
      </c>
      <c r="C3108" s="2" t="str">
        <f t="shared" si="161"/>
        <v>16</v>
      </c>
      <c r="D3108" t="s">
        <v>633</v>
      </c>
      <c r="E3108" s="2" t="str">
        <f t="shared" si="163"/>
        <v>160150000</v>
      </c>
      <c r="F3108" t="s">
        <v>680</v>
      </c>
      <c r="G3108" t="s">
        <v>681</v>
      </c>
      <c r="H3108" t="s">
        <v>682</v>
      </c>
      <c r="I3108">
        <v>22706</v>
      </c>
      <c r="J3108" t="s">
        <v>86</v>
      </c>
      <c r="K3108" s="1">
        <v>1570597</v>
      </c>
      <c r="L3108" s="1">
        <v>1889650.68</v>
      </c>
      <c r="M3108" s="1">
        <v>319053.68</v>
      </c>
      <c r="N3108" s="1">
        <v>1880666.11</v>
      </c>
      <c r="O3108" s="1">
        <v>8984.57</v>
      </c>
      <c r="P3108" s="1">
        <v>1880666.11</v>
      </c>
      <c r="Q3108">
        <v>0</v>
      </c>
      <c r="R3108" s="1">
        <v>1639750.49</v>
      </c>
      <c r="S3108" s="1">
        <v>240915.62</v>
      </c>
    </row>
    <row r="3109" spans="1:19" x14ac:dyDescent="0.25">
      <c r="A3109" s="2">
        <v>1001</v>
      </c>
      <c r="B3109" t="s">
        <v>21</v>
      </c>
      <c r="C3109" s="2" t="str">
        <f t="shared" si="161"/>
        <v>16</v>
      </c>
      <c r="D3109" t="s">
        <v>633</v>
      </c>
      <c r="E3109" s="2" t="str">
        <f t="shared" si="163"/>
        <v>160150000</v>
      </c>
      <c r="F3109" t="s">
        <v>680</v>
      </c>
      <c r="G3109" t="s">
        <v>681</v>
      </c>
      <c r="H3109" t="s">
        <v>682</v>
      </c>
      <c r="I3109">
        <v>22709</v>
      </c>
      <c r="J3109" t="s">
        <v>87</v>
      </c>
      <c r="K3109" s="1">
        <v>216237</v>
      </c>
      <c r="L3109" s="1">
        <v>748557.67</v>
      </c>
      <c r="M3109" s="1">
        <v>532320.67000000004</v>
      </c>
      <c r="N3109" s="1">
        <v>702251.39</v>
      </c>
      <c r="O3109" s="1">
        <v>46306.28</v>
      </c>
      <c r="P3109" s="1">
        <v>702251.39</v>
      </c>
      <c r="Q3109">
        <v>0</v>
      </c>
      <c r="R3109" s="1">
        <v>652796.56000000006</v>
      </c>
      <c r="S3109" s="1">
        <v>49454.83</v>
      </c>
    </row>
    <row r="3110" spans="1:19" x14ac:dyDescent="0.25">
      <c r="A3110" s="2">
        <v>1001</v>
      </c>
      <c r="B3110" t="s">
        <v>21</v>
      </c>
      <c r="C3110" s="2" t="str">
        <f t="shared" si="161"/>
        <v>16</v>
      </c>
      <c r="D3110" t="s">
        <v>633</v>
      </c>
      <c r="E3110" s="2" t="str">
        <f t="shared" si="163"/>
        <v>160150000</v>
      </c>
      <c r="F3110" t="s">
        <v>680</v>
      </c>
      <c r="G3110" t="s">
        <v>681</v>
      </c>
      <c r="H3110" t="s">
        <v>682</v>
      </c>
      <c r="I3110">
        <v>22809</v>
      </c>
      <c r="J3110" t="s">
        <v>308</v>
      </c>
      <c r="K3110" s="1">
        <v>260000</v>
      </c>
      <c r="L3110" s="1">
        <v>110000</v>
      </c>
      <c r="M3110" s="1">
        <v>-150000</v>
      </c>
      <c r="N3110" s="1">
        <v>110000</v>
      </c>
      <c r="O3110">
        <v>0</v>
      </c>
      <c r="P3110" s="1">
        <v>110000</v>
      </c>
      <c r="Q3110">
        <v>0</v>
      </c>
      <c r="R3110" s="1">
        <v>110000</v>
      </c>
      <c r="S3110">
        <v>0</v>
      </c>
    </row>
    <row r="3111" spans="1:19" x14ac:dyDescent="0.25">
      <c r="A3111" s="2">
        <v>1001</v>
      </c>
      <c r="B3111" t="s">
        <v>21</v>
      </c>
      <c r="C3111" s="2" t="str">
        <f t="shared" si="161"/>
        <v>16</v>
      </c>
      <c r="D3111" t="s">
        <v>633</v>
      </c>
      <c r="E3111" s="2" t="str">
        <f t="shared" si="163"/>
        <v>160150000</v>
      </c>
      <c r="F3111" t="s">
        <v>680</v>
      </c>
      <c r="G3111" t="s">
        <v>681</v>
      </c>
      <c r="H3111" t="s">
        <v>682</v>
      </c>
      <c r="I3111">
        <v>23001</v>
      </c>
      <c r="J3111" t="s">
        <v>88</v>
      </c>
      <c r="K3111" s="1">
        <v>5000</v>
      </c>
      <c r="L3111" s="1">
        <v>1000</v>
      </c>
      <c r="M3111" s="1">
        <v>-4000</v>
      </c>
      <c r="N3111">
        <v>26.67</v>
      </c>
      <c r="O3111">
        <v>973.33</v>
      </c>
      <c r="P3111">
        <v>26.67</v>
      </c>
      <c r="Q3111">
        <v>0</v>
      </c>
      <c r="R3111">
        <v>26.67</v>
      </c>
      <c r="S3111">
        <v>0</v>
      </c>
    </row>
    <row r="3112" spans="1:19" x14ac:dyDescent="0.25">
      <c r="A3112" s="2">
        <v>1001</v>
      </c>
      <c r="B3112" t="s">
        <v>21</v>
      </c>
      <c r="C3112" s="2" t="str">
        <f t="shared" si="161"/>
        <v>16</v>
      </c>
      <c r="D3112" t="s">
        <v>633</v>
      </c>
      <c r="E3112" s="2" t="str">
        <f t="shared" si="163"/>
        <v>160150000</v>
      </c>
      <c r="F3112" t="s">
        <v>680</v>
      </c>
      <c r="G3112" t="s">
        <v>681</v>
      </c>
      <c r="H3112" t="s">
        <v>682</v>
      </c>
      <c r="I3112">
        <v>23100</v>
      </c>
      <c r="J3112" t="s">
        <v>89</v>
      </c>
      <c r="K3112" s="1">
        <v>20000</v>
      </c>
      <c r="L3112" s="1">
        <v>1000</v>
      </c>
      <c r="M3112" s="1">
        <v>-19000</v>
      </c>
      <c r="N3112">
        <v>67.400000000000006</v>
      </c>
      <c r="O3112">
        <v>932.6</v>
      </c>
      <c r="P3112">
        <v>67.400000000000006</v>
      </c>
      <c r="Q3112">
        <v>0</v>
      </c>
      <c r="R3112">
        <v>67.400000000000006</v>
      </c>
      <c r="S3112">
        <v>0</v>
      </c>
    </row>
    <row r="3113" spans="1:19" x14ac:dyDescent="0.25">
      <c r="A3113" s="2">
        <v>1001</v>
      </c>
      <c r="B3113" t="s">
        <v>21</v>
      </c>
      <c r="C3113" s="2" t="str">
        <f t="shared" si="161"/>
        <v>16</v>
      </c>
      <c r="D3113" t="s">
        <v>633</v>
      </c>
      <c r="E3113" s="2" t="str">
        <f t="shared" si="163"/>
        <v>160150000</v>
      </c>
      <c r="F3113" t="s">
        <v>680</v>
      </c>
      <c r="G3113" t="s">
        <v>681</v>
      </c>
      <c r="H3113" t="s">
        <v>682</v>
      </c>
      <c r="I3113">
        <v>28001</v>
      </c>
      <c r="J3113" t="s">
        <v>45</v>
      </c>
      <c r="K3113" s="1">
        <v>112669</v>
      </c>
      <c r="L3113" s="1">
        <v>680669</v>
      </c>
      <c r="M3113" s="1">
        <v>568000</v>
      </c>
      <c r="N3113" s="1">
        <v>677412.33</v>
      </c>
      <c r="O3113" s="1">
        <v>3256.67</v>
      </c>
      <c r="P3113" s="1">
        <v>677412.33</v>
      </c>
      <c r="Q3113">
        <v>0</v>
      </c>
      <c r="R3113" s="1">
        <v>677412.33</v>
      </c>
      <c r="S3113">
        <v>0</v>
      </c>
    </row>
    <row r="3114" spans="1:19" x14ac:dyDescent="0.25">
      <c r="A3114" s="2">
        <v>1001</v>
      </c>
      <c r="B3114" t="s">
        <v>21</v>
      </c>
      <c r="C3114" s="2" t="str">
        <f t="shared" si="161"/>
        <v>16</v>
      </c>
      <c r="D3114" t="s">
        <v>633</v>
      </c>
      <c r="E3114" s="2" t="str">
        <f t="shared" si="163"/>
        <v>160150000</v>
      </c>
      <c r="F3114" t="s">
        <v>680</v>
      </c>
      <c r="G3114" t="s">
        <v>681</v>
      </c>
      <c r="H3114" t="s">
        <v>682</v>
      </c>
      <c r="I3114">
        <v>48145</v>
      </c>
      <c r="J3114" t="s">
        <v>683</v>
      </c>
      <c r="K3114" s="1">
        <v>4650000</v>
      </c>
      <c r="L3114" s="1">
        <v>9618029.7100000009</v>
      </c>
      <c r="M3114" s="1">
        <v>4968029.71</v>
      </c>
      <c r="N3114" s="1">
        <v>9618029.7100000009</v>
      </c>
      <c r="O3114">
        <v>0</v>
      </c>
      <c r="P3114" s="1">
        <v>9618029.7100000009</v>
      </c>
      <c r="Q3114">
        <v>0</v>
      </c>
      <c r="R3114" s="1">
        <v>9618029.7100000009</v>
      </c>
      <c r="S3114">
        <v>0</v>
      </c>
    </row>
    <row r="3115" spans="1:19" x14ac:dyDescent="0.25">
      <c r="A3115" s="2">
        <v>1001</v>
      </c>
      <c r="B3115" t="s">
        <v>21</v>
      </c>
      <c r="C3115" s="2" t="str">
        <f t="shared" si="161"/>
        <v>16</v>
      </c>
      <c r="D3115" t="s">
        <v>633</v>
      </c>
      <c r="E3115" s="2" t="str">
        <f t="shared" si="163"/>
        <v>160150000</v>
      </c>
      <c r="F3115" t="s">
        <v>680</v>
      </c>
      <c r="G3115" t="s">
        <v>681</v>
      </c>
      <c r="H3115" t="s">
        <v>682</v>
      </c>
      <c r="I3115">
        <v>63308</v>
      </c>
      <c r="J3115" t="s">
        <v>171</v>
      </c>
      <c r="K3115" s="1">
        <v>698773</v>
      </c>
      <c r="L3115" s="1">
        <v>536996.23</v>
      </c>
      <c r="M3115" s="1">
        <v>-161776.76999999999</v>
      </c>
      <c r="N3115" s="1">
        <v>536996.23</v>
      </c>
      <c r="O3115">
        <v>0</v>
      </c>
      <c r="P3115" s="1">
        <v>536996.23</v>
      </c>
      <c r="Q3115">
        <v>0</v>
      </c>
      <c r="R3115" s="1">
        <v>532789.62</v>
      </c>
      <c r="S3115" s="1">
        <v>4206.6099999999997</v>
      </c>
    </row>
    <row r="3116" spans="1:19" x14ac:dyDescent="0.25">
      <c r="A3116" s="2">
        <v>1001</v>
      </c>
      <c r="B3116" t="s">
        <v>21</v>
      </c>
      <c r="C3116" s="2" t="str">
        <f t="shared" si="161"/>
        <v>16</v>
      </c>
      <c r="D3116" t="s">
        <v>633</v>
      </c>
      <c r="E3116" s="2" t="str">
        <f t="shared" si="163"/>
        <v>160150000</v>
      </c>
      <c r="F3116" t="s">
        <v>680</v>
      </c>
      <c r="G3116" t="s">
        <v>681</v>
      </c>
      <c r="H3116" t="s">
        <v>682</v>
      </c>
      <c r="I3116">
        <v>64000</v>
      </c>
      <c r="J3116" t="s">
        <v>637</v>
      </c>
      <c r="K3116">
        <v>0</v>
      </c>
      <c r="L3116">
        <v>694.72</v>
      </c>
      <c r="M3116">
        <v>694.72</v>
      </c>
      <c r="N3116">
        <v>694.72</v>
      </c>
      <c r="O3116">
        <v>0</v>
      </c>
      <c r="P3116">
        <v>694.72</v>
      </c>
      <c r="Q3116">
        <v>0</v>
      </c>
      <c r="R3116">
        <v>0</v>
      </c>
      <c r="S3116">
        <v>694.72</v>
      </c>
    </row>
    <row r="3117" spans="1:19" x14ac:dyDescent="0.25">
      <c r="A3117" s="2">
        <v>1001</v>
      </c>
      <c r="B3117" t="s">
        <v>21</v>
      </c>
      <c r="C3117" s="2" t="str">
        <f t="shared" si="161"/>
        <v>16</v>
      </c>
      <c r="D3117" t="s">
        <v>633</v>
      </c>
      <c r="E3117" s="2" t="str">
        <f t="shared" si="163"/>
        <v>160150000</v>
      </c>
      <c r="F3117" t="s">
        <v>680</v>
      </c>
      <c r="G3117" t="s">
        <v>681</v>
      </c>
      <c r="H3117" t="s">
        <v>682</v>
      </c>
      <c r="I3117">
        <v>64003</v>
      </c>
      <c r="J3117" t="s">
        <v>194</v>
      </c>
      <c r="K3117" s="1">
        <v>100000</v>
      </c>
      <c r="L3117" s="1">
        <v>100000</v>
      </c>
      <c r="M3117">
        <v>0</v>
      </c>
      <c r="N3117" s="1">
        <v>100000</v>
      </c>
      <c r="O3117">
        <v>0</v>
      </c>
      <c r="P3117" s="1">
        <v>100000</v>
      </c>
      <c r="Q3117">
        <v>0</v>
      </c>
      <c r="R3117" s="1">
        <v>100000</v>
      </c>
      <c r="S3117">
        <v>0</v>
      </c>
    </row>
    <row r="3118" spans="1:19" x14ac:dyDescent="0.25">
      <c r="A3118" s="2">
        <v>1001</v>
      </c>
      <c r="B3118" t="s">
        <v>21</v>
      </c>
      <c r="C3118" s="2" t="str">
        <f t="shared" si="161"/>
        <v>16</v>
      </c>
      <c r="D3118" t="s">
        <v>633</v>
      </c>
      <c r="E3118" s="2" t="str">
        <f t="shared" si="163"/>
        <v>160150000</v>
      </c>
      <c r="F3118" t="s">
        <v>680</v>
      </c>
      <c r="G3118" t="s">
        <v>681</v>
      </c>
      <c r="H3118" t="s">
        <v>682</v>
      </c>
      <c r="I3118">
        <v>64103</v>
      </c>
      <c r="J3118" t="s">
        <v>656</v>
      </c>
      <c r="K3118" s="1">
        <v>145490</v>
      </c>
      <c r="L3118" s="1">
        <v>230752.31</v>
      </c>
      <c r="M3118" s="1">
        <v>85262.31</v>
      </c>
      <c r="N3118" s="1">
        <v>230752.31</v>
      </c>
      <c r="O3118">
        <v>0</v>
      </c>
      <c r="P3118" s="1">
        <v>230752.31</v>
      </c>
      <c r="Q3118">
        <v>0</v>
      </c>
      <c r="R3118" s="1">
        <v>166501.60999999999</v>
      </c>
      <c r="S3118" s="1">
        <v>64250.7</v>
      </c>
    </row>
    <row r="3119" spans="1:19" x14ac:dyDescent="0.25">
      <c r="A3119" s="2">
        <v>1001</v>
      </c>
      <c r="B3119" t="s">
        <v>21</v>
      </c>
      <c r="C3119" s="2" t="str">
        <f t="shared" si="161"/>
        <v>16</v>
      </c>
      <c r="D3119" t="s">
        <v>633</v>
      </c>
      <c r="E3119" s="2" t="str">
        <f t="shared" si="163"/>
        <v>160150000</v>
      </c>
      <c r="F3119" t="s">
        <v>680</v>
      </c>
      <c r="G3119" t="s">
        <v>681</v>
      </c>
      <c r="H3119" t="s">
        <v>682</v>
      </c>
      <c r="I3119">
        <v>76309</v>
      </c>
      <c r="J3119" t="s">
        <v>144</v>
      </c>
      <c r="K3119" s="1">
        <v>726662</v>
      </c>
      <c r="L3119" s="1">
        <v>1602072.53</v>
      </c>
      <c r="M3119" s="1">
        <v>875410.53</v>
      </c>
      <c r="N3119" s="1">
        <v>1602072.53</v>
      </c>
      <c r="O3119">
        <v>0</v>
      </c>
      <c r="P3119" s="1">
        <v>1602072.53</v>
      </c>
      <c r="Q3119">
        <v>0</v>
      </c>
      <c r="R3119" s="1">
        <v>883544.8</v>
      </c>
      <c r="S3119" s="1">
        <v>718527.73</v>
      </c>
    </row>
    <row r="3120" spans="1:19" x14ac:dyDescent="0.25">
      <c r="A3120" s="2">
        <v>1001</v>
      </c>
      <c r="B3120" t="s">
        <v>21</v>
      </c>
      <c r="C3120" s="2" t="str">
        <f t="shared" si="161"/>
        <v>16</v>
      </c>
      <c r="D3120" t="s">
        <v>633</v>
      </c>
      <c r="E3120" s="2" t="str">
        <f t="shared" si="163"/>
        <v>160150000</v>
      </c>
      <c r="F3120" t="s">
        <v>680</v>
      </c>
      <c r="G3120" t="s">
        <v>681</v>
      </c>
      <c r="H3120" t="s">
        <v>682</v>
      </c>
      <c r="I3120">
        <v>78145</v>
      </c>
      <c r="J3120" t="s">
        <v>683</v>
      </c>
      <c r="K3120">
        <v>0</v>
      </c>
      <c r="L3120" s="1">
        <v>187525912.44</v>
      </c>
      <c r="M3120" s="1">
        <v>187525912.44</v>
      </c>
      <c r="N3120" s="1">
        <v>187525912.44</v>
      </c>
      <c r="O3120">
        <v>0</v>
      </c>
      <c r="P3120" s="1">
        <v>187525912.44</v>
      </c>
      <c r="Q3120">
        <v>0</v>
      </c>
      <c r="R3120" s="1">
        <v>187525912.44</v>
      </c>
      <c r="S3120">
        <v>0</v>
      </c>
    </row>
    <row r="3121" spans="1:19" x14ac:dyDescent="0.25">
      <c r="A3121" s="2">
        <v>1001</v>
      </c>
      <c r="B3121" t="s">
        <v>21</v>
      </c>
      <c r="C3121" s="2" t="str">
        <f t="shared" ref="C3121:C3184" si="164">"16"</f>
        <v>16</v>
      </c>
      <c r="D3121" t="s">
        <v>633</v>
      </c>
      <c r="E3121" s="2" t="str">
        <f t="shared" si="163"/>
        <v>160150000</v>
      </c>
      <c r="F3121" t="s">
        <v>680</v>
      </c>
      <c r="G3121" t="s">
        <v>681</v>
      </c>
      <c r="H3121" t="s">
        <v>682</v>
      </c>
      <c r="I3121">
        <v>79000</v>
      </c>
      <c r="J3121" t="s">
        <v>210</v>
      </c>
      <c r="K3121" s="1">
        <v>12073501</v>
      </c>
      <c r="L3121" s="1">
        <v>12880940.380000001</v>
      </c>
      <c r="M3121" s="1">
        <v>807439.38</v>
      </c>
      <c r="N3121" s="1">
        <v>7850571.2999999998</v>
      </c>
      <c r="O3121" s="1">
        <v>5030369.08</v>
      </c>
      <c r="P3121" s="1">
        <v>7692912.1500000004</v>
      </c>
      <c r="Q3121" s="1">
        <v>157659.15</v>
      </c>
      <c r="R3121" s="1">
        <v>430234.69</v>
      </c>
      <c r="S3121" s="1">
        <v>7262677.46</v>
      </c>
    </row>
    <row r="3122" spans="1:19" x14ac:dyDescent="0.25">
      <c r="A3122" s="2">
        <v>1001</v>
      </c>
      <c r="B3122" t="s">
        <v>21</v>
      </c>
      <c r="C3122" s="2" t="str">
        <f t="shared" si="164"/>
        <v>16</v>
      </c>
      <c r="D3122" t="s">
        <v>633</v>
      </c>
      <c r="E3122" s="2" t="str">
        <f t="shared" si="163"/>
        <v>160150000</v>
      </c>
      <c r="F3122" t="s">
        <v>680</v>
      </c>
      <c r="G3122" t="s">
        <v>681</v>
      </c>
      <c r="H3122" t="s">
        <v>682</v>
      </c>
      <c r="I3122">
        <v>79909</v>
      </c>
      <c r="J3122" t="s">
        <v>310</v>
      </c>
      <c r="K3122" s="1">
        <v>3000000</v>
      </c>
      <c r="L3122" s="1">
        <v>2700000</v>
      </c>
      <c r="M3122" s="1">
        <v>-300000</v>
      </c>
      <c r="N3122" s="1">
        <v>2700000</v>
      </c>
      <c r="O3122">
        <v>0</v>
      </c>
      <c r="P3122" s="1">
        <v>2700000</v>
      </c>
      <c r="Q3122">
        <v>0</v>
      </c>
      <c r="R3122" s="1">
        <v>2700000</v>
      </c>
      <c r="S3122">
        <v>0</v>
      </c>
    </row>
    <row r="3123" spans="1:19" x14ac:dyDescent="0.25">
      <c r="A3123" s="2">
        <v>1001</v>
      </c>
      <c r="B3123" t="s">
        <v>21</v>
      </c>
      <c r="C3123" s="2" t="str">
        <f t="shared" si="164"/>
        <v>16</v>
      </c>
      <c r="D3123" t="s">
        <v>633</v>
      </c>
      <c r="E3123" s="2" t="str">
        <f t="shared" ref="E3123:E3154" si="165">"160170000"</f>
        <v>160170000</v>
      </c>
      <c r="F3123" t="s">
        <v>684</v>
      </c>
      <c r="G3123" t="s">
        <v>685</v>
      </c>
      <c r="H3123" t="s">
        <v>686</v>
      </c>
      <c r="I3123">
        <v>10000</v>
      </c>
      <c r="J3123" t="s">
        <v>25</v>
      </c>
      <c r="K3123" s="1">
        <v>82492</v>
      </c>
      <c r="L3123" s="1">
        <v>82492</v>
      </c>
      <c r="M3123">
        <v>0</v>
      </c>
      <c r="N3123" s="1">
        <v>82491.839999999997</v>
      </c>
      <c r="O3123">
        <v>0.16</v>
      </c>
      <c r="P3123" s="1">
        <v>82491.839999999997</v>
      </c>
      <c r="Q3123">
        <v>0</v>
      </c>
      <c r="R3123" s="1">
        <v>82491.839999999997</v>
      </c>
      <c r="S3123">
        <v>0</v>
      </c>
    </row>
    <row r="3124" spans="1:19" x14ac:dyDescent="0.25">
      <c r="A3124" s="2">
        <v>1001</v>
      </c>
      <c r="B3124" t="s">
        <v>21</v>
      </c>
      <c r="C3124" s="2" t="str">
        <f t="shared" si="164"/>
        <v>16</v>
      </c>
      <c r="D3124" t="s">
        <v>633</v>
      </c>
      <c r="E3124" s="2" t="str">
        <f t="shared" si="165"/>
        <v>160170000</v>
      </c>
      <c r="F3124" t="s">
        <v>684</v>
      </c>
      <c r="G3124" t="s">
        <v>685</v>
      </c>
      <c r="H3124" t="s">
        <v>686</v>
      </c>
      <c r="I3124">
        <v>12000</v>
      </c>
      <c r="J3124" t="s">
        <v>28</v>
      </c>
      <c r="K3124" s="1">
        <v>1201985</v>
      </c>
      <c r="L3124" s="1">
        <v>984166</v>
      </c>
      <c r="M3124" s="1">
        <v>-217819</v>
      </c>
      <c r="N3124" s="1">
        <v>984165.73</v>
      </c>
      <c r="O3124">
        <v>0.27</v>
      </c>
      <c r="P3124" s="1">
        <v>984165.73</v>
      </c>
      <c r="Q3124">
        <v>0</v>
      </c>
      <c r="R3124" s="1">
        <v>984165.73</v>
      </c>
      <c r="S3124">
        <v>0</v>
      </c>
    </row>
    <row r="3125" spans="1:19" x14ac:dyDescent="0.25">
      <c r="A3125" s="2">
        <v>1001</v>
      </c>
      <c r="B3125" t="s">
        <v>21</v>
      </c>
      <c r="C3125" s="2" t="str">
        <f t="shared" si="164"/>
        <v>16</v>
      </c>
      <c r="D3125" t="s">
        <v>633</v>
      </c>
      <c r="E3125" s="2" t="str">
        <f t="shared" si="165"/>
        <v>160170000</v>
      </c>
      <c r="F3125" t="s">
        <v>684</v>
      </c>
      <c r="G3125" t="s">
        <v>685</v>
      </c>
      <c r="H3125" t="s">
        <v>686</v>
      </c>
      <c r="I3125">
        <v>12001</v>
      </c>
      <c r="J3125" t="s">
        <v>51</v>
      </c>
      <c r="K3125" s="1">
        <v>792720</v>
      </c>
      <c r="L3125" s="1">
        <v>451150</v>
      </c>
      <c r="M3125" s="1">
        <v>-341570</v>
      </c>
      <c r="N3125" s="1">
        <v>451149.15</v>
      </c>
      <c r="O3125">
        <v>0.85</v>
      </c>
      <c r="P3125" s="1">
        <v>451149.15</v>
      </c>
      <c r="Q3125">
        <v>0</v>
      </c>
      <c r="R3125" s="1">
        <v>451149.15</v>
      </c>
      <c r="S3125">
        <v>0</v>
      </c>
    </row>
    <row r="3126" spans="1:19" x14ac:dyDescent="0.25">
      <c r="A3126" s="2">
        <v>1001</v>
      </c>
      <c r="B3126" t="s">
        <v>21</v>
      </c>
      <c r="C3126" s="2" t="str">
        <f t="shared" si="164"/>
        <v>16</v>
      </c>
      <c r="D3126" t="s">
        <v>633</v>
      </c>
      <c r="E3126" s="2" t="str">
        <f t="shared" si="165"/>
        <v>160170000</v>
      </c>
      <c r="F3126" t="s">
        <v>684</v>
      </c>
      <c r="G3126" t="s">
        <v>685</v>
      </c>
      <c r="H3126" t="s">
        <v>686</v>
      </c>
      <c r="I3126">
        <v>12002</v>
      </c>
      <c r="J3126" t="s">
        <v>29</v>
      </c>
      <c r="K3126" s="1">
        <v>394109</v>
      </c>
      <c r="L3126" s="1">
        <v>322611.46999999997</v>
      </c>
      <c r="M3126" s="1">
        <v>-71497.53</v>
      </c>
      <c r="N3126" s="1">
        <v>322611.15999999997</v>
      </c>
      <c r="O3126">
        <v>0.31</v>
      </c>
      <c r="P3126" s="1">
        <v>322611.15999999997</v>
      </c>
      <c r="Q3126">
        <v>0</v>
      </c>
      <c r="R3126" s="1">
        <v>322611.15999999997</v>
      </c>
      <c r="S3126">
        <v>0</v>
      </c>
    </row>
    <row r="3127" spans="1:19" x14ac:dyDescent="0.25">
      <c r="A3127" s="2">
        <v>1001</v>
      </c>
      <c r="B3127" t="s">
        <v>21</v>
      </c>
      <c r="C3127" s="2" t="str">
        <f t="shared" si="164"/>
        <v>16</v>
      </c>
      <c r="D3127" t="s">
        <v>633</v>
      </c>
      <c r="E3127" s="2" t="str">
        <f t="shared" si="165"/>
        <v>160170000</v>
      </c>
      <c r="F3127" t="s">
        <v>684</v>
      </c>
      <c r="G3127" t="s">
        <v>685</v>
      </c>
      <c r="H3127" t="s">
        <v>686</v>
      </c>
      <c r="I3127">
        <v>12003</v>
      </c>
      <c r="J3127" t="s">
        <v>30</v>
      </c>
      <c r="K3127" s="1">
        <v>99313</v>
      </c>
      <c r="L3127" s="1">
        <v>87435</v>
      </c>
      <c r="M3127" s="1">
        <v>-11878</v>
      </c>
      <c r="N3127" s="1">
        <v>87434.49</v>
      </c>
      <c r="O3127">
        <v>0.51</v>
      </c>
      <c r="P3127" s="1">
        <v>87434.49</v>
      </c>
      <c r="Q3127">
        <v>0</v>
      </c>
      <c r="R3127" s="1">
        <v>87434.49</v>
      </c>
      <c r="S3127">
        <v>0</v>
      </c>
    </row>
    <row r="3128" spans="1:19" x14ac:dyDescent="0.25">
      <c r="A3128" s="2">
        <v>1001</v>
      </c>
      <c r="B3128" t="s">
        <v>21</v>
      </c>
      <c r="C3128" s="2" t="str">
        <f t="shared" si="164"/>
        <v>16</v>
      </c>
      <c r="D3128" t="s">
        <v>633</v>
      </c>
      <c r="E3128" s="2" t="str">
        <f t="shared" si="165"/>
        <v>160170000</v>
      </c>
      <c r="F3128" t="s">
        <v>684</v>
      </c>
      <c r="G3128" t="s">
        <v>685</v>
      </c>
      <c r="H3128" t="s">
        <v>686</v>
      </c>
      <c r="I3128">
        <v>12005</v>
      </c>
      <c r="J3128" t="s">
        <v>31</v>
      </c>
      <c r="K3128" s="1">
        <v>354938</v>
      </c>
      <c r="L3128" s="1">
        <v>424242</v>
      </c>
      <c r="M3128" s="1">
        <v>69304</v>
      </c>
      <c r="N3128" s="1">
        <v>424241.19</v>
      </c>
      <c r="O3128">
        <v>0.81</v>
      </c>
      <c r="P3128" s="1">
        <v>424241.19</v>
      </c>
      <c r="Q3128">
        <v>0</v>
      </c>
      <c r="R3128" s="1">
        <v>424241.19</v>
      </c>
      <c r="S3128">
        <v>0</v>
      </c>
    </row>
    <row r="3129" spans="1:19" x14ac:dyDescent="0.25">
      <c r="A3129" s="2">
        <v>1001</v>
      </c>
      <c r="B3129" t="s">
        <v>21</v>
      </c>
      <c r="C3129" s="2" t="str">
        <f t="shared" si="164"/>
        <v>16</v>
      </c>
      <c r="D3129" t="s">
        <v>633</v>
      </c>
      <c r="E3129" s="2" t="str">
        <f t="shared" si="165"/>
        <v>160170000</v>
      </c>
      <c r="F3129" t="s">
        <v>684</v>
      </c>
      <c r="G3129" t="s">
        <v>685</v>
      </c>
      <c r="H3129" t="s">
        <v>686</v>
      </c>
      <c r="I3129">
        <v>12100</v>
      </c>
      <c r="J3129" t="s">
        <v>32</v>
      </c>
      <c r="K3129" s="1">
        <v>1537797</v>
      </c>
      <c r="L3129" s="1">
        <v>1290155.8600000001</v>
      </c>
      <c r="M3129" s="1">
        <v>-247641.14</v>
      </c>
      <c r="N3129" s="1">
        <v>1290154.94</v>
      </c>
      <c r="O3129">
        <v>0.92</v>
      </c>
      <c r="P3129" s="1">
        <v>1290154.94</v>
      </c>
      <c r="Q3129">
        <v>0</v>
      </c>
      <c r="R3129" s="1">
        <v>1290154.94</v>
      </c>
      <c r="S3129">
        <v>0</v>
      </c>
    </row>
    <row r="3130" spans="1:19" x14ac:dyDescent="0.25">
      <c r="A3130" s="2">
        <v>1001</v>
      </c>
      <c r="B3130" t="s">
        <v>21</v>
      </c>
      <c r="C3130" s="2" t="str">
        <f t="shared" si="164"/>
        <v>16</v>
      </c>
      <c r="D3130" t="s">
        <v>633</v>
      </c>
      <c r="E3130" s="2" t="str">
        <f t="shared" si="165"/>
        <v>160170000</v>
      </c>
      <c r="F3130" t="s">
        <v>684</v>
      </c>
      <c r="G3130" t="s">
        <v>685</v>
      </c>
      <c r="H3130" t="s">
        <v>686</v>
      </c>
      <c r="I3130">
        <v>12101</v>
      </c>
      <c r="J3130" t="s">
        <v>33</v>
      </c>
      <c r="K3130" s="1">
        <v>2703723</v>
      </c>
      <c r="L3130" s="1">
        <v>2485000.9300000002</v>
      </c>
      <c r="M3130" s="1">
        <v>-218722.07</v>
      </c>
      <c r="N3130" s="1">
        <v>2484999.9700000002</v>
      </c>
      <c r="O3130">
        <v>0.96</v>
      </c>
      <c r="P3130" s="1">
        <v>2484999.9700000002</v>
      </c>
      <c r="Q3130">
        <v>0</v>
      </c>
      <c r="R3130" s="1">
        <v>2484999.9700000002</v>
      </c>
      <c r="S3130">
        <v>0</v>
      </c>
    </row>
    <row r="3131" spans="1:19" x14ac:dyDescent="0.25">
      <c r="A3131" s="2">
        <v>1001</v>
      </c>
      <c r="B3131" t="s">
        <v>21</v>
      </c>
      <c r="C3131" s="2" t="str">
        <f t="shared" si="164"/>
        <v>16</v>
      </c>
      <c r="D3131" t="s">
        <v>633</v>
      </c>
      <c r="E3131" s="2" t="str">
        <f t="shared" si="165"/>
        <v>160170000</v>
      </c>
      <c r="F3131" t="s">
        <v>684</v>
      </c>
      <c r="G3131" t="s">
        <v>685</v>
      </c>
      <c r="H3131" t="s">
        <v>686</v>
      </c>
      <c r="I3131">
        <v>12401</v>
      </c>
      <c r="J3131" t="s">
        <v>133</v>
      </c>
      <c r="K3131" s="1">
        <v>401184</v>
      </c>
      <c r="L3131" s="1">
        <v>668748</v>
      </c>
      <c r="M3131" s="1">
        <v>267564</v>
      </c>
      <c r="N3131" s="1">
        <v>668747.4</v>
      </c>
      <c r="O3131">
        <v>0.6</v>
      </c>
      <c r="P3131" s="1">
        <v>668747.4</v>
      </c>
      <c r="Q3131">
        <v>0</v>
      </c>
      <c r="R3131" s="1">
        <v>668747.4</v>
      </c>
      <c r="S3131">
        <v>0</v>
      </c>
    </row>
    <row r="3132" spans="1:19" x14ac:dyDescent="0.25">
      <c r="A3132" s="2">
        <v>1001</v>
      </c>
      <c r="B3132" t="s">
        <v>21</v>
      </c>
      <c r="C3132" s="2" t="str">
        <f t="shared" si="164"/>
        <v>16</v>
      </c>
      <c r="D3132" t="s">
        <v>633</v>
      </c>
      <c r="E3132" s="2" t="str">
        <f t="shared" si="165"/>
        <v>160170000</v>
      </c>
      <c r="F3132" t="s">
        <v>684</v>
      </c>
      <c r="G3132" t="s">
        <v>685</v>
      </c>
      <c r="H3132" t="s">
        <v>686</v>
      </c>
      <c r="I3132">
        <v>12502</v>
      </c>
      <c r="J3132" t="s">
        <v>134</v>
      </c>
      <c r="K3132">
        <v>0</v>
      </c>
      <c r="L3132" s="1">
        <v>7595.18</v>
      </c>
      <c r="M3132" s="1">
        <v>7595.18</v>
      </c>
      <c r="N3132" s="1">
        <v>7594.74</v>
      </c>
      <c r="O3132">
        <v>0.44</v>
      </c>
      <c r="P3132" s="1">
        <v>7594.74</v>
      </c>
      <c r="Q3132">
        <v>0</v>
      </c>
      <c r="R3132" s="1">
        <v>7594.74</v>
      </c>
      <c r="S3132">
        <v>0</v>
      </c>
    </row>
    <row r="3133" spans="1:19" x14ac:dyDescent="0.25">
      <c r="A3133" s="2">
        <v>1001</v>
      </c>
      <c r="B3133" t="s">
        <v>21</v>
      </c>
      <c r="C3133" s="2" t="str">
        <f t="shared" si="164"/>
        <v>16</v>
      </c>
      <c r="D3133" t="s">
        <v>633</v>
      </c>
      <c r="E3133" s="2" t="str">
        <f t="shared" si="165"/>
        <v>160170000</v>
      </c>
      <c r="F3133" t="s">
        <v>684</v>
      </c>
      <c r="G3133" t="s">
        <v>685</v>
      </c>
      <c r="H3133" t="s">
        <v>686</v>
      </c>
      <c r="I3133">
        <v>13000</v>
      </c>
      <c r="J3133" t="s">
        <v>53</v>
      </c>
      <c r="K3133" s="1">
        <v>825230</v>
      </c>
      <c r="L3133" s="1">
        <v>716310.25</v>
      </c>
      <c r="M3133" s="1">
        <v>-108919.75</v>
      </c>
      <c r="N3133" s="1">
        <v>716310.16</v>
      </c>
      <c r="O3133">
        <v>0.09</v>
      </c>
      <c r="P3133" s="1">
        <v>716310.16</v>
      </c>
      <c r="Q3133">
        <v>0</v>
      </c>
      <c r="R3133" s="1">
        <v>716310.16</v>
      </c>
      <c r="S3133">
        <v>0</v>
      </c>
    </row>
    <row r="3134" spans="1:19" x14ac:dyDescent="0.25">
      <c r="A3134" s="2">
        <v>1001</v>
      </c>
      <c r="B3134" t="s">
        <v>21</v>
      </c>
      <c r="C3134" s="2" t="str">
        <f t="shared" si="164"/>
        <v>16</v>
      </c>
      <c r="D3134" t="s">
        <v>633</v>
      </c>
      <c r="E3134" s="2" t="str">
        <f t="shared" si="165"/>
        <v>160170000</v>
      </c>
      <c r="F3134" t="s">
        <v>684</v>
      </c>
      <c r="G3134" t="s">
        <v>685</v>
      </c>
      <c r="H3134" t="s">
        <v>686</v>
      </c>
      <c r="I3134">
        <v>13001</v>
      </c>
      <c r="J3134" t="s">
        <v>54</v>
      </c>
      <c r="K3134" s="1">
        <v>87301</v>
      </c>
      <c r="L3134" s="1">
        <v>48137</v>
      </c>
      <c r="M3134" s="1">
        <v>-39164</v>
      </c>
      <c r="N3134" s="1">
        <v>48136.66</v>
      </c>
      <c r="O3134">
        <v>0.34</v>
      </c>
      <c r="P3134" s="1">
        <v>48136.66</v>
      </c>
      <c r="Q3134">
        <v>0</v>
      </c>
      <c r="R3134" s="1">
        <v>48136.66</v>
      </c>
      <c r="S3134">
        <v>0</v>
      </c>
    </row>
    <row r="3135" spans="1:19" x14ac:dyDescent="0.25">
      <c r="A3135" s="2">
        <v>1001</v>
      </c>
      <c r="B3135" t="s">
        <v>21</v>
      </c>
      <c r="C3135" s="2" t="str">
        <f t="shared" si="164"/>
        <v>16</v>
      </c>
      <c r="D3135" t="s">
        <v>633</v>
      </c>
      <c r="E3135" s="2" t="str">
        <f t="shared" si="165"/>
        <v>160170000</v>
      </c>
      <c r="F3135" t="s">
        <v>684</v>
      </c>
      <c r="G3135" t="s">
        <v>685</v>
      </c>
      <c r="H3135" t="s">
        <v>686</v>
      </c>
      <c r="I3135">
        <v>13002</v>
      </c>
      <c r="J3135" t="s">
        <v>55</v>
      </c>
      <c r="K3135">
        <v>0</v>
      </c>
      <c r="L3135" s="1">
        <v>2952.3</v>
      </c>
      <c r="M3135" s="1">
        <v>2952.3</v>
      </c>
      <c r="N3135" s="1">
        <v>2952.3</v>
      </c>
      <c r="O3135">
        <v>0</v>
      </c>
      <c r="P3135" s="1">
        <v>2952.3</v>
      </c>
      <c r="Q3135">
        <v>0</v>
      </c>
      <c r="R3135" s="1">
        <v>2952.3</v>
      </c>
      <c r="S3135">
        <v>0</v>
      </c>
    </row>
    <row r="3136" spans="1:19" x14ac:dyDescent="0.25">
      <c r="A3136" s="2">
        <v>1001</v>
      </c>
      <c r="B3136" t="s">
        <v>21</v>
      </c>
      <c r="C3136" s="2" t="str">
        <f t="shared" si="164"/>
        <v>16</v>
      </c>
      <c r="D3136" t="s">
        <v>633</v>
      </c>
      <c r="E3136" s="2" t="str">
        <f t="shared" si="165"/>
        <v>160170000</v>
      </c>
      <c r="F3136" t="s">
        <v>684</v>
      </c>
      <c r="G3136" t="s">
        <v>685</v>
      </c>
      <c r="H3136" t="s">
        <v>686</v>
      </c>
      <c r="I3136">
        <v>13005</v>
      </c>
      <c r="J3136" t="s">
        <v>56</v>
      </c>
      <c r="K3136" s="1">
        <v>143470</v>
      </c>
      <c r="L3136" s="1">
        <v>114391</v>
      </c>
      <c r="M3136" s="1">
        <v>-29079</v>
      </c>
      <c r="N3136" s="1">
        <v>114390.83</v>
      </c>
      <c r="O3136">
        <v>0.17</v>
      </c>
      <c r="P3136" s="1">
        <v>114390.83</v>
      </c>
      <c r="Q3136">
        <v>0</v>
      </c>
      <c r="R3136" s="1">
        <v>114390.83</v>
      </c>
      <c r="S3136">
        <v>0</v>
      </c>
    </row>
    <row r="3137" spans="1:19" x14ac:dyDescent="0.25">
      <c r="A3137" s="2">
        <v>1001</v>
      </c>
      <c r="B3137" t="s">
        <v>21</v>
      </c>
      <c r="C3137" s="2" t="str">
        <f t="shared" si="164"/>
        <v>16</v>
      </c>
      <c r="D3137" t="s">
        <v>633</v>
      </c>
      <c r="E3137" s="2" t="str">
        <f t="shared" si="165"/>
        <v>160170000</v>
      </c>
      <c r="F3137" t="s">
        <v>684</v>
      </c>
      <c r="G3137" t="s">
        <v>685</v>
      </c>
      <c r="H3137" t="s">
        <v>686</v>
      </c>
      <c r="I3137">
        <v>16000</v>
      </c>
      <c r="J3137" t="s">
        <v>35</v>
      </c>
      <c r="K3137" s="1">
        <v>1775794</v>
      </c>
      <c r="L3137" s="1">
        <v>2110252.79</v>
      </c>
      <c r="M3137" s="1">
        <v>334458.78999999998</v>
      </c>
      <c r="N3137" s="1">
        <v>2110252</v>
      </c>
      <c r="O3137">
        <v>0.79</v>
      </c>
      <c r="P3137" s="1">
        <v>2110252</v>
      </c>
      <c r="Q3137">
        <v>0</v>
      </c>
      <c r="R3137" s="1">
        <v>2110252</v>
      </c>
      <c r="S3137">
        <v>0</v>
      </c>
    </row>
    <row r="3138" spans="1:19" x14ac:dyDescent="0.25">
      <c r="A3138" s="2">
        <v>1001</v>
      </c>
      <c r="B3138" t="s">
        <v>21</v>
      </c>
      <c r="C3138" s="2" t="str">
        <f t="shared" si="164"/>
        <v>16</v>
      </c>
      <c r="D3138" t="s">
        <v>633</v>
      </c>
      <c r="E3138" s="2" t="str">
        <f t="shared" si="165"/>
        <v>160170000</v>
      </c>
      <c r="F3138" t="s">
        <v>684</v>
      </c>
      <c r="G3138" t="s">
        <v>685</v>
      </c>
      <c r="H3138" t="s">
        <v>686</v>
      </c>
      <c r="I3138">
        <v>20400</v>
      </c>
      <c r="J3138" t="s">
        <v>66</v>
      </c>
      <c r="K3138" s="1">
        <v>121301</v>
      </c>
      <c r="L3138" s="1">
        <v>119464.53</v>
      </c>
      <c r="M3138" s="1">
        <v>-1836.47</v>
      </c>
      <c r="N3138" s="1">
        <v>119464.53</v>
      </c>
      <c r="O3138">
        <v>0</v>
      </c>
      <c r="P3138" s="1">
        <v>119464.53</v>
      </c>
      <c r="Q3138">
        <v>0</v>
      </c>
      <c r="R3138" s="1">
        <v>114616.68</v>
      </c>
      <c r="S3138" s="1">
        <v>4847.8500000000004</v>
      </c>
    </row>
    <row r="3139" spans="1:19" x14ac:dyDescent="0.25">
      <c r="A3139" s="2">
        <v>1001</v>
      </c>
      <c r="B3139" t="s">
        <v>21</v>
      </c>
      <c r="C3139" s="2" t="str">
        <f t="shared" si="164"/>
        <v>16</v>
      </c>
      <c r="D3139" t="s">
        <v>633</v>
      </c>
      <c r="E3139" s="2" t="str">
        <f t="shared" si="165"/>
        <v>160170000</v>
      </c>
      <c r="F3139" t="s">
        <v>684</v>
      </c>
      <c r="G3139" t="s">
        <v>685</v>
      </c>
      <c r="H3139" t="s">
        <v>686</v>
      </c>
      <c r="I3139">
        <v>20900</v>
      </c>
      <c r="J3139" t="s">
        <v>452</v>
      </c>
      <c r="K3139" s="1">
        <v>3000</v>
      </c>
      <c r="L3139" s="1">
        <v>2453</v>
      </c>
      <c r="M3139">
        <v>-547</v>
      </c>
      <c r="N3139" s="1">
        <v>2453</v>
      </c>
      <c r="O3139">
        <v>0</v>
      </c>
      <c r="P3139" s="1">
        <v>2453</v>
      </c>
      <c r="Q3139">
        <v>0</v>
      </c>
      <c r="R3139" s="1">
        <v>2453</v>
      </c>
      <c r="S3139">
        <v>0</v>
      </c>
    </row>
    <row r="3140" spans="1:19" x14ac:dyDescent="0.25">
      <c r="A3140" s="2">
        <v>1001</v>
      </c>
      <c r="B3140" t="s">
        <v>21</v>
      </c>
      <c r="C3140" s="2" t="str">
        <f t="shared" si="164"/>
        <v>16</v>
      </c>
      <c r="D3140" t="s">
        <v>633</v>
      </c>
      <c r="E3140" s="2" t="str">
        <f t="shared" si="165"/>
        <v>160170000</v>
      </c>
      <c r="F3140" t="s">
        <v>684</v>
      </c>
      <c r="G3140" t="s">
        <v>685</v>
      </c>
      <c r="H3140" t="s">
        <v>686</v>
      </c>
      <c r="I3140">
        <v>21300</v>
      </c>
      <c r="J3140" t="s">
        <v>69</v>
      </c>
      <c r="K3140" s="1">
        <v>145925</v>
      </c>
      <c r="L3140" s="1">
        <v>88553.91</v>
      </c>
      <c r="M3140" s="1">
        <v>-57371.09</v>
      </c>
      <c r="N3140" s="1">
        <v>88553.91</v>
      </c>
      <c r="O3140">
        <v>0</v>
      </c>
      <c r="P3140" s="1">
        <v>88553.91</v>
      </c>
      <c r="Q3140">
        <v>0</v>
      </c>
      <c r="R3140" s="1">
        <v>88553.9</v>
      </c>
      <c r="S3140">
        <v>0.01</v>
      </c>
    </row>
    <row r="3141" spans="1:19" x14ac:dyDescent="0.25">
      <c r="A3141" s="2">
        <v>1001</v>
      </c>
      <c r="B3141" t="s">
        <v>21</v>
      </c>
      <c r="C3141" s="2" t="str">
        <f t="shared" si="164"/>
        <v>16</v>
      </c>
      <c r="D3141" t="s">
        <v>633</v>
      </c>
      <c r="E3141" s="2" t="str">
        <f t="shared" si="165"/>
        <v>160170000</v>
      </c>
      <c r="F3141" t="s">
        <v>684</v>
      </c>
      <c r="G3141" t="s">
        <v>685</v>
      </c>
      <c r="H3141" t="s">
        <v>686</v>
      </c>
      <c r="I3141">
        <v>22100</v>
      </c>
      <c r="J3141" t="s">
        <v>73</v>
      </c>
      <c r="K3141" s="1">
        <v>16000</v>
      </c>
      <c r="L3141" s="1">
        <v>16000</v>
      </c>
      <c r="M3141">
        <v>0</v>
      </c>
      <c r="N3141" s="1">
        <v>8493.0499999999993</v>
      </c>
      <c r="O3141" s="1">
        <v>7506.95</v>
      </c>
      <c r="P3141" s="1">
        <v>8493.0499999999993</v>
      </c>
      <c r="Q3141">
        <v>0</v>
      </c>
      <c r="R3141" s="1">
        <v>8493.0499999999993</v>
      </c>
      <c r="S3141">
        <v>0</v>
      </c>
    </row>
    <row r="3142" spans="1:19" x14ac:dyDescent="0.25">
      <c r="A3142" s="2">
        <v>1001</v>
      </c>
      <c r="B3142" t="s">
        <v>21</v>
      </c>
      <c r="C3142" s="2" t="str">
        <f t="shared" si="164"/>
        <v>16</v>
      </c>
      <c r="D3142" t="s">
        <v>633</v>
      </c>
      <c r="E3142" s="2" t="str">
        <f t="shared" si="165"/>
        <v>160170000</v>
      </c>
      <c r="F3142" t="s">
        <v>684</v>
      </c>
      <c r="G3142" t="s">
        <v>685</v>
      </c>
      <c r="H3142" t="s">
        <v>686</v>
      </c>
      <c r="I3142">
        <v>22104</v>
      </c>
      <c r="J3142" t="s">
        <v>77</v>
      </c>
      <c r="K3142" s="1">
        <v>12000</v>
      </c>
      <c r="L3142" s="1">
        <v>15168.54</v>
      </c>
      <c r="M3142" s="1">
        <v>3168.54</v>
      </c>
      <c r="N3142" s="1">
        <v>15168.54</v>
      </c>
      <c r="O3142">
        <v>0</v>
      </c>
      <c r="P3142" s="1">
        <v>15168.54</v>
      </c>
      <c r="Q3142">
        <v>0</v>
      </c>
      <c r="R3142" s="1">
        <v>14061.82</v>
      </c>
      <c r="S3142" s="1">
        <v>1106.72</v>
      </c>
    </row>
    <row r="3143" spans="1:19" x14ac:dyDescent="0.25">
      <c r="A3143" s="2">
        <v>1001</v>
      </c>
      <c r="B3143" t="s">
        <v>21</v>
      </c>
      <c r="C3143" s="2" t="str">
        <f t="shared" si="164"/>
        <v>16</v>
      </c>
      <c r="D3143" t="s">
        <v>633</v>
      </c>
      <c r="E3143" s="2" t="str">
        <f t="shared" si="165"/>
        <v>160170000</v>
      </c>
      <c r="F3143" t="s">
        <v>684</v>
      </c>
      <c r="G3143" t="s">
        <v>685</v>
      </c>
      <c r="H3143" t="s">
        <v>686</v>
      </c>
      <c r="I3143">
        <v>22109</v>
      </c>
      <c r="J3143" t="s">
        <v>78</v>
      </c>
      <c r="K3143" s="1">
        <v>3000</v>
      </c>
      <c r="L3143">
        <v>0</v>
      </c>
      <c r="M3143" s="1">
        <v>-3000</v>
      </c>
      <c r="N3143">
        <v>0</v>
      </c>
      <c r="O3143">
        <v>0</v>
      </c>
      <c r="P3143">
        <v>0</v>
      </c>
      <c r="Q3143">
        <v>0</v>
      </c>
      <c r="R3143">
        <v>0</v>
      </c>
      <c r="S3143">
        <v>0</v>
      </c>
    </row>
    <row r="3144" spans="1:19" x14ac:dyDescent="0.25">
      <c r="A3144" s="2">
        <v>1001</v>
      </c>
      <c r="B3144" t="s">
        <v>21</v>
      </c>
      <c r="C3144" s="2" t="str">
        <f t="shared" si="164"/>
        <v>16</v>
      </c>
      <c r="D3144" t="s">
        <v>633</v>
      </c>
      <c r="E3144" s="2" t="str">
        <f t="shared" si="165"/>
        <v>160170000</v>
      </c>
      <c r="F3144" t="s">
        <v>684</v>
      </c>
      <c r="G3144" t="s">
        <v>685</v>
      </c>
      <c r="H3144" t="s">
        <v>686</v>
      </c>
      <c r="I3144">
        <v>22402</v>
      </c>
      <c r="J3144" t="s">
        <v>176</v>
      </c>
      <c r="K3144">
        <v>0</v>
      </c>
      <c r="L3144" s="1">
        <v>14751.69</v>
      </c>
      <c r="M3144" s="1">
        <v>14751.69</v>
      </c>
      <c r="N3144" s="1">
        <v>14751.69</v>
      </c>
      <c r="O3144">
        <v>0</v>
      </c>
      <c r="P3144" s="1">
        <v>14751.69</v>
      </c>
      <c r="Q3144">
        <v>0</v>
      </c>
      <c r="R3144" s="1">
        <v>14751.69</v>
      </c>
      <c r="S3144">
        <v>0</v>
      </c>
    </row>
    <row r="3145" spans="1:19" x14ac:dyDescent="0.25">
      <c r="A3145" s="2">
        <v>1001</v>
      </c>
      <c r="B3145" t="s">
        <v>21</v>
      </c>
      <c r="C3145" s="2" t="str">
        <f t="shared" si="164"/>
        <v>16</v>
      </c>
      <c r="D3145" t="s">
        <v>633</v>
      </c>
      <c r="E3145" s="2" t="str">
        <f t="shared" si="165"/>
        <v>160170000</v>
      </c>
      <c r="F3145" t="s">
        <v>684</v>
      </c>
      <c r="G3145" t="s">
        <v>685</v>
      </c>
      <c r="H3145" t="s">
        <v>686</v>
      </c>
      <c r="I3145">
        <v>22501</v>
      </c>
      <c r="J3145" t="s">
        <v>687</v>
      </c>
      <c r="K3145" s="1">
        <v>200000</v>
      </c>
      <c r="L3145">
        <v>0</v>
      </c>
      <c r="M3145" s="1">
        <v>-200000</v>
      </c>
      <c r="N3145">
        <v>0</v>
      </c>
      <c r="O3145">
        <v>0</v>
      </c>
      <c r="P3145">
        <v>0</v>
      </c>
      <c r="Q3145">
        <v>0</v>
      </c>
      <c r="R3145">
        <v>0</v>
      </c>
      <c r="S3145">
        <v>0</v>
      </c>
    </row>
    <row r="3146" spans="1:19" x14ac:dyDescent="0.25">
      <c r="A3146" s="2">
        <v>1001</v>
      </c>
      <c r="B3146" t="s">
        <v>21</v>
      </c>
      <c r="C3146" s="2" t="str">
        <f t="shared" si="164"/>
        <v>16</v>
      </c>
      <c r="D3146" t="s">
        <v>633</v>
      </c>
      <c r="E3146" s="2" t="str">
        <f t="shared" si="165"/>
        <v>160170000</v>
      </c>
      <c r="F3146" t="s">
        <v>684</v>
      </c>
      <c r="G3146" t="s">
        <v>685</v>
      </c>
      <c r="H3146" t="s">
        <v>686</v>
      </c>
      <c r="I3146">
        <v>22502</v>
      </c>
      <c r="J3146" t="s">
        <v>330</v>
      </c>
      <c r="K3146" s="1">
        <v>60000</v>
      </c>
      <c r="L3146" s="1">
        <v>3200</v>
      </c>
      <c r="M3146" s="1">
        <v>-56800</v>
      </c>
      <c r="N3146">
        <v>35.39</v>
      </c>
      <c r="O3146" s="1">
        <v>3164.61</v>
      </c>
      <c r="P3146">
        <v>35.39</v>
      </c>
      <c r="Q3146">
        <v>0</v>
      </c>
      <c r="R3146">
        <v>35.39</v>
      </c>
      <c r="S3146">
        <v>0</v>
      </c>
    </row>
    <row r="3147" spans="1:19" x14ac:dyDescent="0.25">
      <c r="A3147" s="2">
        <v>1001</v>
      </c>
      <c r="B3147" t="s">
        <v>21</v>
      </c>
      <c r="C3147" s="2" t="str">
        <f t="shared" si="164"/>
        <v>16</v>
      </c>
      <c r="D3147" t="s">
        <v>633</v>
      </c>
      <c r="E3147" s="2" t="str">
        <f t="shared" si="165"/>
        <v>160170000</v>
      </c>
      <c r="F3147" t="s">
        <v>684</v>
      </c>
      <c r="G3147" t="s">
        <v>685</v>
      </c>
      <c r="H3147" t="s">
        <v>686</v>
      </c>
      <c r="I3147">
        <v>22603</v>
      </c>
      <c r="J3147" t="s">
        <v>82</v>
      </c>
      <c r="K3147" s="1">
        <v>10000</v>
      </c>
      <c r="L3147" s="1">
        <v>285276</v>
      </c>
      <c r="M3147" s="1">
        <v>275276</v>
      </c>
      <c r="N3147" s="1">
        <v>285276</v>
      </c>
      <c r="O3147">
        <v>0</v>
      </c>
      <c r="P3147" s="1">
        <v>285276</v>
      </c>
      <c r="Q3147">
        <v>0</v>
      </c>
      <c r="R3147" s="1">
        <v>285276</v>
      </c>
      <c r="S3147">
        <v>0</v>
      </c>
    </row>
    <row r="3148" spans="1:19" x14ac:dyDescent="0.25">
      <c r="A3148" s="2">
        <v>1001</v>
      </c>
      <c r="B3148" t="s">
        <v>21</v>
      </c>
      <c r="C3148" s="2" t="str">
        <f t="shared" si="164"/>
        <v>16</v>
      </c>
      <c r="D3148" t="s">
        <v>633</v>
      </c>
      <c r="E3148" s="2" t="str">
        <f t="shared" si="165"/>
        <v>160170000</v>
      </c>
      <c r="F3148" t="s">
        <v>684</v>
      </c>
      <c r="G3148" t="s">
        <v>685</v>
      </c>
      <c r="H3148" t="s">
        <v>686</v>
      </c>
      <c r="I3148">
        <v>22606</v>
      </c>
      <c r="J3148" t="s">
        <v>83</v>
      </c>
      <c r="K3148" s="1">
        <v>10000</v>
      </c>
      <c r="L3148" s="1">
        <v>1500</v>
      </c>
      <c r="M3148" s="1">
        <v>-8500</v>
      </c>
      <c r="N3148">
        <v>592.4</v>
      </c>
      <c r="O3148">
        <v>907.6</v>
      </c>
      <c r="P3148">
        <v>592.4</v>
      </c>
      <c r="Q3148">
        <v>0</v>
      </c>
      <c r="R3148">
        <v>592.4</v>
      </c>
      <c r="S3148">
        <v>0</v>
      </c>
    </row>
    <row r="3149" spans="1:19" x14ac:dyDescent="0.25">
      <c r="A3149" s="2">
        <v>1001</v>
      </c>
      <c r="B3149" t="s">
        <v>21</v>
      </c>
      <c r="C3149" s="2" t="str">
        <f t="shared" si="164"/>
        <v>16</v>
      </c>
      <c r="D3149" t="s">
        <v>633</v>
      </c>
      <c r="E3149" s="2" t="str">
        <f t="shared" si="165"/>
        <v>160170000</v>
      </c>
      <c r="F3149" t="s">
        <v>684</v>
      </c>
      <c r="G3149" t="s">
        <v>685</v>
      </c>
      <c r="H3149" t="s">
        <v>686</v>
      </c>
      <c r="I3149">
        <v>22609</v>
      </c>
      <c r="J3149" t="s">
        <v>44</v>
      </c>
      <c r="K3149">
        <v>0</v>
      </c>
      <c r="L3149">
        <v>898.42</v>
      </c>
      <c r="M3149">
        <v>898.42</v>
      </c>
      <c r="N3149">
        <v>783.78</v>
      </c>
      <c r="O3149">
        <v>114.64</v>
      </c>
      <c r="P3149">
        <v>783.78</v>
      </c>
      <c r="Q3149">
        <v>0</v>
      </c>
      <c r="R3149">
        <v>783.78</v>
      </c>
      <c r="S3149">
        <v>0</v>
      </c>
    </row>
    <row r="3150" spans="1:19" x14ac:dyDescent="0.25">
      <c r="A3150" s="2">
        <v>1001</v>
      </c>
      <c r="B3150" t="s">
        <v>21</v>
      </c>
      <c r="C3150" s="2" t="str">
        <f t="shared" si="164"/>
        <v>16</v>
      </c>
      <c r="D3150" t="s">
        <v>633</v>
      </c>
      <c r="E3150" s="2" t="str">
        <f t="shared" si="165"/>
        <v>160170000</v>
      </c>
      <c r="F3150" t="s">
        <v>684</v>
      </c>
      <c r="G3150" t="s">
        <v>685</v>
      </c>
      <c r="H3150" t="s">
        <v>686</v>
      </c>
      <c r="I3150">
        <v>22704</v>
      </c>
      <c r="J3150" t="s">
        <v>136</v>
      </c>
      <c r="K3150" s="1">
        <v>3000000</v>
      </c>
      <c r="L3150" s="1">
        <v>3011958.56</v>
      </c>
      <c r="M3150" s="1">
        <v>11958.56</v>
      </c>
      <c r="N3150" s="1">
        <v>3011958.56</v>
      </c>
      <c r="O3150">
        <v>0</v>
      </c>
      <c r="P3150" s="1">
        <v>3011958.56</v>
      </c>
      <c r="Q3150">
        <v>0</v>
      </c>
      <c r="R3150" s="1">
        <v>3011941.66</v>
      </c>
      <c r="S3150">
        <v>16.899999999999999</v>
      </c>
    </row>
    <row r="3151" spans="1:19" x14ac:dyDescent="0.25">
      <c r="A3151" s="2">
        <v>1001</v>
      </c>
      <c r="B3151" t="s">
        <v>21</v>
      </c>
      <c r="C3151" s="2" t="str">
        <f t="shared" si="164"/>
        <v>16</v>
      </c>
      <c r="D3151" t="s">
        <v>633</v>
      </c>
      <c r="E3151" s="2" t="str">
        <f t="shared" si="165"/>
        <v>160170000</v>
      </c>
      <c r="F3151" t="s">
        <v>684</v>
      </c>
      <c r="G3151" t="s">
        <v>685</v>
      </c>
      <c r="H3151" t="s">
        <v>686</v>
      </c>
      <c r="I3151">
        <v>22706</v>
      </c>
      <c r="J3151" t="s">
        <v>86</v>
      </c>
      <c r="K3151" s="1">
        <v>784598</v>
      </c>
      <c r="L3151" s="1">
        <v>764598</v>
      </c>
      <c r="M3151" s="1">
        <v>-20000</v>
      </c>
      <c r="N3151" s="1">
        <v>697140.9</v>
      </c>
      <c r="O3151" s="1">
        <v>67457.100000000006</v>
      </c>
      <c r="P3151" s="1">
        <v>697140.9</v>
      </c>
      <c r="Q3151">
        <v>0</v>
      </c>
      <c r="R3151" s="1">
        <v>608204.64</v>
      </c>
      <c r="S3151" s="1">
        <v>88936.26</v>
      </c>
    </row>
    <row r="3152" spans="1:19" x14ac:dyDescent="0.25">
      <c r="A3152" s="2">
        <v>1001</v>
      </c>
      <c r="B3152" t="s">
        <v>21</v>
      </c>
      <c r="C3152" s="2" t="str">
        <f t="shared" si="164"/>
        <v>16</v>
      </c>
      <c r="D3152" t="s">
        <v>633</v>
      </c>
      <c r="E3152" s="2" t="str">
        <f t="shared" si="165"/>
        <v>160170000</v>
      </c>
      <c r="F3152" t="s">
        <v>684</v>
      </c>
      <c r="G3152" t="s">
        <v>685</v>
      </c>
      <c r="H3152" t="s">
        <v>686</v>
      </c>
      <c r="I3152">
        <v>22709</v>
      </c>
      <c r="J3152" t="s">
        <v>87</v>
      </c>
      <c r="K3152" s="1">
        <v>265616</v>
      </c>
      <c r="L3152" s="1">
        <v>194995.3</v>
      </c>
      <c r="M3152" s="1">
        <v>-70620.7</v>
      </c>
      <c r="N3152" s="1">
        <v>194995.3</v>
      </c>
      <c r="O3152">
        <v>0</v>
      </c>
      <c r="P3152" s="1">
        <v>194995.3</v>
      </c>
      <c r="Q3152">
        <v>0</v>
      </c>
      <c r="R3152" s="1">
        <v>118857.73</v>
      </c>
      <c r="S3152" s="1">
        <v>76137.570000000007</v>
      </c>
    </row>
    <row r="3153" spans="1:19" x14ac:dyDescent="0.25">
      <c r="A3153" s="2">
        <v>1001</v>
      </c>
      <c r="B3153" t="s">
        <v>21</v>
      </c>
      <c r="C3153" s="2" t="str">
        <f t="shared" si="164"/>
        <v>16</v>
      </c>
      <c r="D3153" t="s">
        <v>633</v>
      </c>
      <c r="E3153" s="2" t="str">
        <f t="shared" si="165"/>
        <v>160170000</v>
      </c>
      <c r="F3153" t="s">
        <v>684</v>
      </c>
      <c r="G3153" t="s">
        <v>685</v>
      </c>
      <c r="H3153" t="s">
        <v>686</v>
      </c>
      <c r="I3153">
        <v>22809</v>
      </c>
      <c r="J3153" t="s">
        <v>308</v>
      </c>
      <c r="K3153" s="1">
        <v>60000</v>
      </c>
      <c r="L3153" s="1">
        <v>60000</v>
      </c>
      <c r="M3153">
        <v>0</v>
      </c>
      <c r="N3153" s="1">
        <v>20000</v>
      </c>
      <c r="O3153" s="1">
        <v>40000</v>
      </c>
      <c r="P3153" s="1">
        <v>20000</v>
      </c>
      <c r="Q3153">
        <v>0</v>
      </c>
      <c r="R3153">
        <v>0</v>
      </c>
      <c r="S3153" s="1">
        <v>20000</v>
      </c>
    </row>
    <row r="3154" spans="1:19" x14ac:dyDescent="0.25">
      <c r="A3154" s="2">
        <v>1001</v>
      </c>
      <c r="B3154" t="s">
        <v>21</v>
      </c>
      <c r="C3154" s="2" t="str">
        <f t="shared" si="164"/>
        <v>16</v>
      </c>
      <c r="D3154" t="s">
        <v>633</v>
      </c>
      <c r="E3154" s="2" t="str">
        <f t="shared" si="165"/>
        <v>160170000</v>
      </c>
      <c r="F3154" t="s">
        <v>684</v>
      </c>
      <c r="G3154" t="s">
        <v>685</v>
      </c>
      <c r="H3154" t="s">
        <v>686</v>
      </c>
      <c r="I3154">
        <v>23001</v>
      </c>
      <c r="J3154" t="s">
        <v>88</v>
      </c>
      <c r="K3154" s="1">
        <v>3000</v>
      </c>
      <c r="L3154" s="1">
        <v>1000</v>
      </c>
      <c r="M3154" s="1">
        <v>-2000</v>
      </c>
      <c r="N3154">
        <v>197.97</v>
      </c>
      <c r="O3154">
        <v>802.03</v>
      </c>
      <c r="P3154">
        <v>197.97</v>
      </c>
      <c r="Q3154">
        <v>0</v>
      </c>
      <c r="R3154">
        <v>197.97</v>
      </c>
      <c r="S3154">
        <v>0</v>
      </c>
    </row>
    <row r="3155" spans="1:19" x14ac:dyDescent="0.25">
      <c r="A3155" s="2">
        <v>1001</v>
      </c>
      <c r="B3155" t="s">
        <v>21</v>
      </c>
      <c r="C3155" s="2" t="str">
        <f t="shared" si="164"/>
        <v>16</v>
      </c>
      <c r="D3155" t="s">
        <v>633</v>
      </c>
      <c r="E3155" s="2" t="str">
        <f t="shared" ref="E3155:E3173" si="166">"160170000"</f>
        <v>160170000</v>
      </c>
      <c r="F3155" t="s">
        <v>684</v>
      </c>
      <c r="G3155" t="s">
        <v>685</v>
      </c>
      <c r="H3155" t="s">
        <v>686</v>
      </c>
      <c r="I3155">
        <v>23100</v>
      </c>
      <c r="J3155" t="s">
        <v>89</v>
      </c>
      <c r="K3155" s="1">
        <v>3000</v>
      </c>
      <c r="L3155" s="1">
        <v>1000</v>
      </c>
      <c r="M3155" s="1">
        <v>-2000</v>
      </c>
      <c r="N3155">
        <v>892.5</v>
      </c>
      <c r="O3155">
        <v>107.5</v>
      </c>
      <c r="P3155">
        <v>892.5</v>
      </c>
      <c r="Q3155">
        <v>0</v>
      </c>
      <c r="R3155">
        <v>892.5</v>
      </c>
      <c r="S3155">
        <v>0</v>
      </c>
    </row>
    <row r="3156" spans="1:19" x14ac:dyDescent="0.25">
      <c r="A3156" s="2">
        <v>1001</v>
      </c>
      <c r="B3156" t="s">
        <v>21</v>
      </c>
      <c r="C3156" s="2" t="str">
        <f t="shared" si="164"/>
        <v>16</v>
      </c>
      <c r="D3156" t="s">
        <v>633</v>
      </c>
      <c r="E3156" s="2" t="str">
        <f t="shared" si="166"/>
        <v>160170000</v>
      </c>
      <c r="F3156" t="s">
        <v>684</v>
      </c>
      <c r="G3156" t="s">
        <v>685</v>
      </c>
      <c r="H3156" t="s">
        <v>686</v>
      </c>
      <c r="I3156">
        <v>28001</v>
      </c>
      <c r="J3156" t="s">
        <v>45</v>
      </c>
      <c r="K3156" s="1">
        <v>620000</v>
      </c>
      <c r="L3156" s="1">
        <v>618567.27</v>
      </c>
      <c r="M3156" s="1">
        <v>-1432.73</v>
      </c>
      <c r="N3156" s="1">
        <v>610219.11</v>
      </c>
      <c r="O3156" s="1">
        <v>8348.16</v>
      </c>
      <c r="P3156" s="1">
        <v>610219.11</v>
      </c>
      <c r="Q3156">
        <v>0</v>
      </c>
      <c r="R3156" s="1">
        <v>609858.37</v>
      </c>
      <c r="S3156">
        <v>360.74</v>
      </c>
    </row>
    <row r="3157" spans="1:19" x14ac:dyDescent="0.25">
      <c r="A3157" s="2">
        <v>1001</v>
      </c>
      <c r="B3157" t="s">
        <v>21</v>
      </c>
      <c r="C3157" s="2" t="str">
        <f t="shared" si="164"/>
        <v>16</v>
      </c>
      <c r="D3157" t="s">
        <v>633</v>
      </c>
      <c r="E3157" s="2" t="str">
        <f t="shared" si="166"/>
        <v>160170000</v>
      </c>
      <c r="F3157" t="s">
        <v>684</v>
      </c>
      <c r="G3157" t="s">
        <v>685</v>
      </c>
      <c r="H3157" t="s">
        <v>686</v>
      </c>
      <c r="I3157">
        <v>46309</v>
      </c>
      <c r="J3157" t="s">
        <v>144</v>
      </c>
      <c r="K3157" s="1">
        <v>1400000</v>
      </c>
      <c r="L3157" s="1">
        <v>1400000</v>
      </c>
      <c r="M3157">
        <v>0</v>
      </c>
      <c r="N3157" s="1">
        <v>1379111.67</v>
      </c>
      <c r="O3157" s="1">
        <v>20888.330000000002</v>
      </c>
      <c r="P3157" s="1">
        <v>1143434.95</v>
      </c>
      <c r="Q3157" s="1">
        <v>235676.72</v>
      </c>
      <c r="R3157" s="1">
        <v>1143434.95</v>
      </c>
      <c r="S3157">
        <v>0</v>
      </c>
    </row>
    <row r="3158" spans="1:19" x14ac:dyDescent="0.25">
      <c r="A3158" s="2">
        <v>1001</v>
      </c>
      <c r="B3158" t="s">
        <v>21</v>
      </c>
      <c r="C3158" s="2" t="str">
        <f t="shared" si="164"/>
        <v>16</v>
      </c>
      <c r="D3158" t="s">
        <v>633</v>
      </c>
      <c r="E3158" s="2" t="str">
        <f t="shared" si="166"/>
        <v>160170000</v>
      </c>
      <c r="F3158" t="s">
        <v>684</v>
      </c>
      <c r="G3158" t="s">
        <v>685</v>
      </c>
      <c r="H3158" t="s">
        <v>686</v>
      </c>
      <c r="I3158">
        <v>46310</v>
      </c>
      <c r="J3158" t="s">
        <v>688</v>
      </c>
      <c r="K3158" s="1">
        <v>950000</v>
      </c>
      <c r="L3158" s="1">
        <v>991986.34</v>
      </c>
      <c r="M3158" s="1">
        <v>41986.34</v>
      </c>
      <c r="N3158" s="1">
        <v>991986.34</v>
      </c>
      <c r="O3158">
        <v>0</v>
      </c>
      <c r="P3158" s="1">
        <v>991986.34</v>
      </c>
      <c r="Q3158">
        <v>0</v>
      </c>
      <c r="R3158" s="1">
        <v>991986.34</v>
      </c>
      <c r="S3158">
        <v>0</v>
      </c>
    </row>
    <row r="3159" spans="1:19" x14ac:dyDescent="0.25">
      <c r="A3159" s="2">
        <v>1001</v>
      </c>
      <c r="B3159" t="s">
        <v>21</v>
      </c>
      <c r="C3159" s="2" t="str">
        <f t="shared" si="164"/>
        <v>16</v>
      </c>
      <c r="D3159" t="s">
        <v>633</v>
      </c>
      <c r="E3159" s="2" t="str">
        <f t="shared" si="166"/>
        <v>160170000</v>
      </c>
      <c r="F3159" t="s">
        <v>684</v>
      </c>
      <c r="G3159" t="s">
        <v>685</v>
      </c>
      <c r="H3159" t="s">
        <v>686</v>
      </c>
      <c r="I3159">
        <v>46311</v>
      </c>
      <c r="J3159" t="s">
        <v>689</v>
      </c>
      <c r="K3159" s="1">
        <v>1000000</v>
      </c>
      <c r="L3159" s="1">
        <v>1577110.11</v>
      </c>
      <c r="M3159" s="1">
        <v>577110.11</v>
      </c>
      <c r="N3159" s="1">
        <v>1577110.11</v>
      </c>
      <c r="O3159">
        <v>0</v>
      </c>
      <c r="P3159" s="1">
        <v>1577110.11</v>
      </c>
      <c r="Q3159">
        <v>0</v>
      </c>
      <c r="R3159" s="1">
        <v>1322864.8700000001</v>
      </c>
      <c r="S3159" s="1">
        <v>254245.24</v>
      </c>
    </row>
    <row r="3160" spans="1:19" x14ac:dyDescent="0.25">
      <c r="A3160" s="2">
        <v>1001</v>
      </c>
      <c r="B3160" t="s">
        <v>21</v>
      </c>
      <c r="C3160" s="2" t="str">
        <f t="shared" si="164"/>
        <v>16</v>
      </c>
      <c r="D3160" t="s">
        <v>633</v>
      </c>
      <c r="E3160" s="2" t="str">
        <f t="shared" si="166"/>
        <v>160170000</v>
      </c>
      <c r="F3160" t="s">
        <v>684</v>
      </c>
      <c r="G3160" t="s">
        <v>685</v>
      </c>
      <c r="H3160" t="s">
        <v>686</v>
      </c>
      <c r="I3160">
        <v>46312</v>
      </c>
      <c r="J3160" t="s">
        <v>690</v>
      </c>
      <c r="K3160" s="1">
        <v>1350000</v>
      </c>
      <c r="L3160" s="1">
        <v>2258698.41</v>
      </c>
      <c r="M3160" s="1">
        <v>908698.41</v>
      </c>
      <c r="N3160" s="1">
        <v>2258698.41</v>
      </c>
      <c r="O3160">
        <v>0</v>
      </c>
      <c r="P3160" s="1">
        <v>2258698.41</v>
      </c>
      <c r="Q3160">
        <v>0</v>
      </c>
      <c r="R3160" s="1">
        <v>2258698.41</v>
      </c>
      <c r="S3160">
        <v>0</v>
      </c>
    </row>
    <row r="3161" spans="1:19" x14ac:dyDescent="0.25">
      <c r="A3161" s="2">
        <v>1001</v>
      </c>
      <c r="B3161" t="s">
        <v>21</v>
      </c>
      <c r="C3161" s="2" t="str">
        <f t="shared" si="164"/>
        <v>16</v>
      </c>
      <c r="D3161" t="s">
        <v>633</v>
      </c>
      <c r="E3161" s="2" t="str">
        <f t="shared" si="166"/>
        <v>160170000</v>
      </c>
      <c r="F3161" t="s">
        <v>684</v>
      </c>
      <c r="G3161" t="s">
        <v>685</v>
      </c>
      <c r="H3161" t="s">
        <v>686</v>
      </c>
      <c r="I3161">
        <v>46313</v>
      </c>
      <c r="J3161" t="s">
        <v>691</v>
      </c>
      <c r="K3161" s="1">
        <v>1700000</v>
      </c>
      <c r="L3161" s="1">
        <v>1301584.2</v>
      </c>
      <c r="M3161" s="1">
        <v>-398415.8</v>
      </c>
      <c r="N3161" s="1">
        <v>1301584.2</v>
      </c>
      <c r="O3161">
        <v>0</v>
      </c>
      <c r="P3161" s="1">
        <v>1301584.2</v>
      </c>
      <c r="Q3161">
        <v>0</v>
      </c>
      <c r="R3161" s="1">
        <v>1301584.2</v>
      </c>
      <c r="S3161">
        <v>0</v>
      </c>
    </row>
    <row r="3162" spans="1:19" x14ac:dyDescent="0.25">
      <c r="A3162" s="2">
        <v>1001</v>
      </c>
      <c r="B3162" t="s">
        <v>21</v>
      </c>
      <c r="C3162" s="2" t="str">
        <f t="shared" si="164"/>
        <v>16</v>
      </c>
      <c r="D3162" t="s">
        <v>633</v>
      </c>
      <c r="E3162" s="2" t="str">
        <f t="shared" si="166"/>
        <v>160170000</v>
      </c>
      <c r="F3162" t="s">
        <v>684</v>
      </c>
      <c r="G3162" t="s">
        <v>685</v>
      </c>
      <c r="H3162" t="s">
        <v>686</v>
      </c>
      <c r="I3162">
        <v>60105</v>
      </c>
      <c r="J3162" t="s">
        <v>358</v>
      </c>
      <c r="K3162" s="1">
        <v>4145553</v>
      </c>
      <c r="L3162" s="1">
        <v>3781640.02</v>
      </c>
      <c r="M3162" s="1">
        <v>-363912.98</v>
      </c>
      <c r="N3162" s="1">
        <v>2811916.07</v>
      </c>
      <c r="O3162" s="1">
        <v>969723.95</v>
      </c>
      <c r="P3162" s="1">
        <v>2811916.07</v>
      </c>
      <c r="Q3162">
        <v>0</v>
      </c>
      <c r="R3162" s="1">
        <v>2811916.07</v>
      </c>
      <c r="S3162">
        <v>0</v>
      </c>
    </row>
    <row r="3163" spans="1:19" x14ac:dyDescent="0.25">
      <c r="A3163" s="2">
        <v>1001</v>
      </c>
      <c r="B3163" t="s">
        <v>21</v>
      </c>
      <c r="C3163" s="2" t="str">
        <f t="shared" si="164"/>
        <v>16</v>
      </c>
      <c r="D3163" t="s">
        <v>633</v>
      </c>
      <c r="E3163" s="2" t="str">
        <f t="shared" si="166"/>
        <v>160170000</v>
      </c>
      <c r="F3163" t="s">
        <v>684</v>
      </c>
      <c r="G3163" t="s">
        <v>685</v>
      </c>
      <c r="H3163" t="s">
        <v>686</v>
      </c>
      <c r="I3163">
        <v>62000</v>
      </c>
      <c r="J3163" t="s">
        <v>213</v>
      </c>
      <c r="K3163" s="1">
        <v>5000</v>
      </c>
      <c r="L3163">
        <v>0</v>
      </c>
      <c r="M3163" s="1">
        <v>-5000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0</v>
      </c>
    </row>
    <row r="3164" spans="1:19" x14ac:dyDescent="0.25">
      <c r="A3164" s="2">
        <v>1001</v>
      </c>
      <c r="B3164" t="s">
        <v>21</v>
      </c>
      <c r="C3164" s="2" t="str">
        <f t="shared" si="164"/>
        <v>16</v>
      </c>
      <c r="D3164" t="s">
        <v>633</v>
      </c>
      <c r="E3164" s="2" t="str">
        <f t="shared" si="166"/>
        <v>160170000</v>
      </c>
      <c r="F3164" t="s">
        <v>684</v>
      </c>
      <c r="G3164" t="s">
        <v>685</v>
      </c>
      <c r="H3164" t="s">
        <v>686</v>
      </c>
      <c r="I3164">
        <v>62108</v>
      </c>
      <c r="J3164" t="s">
        <v>692</v>
      </c>
      <c r="K3164">
        <v>0</v>
      </c>
      <c r="L3164">
        <v>0</v>
      </c>
      <c r="M3164">
        <v>0</v>
      </c>
      <c r="N3164">
        <v>242</v>
      </c>
      <c r="O3164">
        <v>-242</v>
      </c>
      <c r="P3164">
        <v>242</v>
      </c>
      <c r="Q3164">
        <v>0</v>
      </c>
      <c r="R3164">
        <v>0</v>
      </c>
      <c r="S3164">
        <v>242</v>
      </c>
    </row>
    <row r="3165" spans="1:19" x14ac:dyDescent="0.25">
      <c r="A3165" s="2">
        <v>1001</v>
      </c>
      <c r="B3165" t="s">
        <v>21</v>
      </c>
      <c r="C3165" s="2" t="str">
        <f t="shared" si="164"/>
        <v>16</v>
      </c>
      <c r="D3165" t="s">
        <v>633</v>
      </c>
      <c r="E3165" s="2" t="str">
        <f t="shared" si="166"/>
        <v>160170000</v>
      </c>
      <c r="F3165" t="s">
        <v>684</v>
      </c>
      <c r="G3165" t="s">
        <v>685</v>
      </c>
      <c r="H3165" t="s">
        <v>686</v>
      </c>
      <c r="I3165">
        <v>62502</v>
      </c>
      <c r="J3165" t="s">
        <v>94</v>
      </c>
      <c r="K3165" s="1">
        <v>1500</v>
      </c>
      <c r="L3165">
        <v>0</v>
      </c>
      <c r="M3165" s="1">
        <v>-1500</v>
      </c>
      <c r="N3165">
        <v>0</v>
      </c>
      <c r="O3165">
        <v>0</v>
      </c>
      <c r="P3165">
        <v>0</v>
      </c>
      <c r="Q3165">
        <v>0</v>
      </c>
      <c r="R3165">
        <v>0</v>
      </c>
      <c r="S3165">
        <v>0</v>
      </c>
    </row>
    <row r="3166" spans="1:19" x14ac:dyDescent="0.25">
      <c r="A3166" s="2">
        <v>1001</v>
      </c>
      <c r="B3166" t="s">
        <v>21</v>
      </c>
      <c r="C3166" s="2" t="str">
        <f t="shared" si="164"/>
        <v>16</v>
      </c>
      <c r="D3166" t="s">
        <v>633</v>
      </c>
      <c r="E3166" s="2" t="str">
        <f t="shared" si="166"/>
        <v>160170000</v>
      </c>
      <c r="F3166" t="s">
        <v>684</v>
      </c>
      <c r="G3166" t="s">
        <v>685</v>
      </c>
      <c r="H3166" t="s">
        <v>686</v>
      </c>
      <c r="I3166">
        <v>62600</v>
      </c>
      <c r="J3166" t="s">
        <v>170</v>
      </c>
      <c r="K3166" s="1">
        <v>12360</v>
      </c>
      <c r="L3166">
        <v>242</v>
      </c>
      <c r="M3166" s="1">
        <v>-12118</v>
      </c>
      <c r="N3166">
        <v>0</v>
      </c>
      <c r="O3166">
        <v>242</v>
      </c>
      <c r="P3166">
        <v>0</v>
      </c>
      <c r="Q3166">
        <v>0</v>
      </c>
      <c r="R3166">
        <v>0</v>
      </c>
      <c r="S3166">
        <v>0</v>
      </c>
    </row>
    <row r="3167" spans="1:19" x14ac:dyDescent="0.25">
      <c r="A3167" s="2">
        <v>1001</v>
      </c>
      <c r="B3167" t="s">
        <v>21</v>
      </c>
      <c r="C3167" s="2" t="str">
        <f t="shared" si="164"/>
        <v>16</v>
      </c>
      <c r="D3167" t="s">
        <v>633</v>
      </c>
      <c r="E3167" s="2" t="str">
        <f t="shared" si="166"/>
        <v>160170000</v>
      </c>
      <c r="F3167" t="s">
        <v>684</v>
      </c>
      <c r="G3167" t="s">
        <v>685</v>
      </c>
      <c r="H3167" t="s">
        <v>686</v>
      </c>
      <c r="I3167">
        <v>63108</v>
      </c>
      <c r="J3167" t="s">
        <v>693</v>
      </c>
      <c r="K3167" s="1">
        <v>424271</v>
      </c>
      <c r="L3167" s="1">
        <v>71786.460000000006</v>
      </c>
      <c r="M3167" s="1">
        <v>-352484.54</v>
      </c>
      <c r="N3167" s="1">
        <v>71444.98</v>
      </c>
      <c r="O3167">
        <v>341.48</v>
      </c>
      <c r="P3167" s="1">
        <v>71444.98</v>
      </c>
      <c r="Q3167">
        <v>0</v>
      </c>
      <c r="R3167" s="1">
        <v>71444.98</v>
      </c>
      <c r="S3167">
        <v>0</v>
      </c>
    </row>
    <row r="3168" spans="1:19" x14ac:dyDescent="0.25">
      <c r="A3168" s="2">
        <v>1001</v>
      </c>
      <c r="B3168" t="s">
        <v>21</v>
      </c>
      <c r="C3168" s="2" t="str">
        <f t="shared" si="164"/>
        <v>16</v>
      </c>
      <c r="D3168" t="s">
        <v>633</v>
      </c>
      <c r="E3168" s="2" t="str">
        <f t="shared" si="166"/>
        <v>160170000</v>
      </c>
      <c r="F3168" t="s">
        <v>684</v>
      </c>
      <c r="G3168" t="s">
        <v>685</v>
      </c>
      <c r="H3168" t="s">
        <v>686</v>
      </c>
      <c r="I3168">
        <v>63307</v>
      </c>
      <c r="J3168" t="s">
        <v>655</v>
      </c>
      <c r="K3168" s="1">
        <v>2500000</v>
      </c>
      <c r="L3168" s="1">
        <v>2451</v>
      </c>
      <c r="M3168" s="1">
        <v>-2497549</v>
      </c>
      <c r="N3168">
        <v>0</v>
      </c>
      <c r="O3168" s="1">
        <v>2451</v>
      </c>
      <c r="P3168">
        <v>0</v>
      </c>
      <c r="Q3168">
        <v>0</v>
      </c>
      <c r="R3168">
        <v>0</v>
      </c>
      <c r="S3168">
        <v>0</v>
      </c>
    </row>
    <row r="3169" spans="1:19" x14ac:dyDescent="0.25">
      <c r="A3169" s="2">
        <v>1001</v>
      </c>
      <c r="B3169" t="s">
        <v>21</v>
      </c>
      <c r="C3169" s="2" t="str">
        <f t="shared" si="164"/>
        <v>16</v>
      </c>
      <c r="D3169" t="s">
        <v>633</v>
      </c>
      <c r="E3169" s="2" t="str">
        <f t="shared" si="166"/>
        <v>160170000</v>
      </c>
      <c r="F3169" t="s">
        <v>684</v>
      </c>
      <c r="G3169" t="s">
        <v>685</v>
      </c>
      <c r="H3169" t="s">
        <v>686</v>
      </c>
      <c r="I3169">
        <v>63600</v>
      </c>
      <c r="J3169" t="s">
        <v>694</v>
      </c>
      <c r="K3169">
        <v>0</v>
      </c>
      <c r="L3169" s="1">
        <v>18000</v>
      </c>
      <c r="M3169" s="1">
        <v>18000</v>
      </c>
      <c r="N3169" s="1">
        <v>17951.560000000001</v>
      </c>
      <c r="O3169">
        <v>48.44</v>
      </c>
      <c r="P3169" s="1">
        <v>17951.560000000001</v>
      </c>
      <c r="Q3169">
        <v>0</v>
      </c>
      <c r="R3169" s="1">
        <v>17951.560000000001</v>
      </c>
      <c r="S3169">
        <v>0</v>
      </c>
    </row>
    <row r="3170" spans="1:19" x14ac:dyDescent="0.25">
      <c r="A3170" s="2">
        <v>1001</v>
      </c>
      <c r="B3170" t="s">
        <v>21</v>
      </c>
      <c r="C3170" s="2" t="str">
        <f t="shared" si="164"/>
        <v>16</v>
      </c>
      <c r="D3170" t="s">
        <v>633</v>
      </c>
      <c r="E3170" s="2" t="str">
        <f t="shared" si="166"/>
        <v>160170000</v>
      </c>
      <c r="F3170" t="s">
        <v>684</v>
      </c>
      <c r="G3170" t="s">
        <v>685</v>
      </c>
      <c r="H3170" t="s">
        <v>686</v>
      </c>
      <c r="I3170">
        <v>64103</v>
      </c>
      <c r="J3170" t="s">
        <v>656</v>
      </c>
      <c r="K3170" s="1">
        <v>713955</v>
      </c>
      <c r="L3170" s="1">
        <v>1227055</v>
      </c>
      <c r="M3170" s="1">
        <v>513100</v>
      </c>
      <c r="N3170" s="1">
        <v>1081160.73</v>
      </c>
      <c r="O3170" s="1">
        <v>145894.26999999999</v>
      </c>
      <c r="P3170" s="1">
        <v>1081160.73</v>
      </c>
      <c r="Q3170">
        <v>0</v>
      </c>
      <c r="R3170" s="1">
        <v>1065665.23</v>
      </c>
      <c r="S3170" s="1">
        <v>15495.5</v>
      </c>
    </row>
    <row r="3171" spans="1:19" x14ac:dyDescent="0.25">
      <c r="A3171" s="2">
        <v>1001</v>
      </c>
      <c r="B3171" t="s">
        <v>21</v>
      </c>
      <c r="C3171" s="2" t="str">
        <f t="shared" si="164"/>
        <v>16</v>
      </c>
      <c r="D3171" t="s">
        <v>633</v>
      </c>
      <c r="E3171" s="2" t="str">
        <f t="shared" si="166"/>
        <v>160170000</v>
      </c>
      <c r="F3171" t="s">
        <v>684</v>
      </c>
      <c r="G3171" t="s">
        <v>685</v>
      </c>
      <c r="H3171" t="s">
        <v>686</v>
      </c>
      <c r="I3171">
        <v>76301</v>
      </c>
      <c r="J3171" t="s">
        <v>695</v>
      </c>
      <c r="K3171" s="1">
        <v>5691553</v>
      </c>
      <c r="L3171" s="1">
        <v>2801857</v>
      </c>
      <c r="M3171" s="1">
        <v>-2889696</v>
      </c>
      <c r="N3171" s="1">
        <v>2782264</v>
      </c>
      <c r="O3171" s="1">
        <v>19593</v>
      </c>
      <c r="P3171" s="1">
        <v>2782264</v>
      </c>
      <c r="Q3171">
        <v>0</v>
      </c>
      <c r="R3171" s="1">
        <v>2782264</v>
      </c>
      <c r="S3171">
        <v>0</v>
      </c>
    </row>
    <row r="3172" spans="1:19" x14ac:dyDescent="0.25">
      <c r="A3172" s="2">
        <v>1001</v>
      </c>
      <c r="B3172" t="s">
        <v>21</v>
      </c>
      <c r="C3172" s="2" t="str">
        <f t="shared" si="164"/>
        <v>16</v>
      </c>
      <c r="D3172" t="s">
        <v>633</v>
      </c>
      <c r="E3172" s="2" t="str">
        <f t="shared" si="166"/>
        <v>160170000</v>
      </c>
      <c r="F3172" t="s">
        <v>684</v>
      </c>
      <c r="G3172" t="s">
        <v>685</v>
      </c>
      <c r="H3172" t="s">
        <v>686</v>
      </c>
      <c r="I3172">
        <v>76309</v>
      </c>
      <c r="J3172" t="s">
        <v>144</v>
      </c>
      <c r="K3172" s="1">
        <v>700000</v>
      </c>
      <c r="L3172" s="1">
        <v>700000</v>
      </c>
      <c r="M3172">
        <v>0</v>
      </c>
      <c r="N3172" s="1">
        <v>719592.03</v>
      </c>
      <c r="O3172" s="1">
        <v>-19592.03</v>
      </c>
      <c r="P3172" s="1">
        <v>719592.03</v>
      </c>
      <c r="Q3172">
        <v>0</v>
      </c>
      <c r="R3172" s="1">
        <v>5460</v>
      </c>
      <c r="S3172" s="1">
        <v>714132.03</v>
      </c>
    </row>
    <row r="3173" spans="1:19" x14ac:dyDescent="0.25">
      <c r="A3173" s="2">
        <v>1001</v>
      </c>
      <c r="B3173" t="s">
        <v>21</v>
      </c>
      <c r="C3173" s="2" t="str">
        <f t="shared" si="164"/>
        <v>16</v>
      </c>
      <c r="D3173" t="s">
        <v>633</v>
      </c>
      <c r="E3173" s="2" t="str">
        <f t="shared" si="166"/>
        <v>160170000</v>
      </c>
      <c r="F3173" t="s">
        <v>684</v>
      </c>
      <c r="G3173" t="s">
        <v>685</v>
      </c>
      <c r="H3173" t="s">
        <v>686</v>
      </c>
      <c r="I3173">
        <v>79909</v>
      </c>
      <c r="J3173" t="s">
        <v>310</v>
      </c>
      <c r="K3173" s="1">
        <v>67468841</v>
      </c>
      <c r="L3173" s="1">
        <v>66468841.880000003</v>
      </c>
      <c r="M3173" s="1">
        <v>-999999.12</v>
      </c>
      <c r="N3173" s="1">
        <v>57596321.18</v>
      </c>
      <c r="O3173" s="1">
        <v>8872520.6999999993</v>
      </c>
      <c r="P3173" s="1">
        <v>57596321.18</v>
      </c>
      <c r="Q3173">
        <v>0</v>
      </c>
      <c r="R3173" s="1">
        <v>34768071.039999999</v>
      </c>
      <c r="S3173" s="1">
        <v>22828250.140000001</v>
      </c>
    </row>
    <row r="3174" spans="1:19" x14ac:dyDescent="0.25">
      <c r="A3174" s="2">
        <v>1001</v>
      </c>
      <c r="B3174" t="s">
        <v>21</v>
      </c>
      <c r="C3174" s="2" t="str">
        <f t="shared" si="164"/>
        <v>16</v>
      </c>
      <c r="D3174" t="s">
        <v>633</v>
      </c>
      <c r="E3174" s="2" t="str">
        <f t="shared" ref="E3174:E3201" si="167">"160180000"</f>
        <v>160180000</v>
      </c>
      <c r="F3174" t="s">
        <v>696</v>
      </c>
      <c r="G3174" t="s">
        <v>697</v>
      </c>
      <c r="H3174" t="s">
        <v>698</v>
      </c>
      <c r="I3174">
        <v>10000</v>
      </c>
      <c r="J3174" t="s">
        <v>25</v>
      </c>
      <c r="K3174" s="1">
        <v>82492</v>
      </c>
      <c r="L3174" s="1">
        <v>82714</v>
      </c>
      <c r="M3174">
        <v>222</v>
      </c>
      <c r="N3174" s="1">
        <v>82713.59</v>
      </c>
      <c r="O3174">
        <v>0.41</v>
      </c>
      <c r="P3174" s="1">
        <v>82713.59</v>
      </c>
      <c r="Q3174">
        <v>0</v>
      </c>
      <c r="R3174" s="1">
        <v>82713.59</v>
      </c>
      <c r="S3174">
        <v>0</v>
      </c>
    </row>
    <row r="3175" spans="1:19" x14ac:dyDescent="0.25">
      <c r="A3175" s="2">
        <v>1001</v>
      </c>
      <c r="B3175" t="s">
        <v>21</v>
      </c>
      <c r="C3175" s="2" t="str">
        <f t="shared" si="164"/>
        <v>16</v>
      </c>
      <c r="D3175" t="s">
        <v>633</v>
      </c>
      <c r="E3175" s="2" t="str">
        <f t="shared" si="167"/>
        <v>160180000</v>
      </c>
      <c r="F3175" t="s">
        <v>696</v>
      </c>
      <c r="G3175" t="s">
        <v>697</v>
      </c>
      <c r="H3175" t="s">
        <v>698</v>
      </c>
      <c r="I3175">
        <v>12000</v>
      </c>
      <c r="J3175" t="s">
        <v>28</v>
      </c>
      <c r="K3175" s="1">
        <v>458652</v>
      </c>
      <c r="L3175" s="1">
        <v>332544</v>
      </c>
      <c r="M3175" s="1">
        <v>-126108</v>
      </c>
      <c r="N3175" s="1">
        <v>332543.17</v>
      </c>
      <c r="O3175">
        <v>0.83</v>
      </c>
      <c r="P3175" s="1">
        <v>332543.17</v>
      </c>
      <c r="Q3175">
        <v>0</v>
      </c>
      <c r="R3175" s="1">
        <v>332543.17</v>
      </c>
      <c r="S3175">
        <v>0</v>
      </c>
    </row>
    <row r="3176" spans="1:19" x14ac:dyDescent="0.25">
      <c r="A3176" s="2">
        <v>1001</v>
      </c>
      <c r="B3176" t="s">
        <v>21</v>
      </c>
      <c r="C3176" s="2" t="str">
        <f t="shared" si="164"/>
        <v>16</v>
      </c>
      <c r="D3176" t="s">
        <v>633</v>
      </c>
      <c r="E3176" s="2" t="str">
        <f t="shared" si="167"/>
        <v>160180000</v>
      </c>
      <c r="F3176" t="s">
        <v>696</v>
      </c>
      <c r="G3176" t="s">
        <v>697</v>
      </c>
      <c r="H3176" t="s">
        <v>698</v>
      </c>
      <c r="I3176">
        <v>12001</v>
      </c>
      <c r="J3176" t="s">
        <v>51</v>
      </c>
      <c r="K3176" s="1">
        <v>152981</v>
      </c>
      <c r="L3176" s="1">
        <v>78399</v>
      </c>
      <c r="M3176" s="1">
        <v>-74582</v>
      </c>
      <c r="N3176" s="1">
        <v>78398.97</v>
      </c>
      <c r="O3176">
        <v>0.03</v>
      </c>
      <c r="P3176" s="1">
        <v>78398.97</v>
      </c>
      <c r="Q3176">
        <v>0</v>
      </c>
      <c r="R3176" s="1">
        <v>78398.97</v>
      </c>
      <c r="S3176">
        <v>0</v>
      </c>
    </row>
    <row r="3177" spans="1:19" x14ac:dyDescent="0.25">
      <c r="A3177" s="2">
        <v>1001</v>
      </c>
      <c r="B3177" t="s">
        <v>21</v>
      </c>
      <c r="C3177" s="2" t="str">
        <f t="shared" si="164"/>
        <v>16</v>
      </c>
      <c r="D3177" t="s">
        <v>633</v>
      </c>
      <c r="E3177" s="2" t="str">
        <f t="shared" si="167"/>
        <v>160180000</v>
      </c>
      <c r="F3177" t="s">
        <v>696</v>
      </c>
      <c r="G3177" t="s">
        <v>697</v>
      </c>
      <c r="H3177" t="s">
        <v>698</v>
      </c>
      <c r="I3177">
        <v>12002</v>
      </c>
      <c r="J3177" t="s">
        <v>29</v>
      </c>
      <c r="K3177" s="1">
        <v>63910</v>
      </c>
      <c r="L3177" s="1">
        <v>45728</v>
      </c>
      <c r="M3177" s="1">
        <v>-18182</v>
      </c>
      <c r="N3177" s="1">
        <v>45727.199999999997</v>
      </c>
      <c r="O3177">
        <v>0.8</v>
      </c>
      <c r="P3177" s="1">
        <v>45727.199999999997</v>
      </c>
      <c r="Q3177">
        <v>0</v>
      </c>
      <c r="R3177" s="1">
        <v>45727.199999999997</v>
      </c>
      <c r="S3177">
        <v>0</v>
      </c>
    </row>
    <row r="3178" spans="1:19" x14ac:dyDescent="0.25">
      <c r="A3178" s="2">
        <v>1001</v>
      </c>
      <c r="B3178" t="s">
        <v>21</v>
      </c>
      <c r="C3178" s="2" t="str">
        <f t="shared" si="164"/>
        <v>16</v>
      </c>
      <c r="D3178" t="s">
        <v>633</v>
      </c>
      <c r="E3178" s="2" t="str">
        <f t="shared" si="167"/>
        <v>160180000</v>
      </c>
      <c r="F3178" t="s">
        <v>696</v>
      </c>
      <c r="G3178" t="s">
        <v>697</v>
      </c>
      <c r="H3178" t="s">
        <v>698</v>
      </c>
      <c r="I3178">
        <v>12005</v>
      </c>
      <c r="J3178" t="s">
        <v>31</v>
      </c>
      <c r="K3178" s="1">
        <v>104142</v>
      </c>
      <c r="L3178" s="1">
        <v>111016</v>
      </c>
      <c r="M3178" s="1">
        <v>6874</v>
      </c>
      <c r="N3178" s="1">
        <v>111016</v>
      </c>
      <c r="O3178">
        <v>0</v>
      </c>
      <c r="P3178" s="1">
        <v>111016</v>
      </c>
      <c r="Q3178">
        <v>0</v>
      </c>
      <c r="R3178" s="1">
        <v>111016</v>
      </c>
      <c r="S3178">
        <v>0</v>
      </c>
    </row>
    <row r="3179" spans="1:19" x14ac:dyDescent="0.25">
      <c r="A3179" s="2">
        <v>1001</v>
      </c>
      <c r="B3179" t="s">
        <v>21</v>
      </c>
      <c r="C3179" s="2" t="str">
        <f t="shared" si="164"/>
        <v>16</v>
      </c>
      <c r="D3179" t="s">
        <v>633</v>
      </c>
      <c r="E3179" s="2" t="str">
        <f t="shared" si="167"/>
        <v>160180000</v>
      </c>
      <c r="F3179" t="s">
        <v>696</v>
      </c>
      <c r="G3179" t="s">
        <v>697</v>
      </c>
      <c r="H3179" t="s">
        <v>698</v>
      </c>
      <c r="I3179">
        <v>12100</v>
      </c>
      <c r="J3179" t="s">
        <v>32</v>
      </c>
      <c r="K3179" s="1">
        <v>479425</v>
      </c>
      <c r="L3179" s="1">
        <v>359934.06</v>
      </c>
      <c r="M3179" s="1">
        <v>-119490.94</v>
      </c>
      <c r="N3179" s="1">
        <v>359933.52</v>
      </c>
      <c r="O3179">
        <v>0.54</v>
      </c>
      <c r="P3179" s="1">
        <v>359933.52</v>
      </c>
      <c r="Q3179">
        <v>0</v>
      </c>
      <c r="R3179" s="1">
        <v>359933.52</v>
      </c>
      <c r="S3179">
        <v>0</v>
      </c>
    </row>
    <row r="3180" spans="1:19" x14ac:dyDescent="0.25">
      <c r="A3180" s="2">
        <v>1001</v>
      </c>
      <c r="B3180" t="s">
        <v>21</v>
      </c>
      <c r="C3180" s="2" t="str">
        <f t="shared" si="164"/>
        <v>16</v>
      </c>
      <c r="D3180" t="s">
        <v>633</v>
      </c>
      <c r="E3180" s="2" t="str">
        <f t="shared" si="167"/>
        <v>160180000</v>
      </c>
      <c r="F3180" t="s">
        <v>696</v>
      </c>
      <c r="G3180" t="s">
        <v>697</v>
      </c>
      <c r="H3180" t="s">
        <v>698</v>
      </c>
      <c r="I3180">
        <v>12101</v>
      </c>
      <c r="J3180" t="s">
        <v>33</v>
      </c>
      <c r="K3180" s="1">
        <v>1005177</v>
      </c>
      <c r="L3180" s="1">
        <v>796082.02</v>
      </c>
      <c r="M3180" s="1">
        <v>-209094.98</v>
      </c>
      <c r="N3180" s="1">
        <v>796081.24</v>
      </c>
      <c r="O3180">
        <v>0.78</v>
      </c>
      <c r="P3180" s="1">
        <v>796081.24</v>
      </c>
      <c r="Q3180">
        <v>0</v>
      </c>
      <c r="R3180" s="1">
        <v>796081.24</v>
      </c>
      <c r="S3180">
        <v>0</v>
      </c>
    </row>
    <row r="3181" spans="1:19" x14ac:dyDescent="0.25">
      <c r="A3181" s="2">
        <v>1001</v>
      </c>
      <c r="B3181" t="s">
        <v>21</v>
      </c>
      <c r="C3181" s="2" t="str">
        <f t="shared" si="164"/>
        <v>16</v>
      </c>
      <c r="D3181" t="s">
        <v>633</v>
      </c>
      <c r="E3181" s="2" t="str">
        <f t="shared" si="167"/>
        <v>160180000</v>
      </c>
      <c r="F3181" t="s">
        <v>696</v>
      </c>
      <c r="G3181" t="s">
        <v>697</v>
      </c>
      <c r="H3181" t="s">
        <v>698</v>
      </c>
      <c r="I3181">
        <v>12401</v>
      </c>
      <c r="J3181" t="s">
        <v>133</v>
      </c>
      <c r="K3181" s="1">
        <v>22040</v>
      </c>
      <c r="L3181" s="1">
        <v>22543.68</v>
      </c>
      <c r="M3181">
        <v>503.68</v>
      </c>
      <c r="N3181" s="1">
        <v>22543.68</v>
      </c>
      <c r="O3181">
        <v>0</v>
      </c>
      <c r="P3181" s="1">
        <v>22543.68</v>
      </c>
      <c r="Q3181">
        <v>0</v>
      </c>
      <c r="R3181" s="1">
        <v>22543.68</v>
      </c>
      <c r="S3181">
        <v>0</v>
      </c>
    </row>
    <row r="3182" spans="1:19" x14ac:dyDescent="0.25">
      <c r="A3182" s="2">
        <v>1001</v>
      </c>
      <c r="B3182" t="s">
        <v>21</v>
      </c>
      <c r="C3182" s="2" t="str">
        <f t="shared" si="164"/>
        <v>16</v>
      </c>
      <c r="D3182" t="s">
        <v>633</v>
      </c>
      <c r="E3182" s="2" t="str">
        <f t="shared" si="167"/>
        <v>160180000</v>
      </c>
      <c r="F3182" t="s">
        <v>696</v>
      </c>
      <c r="G3182" t="s">
        <v>697</v>
      </c>
      <c r="H3182" t="s">
        <v>698</v>
      </c>
      <c r="I3182">
        <v>13000</v>
      </c>
      <c r="J3182" t="s">
        <v>53</v>
      </c>
      <c r="K3182" s="1">
        <v>179999</v>
      </c>
      <c r="L3182" s="1">
        <v>158876</v>
      </c>
      <c r="M3182" s="1">
        <v>-21123</v>
      </c>
      <c r="N3182" s="1">
        <v>158875.9</v>
      </c>
      <c r="O3182">
        <v>0.1</v>
      </c>
      <c r="P3182" s="1">
        <v>158875.9</v>
      </c>
      <c r="Q3182">
        <v>0</v>
      </c>
      <c r="R3182" s="1">
        <v>158875.9</v>
      </c>
      <c r="S3182">
        <v>0</v>
      </c>
    </row>
    <row r="3183" spans="1:19" x14ac:dyDescent="0.25">
      <c r="A3183" s="2">
        <v>1001</v>
      </c>
      <c r="B3183" t="s">
        <v>21</v>
      </c>
      <c r="C3183" s="2" t="str">
        <f t="shared" si="164"/>
        <v>16</v>
      </c>
      <c r="D3183" t="s">
        <v>633</v>
      </c>
      <c r="E3183" s="2" t="str">
        <f t="shared" si="167"/>
        <v>160180000</v>
      </c>
      <c r="F3183" t="s">
        <v>696</v>
      </c>
      <c r="G3183" t="s">
        <v>697</v>
      </c>
      <c r="H3183" t="s">
        <v>698</v>
      </c>
      <c r="I3183">
        <v>13001</v>
      </c>
      <c r="J3183" t="s">
        <v>54</v>
      </c>
      <c r="K3183" s="1">
        <v>10607</v>
      </c>
      <c r="L3183" s="1">
        <v>8883</v>
      </c>
      <c r="M3183" s="1">
        <v>-1724</v>
      </c>
      <c r="N3183" s="1">
        <v>8882.19</v>
      </c>
      <c r="O3183">
        <v>0.81</v>
      </c>
      <c r="P3183" s="1">
        <v>8882.19</v>
      </c>
      <c r="Q3183">
        <v>0</v>
      </c>
      <c r="R3183" s="1">
        <v>8882.19</v>
      </c>
      <c r="S3183">
        <v>0</v>
      </c>
    </row>
    <row r="3184" spans="1:19" x14ac:dyDescent="0.25">
      <c r="A3184" s="2">
        <v>1001</v>
      </c>
      <c r="B3184" t="s">
        <v>21</v>
      </c>
      <c r="C3184" s="2" t="str">
        <f t="shared" si="164"/>
        <v>16</v>
      </c>
      <c r="D3184" t="s">
        <v>633</v>
      </c>
      <c r="E3184" s="2" t="str">
        <f t="shared" si="167"/>
        <v>160180000</v>
      </c>
      <c r="F3184" t="s">
        <v>696</v>
      </c>
      <c r="G3184" t="s">
        <v>697</v>
      </c>
      <c r="H3184" t="s">
        <v>698</v>
      </c>
      <c r="I3184">
        <v>13005</v>
      </c>
      <c r="J3184" t="s">
        <v>56</v>
      </c>
      <c r="K3184" s="1">
        <v>50877</v>
      </c>
      <c r="L3184" s="1">
        <v>38772</v>
      </c>
      <c r="M3184" s="1">
        <v>-12105</v>
      </c>
      <c r="N3184" s="1">
        <v>38771.25</v>
      </c>
      <c r="O3184">
        <v>0.75</v>
      </c>
      <c r="P3184" s="1">
        <v>38771.25</v>
      </c>
      <c r="Q3184">
        <v>0</v>
      </c>
      <c r="R3184" s="1">
        <v>38771.25</v>
      </c>
      <c r="S3184">
        <v>0</v>
      </c>
    </row>
    <row r="3185" spans="1:19" x14ac:dyDescent="0.25">
      <c r="A3185" s="2">
        <v>1001</v>
      </c>
      <c r="B3185" t="s">
        <v>21</v>
      </c>
      <c r="C3185" s="2" t="str">
        <f t="shared" ref="C3185:C3251" si="168">"16"</f>
        <v>16</v>
      </c>
      <c r="D3185" t="s">
        <v>633</v>
      </c>
      <c r="E3185" s="2" t="str">
        <f t="shared" si="167"/>
        <v>160180000</v>
      </c>
      <c r="F3185" t="s">
        <v>696</v>
      </c>
      <c r="G3185" t="s">
        <v>697</v>
      </c>
      <c r="H3185" t="s">
        <v>698</v>
      </c>
      <c r="I3185">
        <v>16000</v>
      </c>
      <c r="J3185" t="s">
        <v>35</v>
      </c>
      <c r="K3185" s="1">
        <v>478915</v>
      </c>
      <c r="L3185" s="1">
        <v>484788.71</v>
      </c>
      <c r="M3185" s="1">
        <v>5873.71</v>
      </c>
      <c r="N3185" s="1">
        <v>484788.71</v>
      </c>
      <c r="O3185">
        <v>0</v>
      </c>
      <c r="P3185" s="1">
        <v>484788.71</v>
      </c>
      <c r="Q3185">
        <v>0</v>
      </c>
      <c r="R3185" s="1">
        <v>484788.71</v>
      </c>
      <c r="S3185">
        <v>0</v>
      </c>
    </row>
    <row r="3186" spans="1:19" x14ac:dyDescent="0.25">
      <c r="A3186" s="2">
        <v>1001</v>
      </c>
      <c r="B3186" t="s">
        <v>21</v>
      </c>
      <c r="C3186" s="2" t="str">
        <f t="shared" si="168"/>
        <v>16</v>
      </c>
      <c r="D3186" t="s">
        <v>633</v>
      </c>
      <c r="E3186" s="2" t="str">
        <f t="shared" si="167"/>
        <v>160180000</v>
      </c>
      <c r="F3186" t="s">
        <v>696</v>
      </c>
      <c r="G3186" t="s">
        <v>697</v>
      </c>
      <c r="H3186" t="s">
        <v>698</v>
      </c>
      <c r="I3186">
        <v>21000</v>
      </c>
      <c r="J3186" t="s">
        <v>167</v>
      </c>
      <c r="K3186" s="1">
        <v>270000</v>
      </c>
      <c r="L3186" s="1">
        <v>200000</v>
      </c>
      <c r="M3186" s="1">
        <v>-70000</v>
      </c>
      <c r="N3186" s="1">
        <v>193159.18</v>
      </c>
      <c r="O3186" s="1">
        <v>6840.82</v>
      </c>
      <c r="P3186" s="1">
        <v>193159.18</v>
      </c>
      <c r="Q3186">
        <v>0</v>
      </c>
      <c r="R3186" s="1">
        <v>193159.18</v>
      </c>
      <c r="S3186">
        <v>0</v>
      </c>
    </row>
    <row r="3187" spans="1:19" x14ac:dyDescent="0.25">
      <c r="A3187" s="2">
        <v>1001</v>
      </c>
      <c r="B3187" t="s">
        <v>21</v>
      </c>
      <c r="C3187" s="2" t="str">
        <f t="shared" si="168"/>
        <v>16</v>
      </c>
      <c r="D3187" t="s">
        <v>633</v>
      </c>
      <c r="E3187" s="2" t="str">
        <f t="shared" si="167"/>
        <v>160180000</v>
      </c>
      <c r="F3187" t="s">
        <v>696</v>
      </c>
      <c r="G3187" t="s">
        <v>697</v>
      </c>
      <c r="H3187" t="s">
        <v>698</v>
      </c>
      <c r="I3187">
        <v>22104</v>
      </c>
      <c r="J3187" t="s">
        <v>77</v>
      </c>
      <c r="K3187" s="1">
        <v>1000</v>
      </c>
      <c r="L3187">
        <v>0</v>
      </c>
      <c r="M3187" s="1">
        <v>-1000</v>
      </c>
      <c r="N3187">
        <v>0</v>
      </c>
      <c r="O3187">
        <v>0</v>
      </c>
      <c r="P3187">
        <v>0</v>
      </c>
      <c r="Q3187">
        <v>0</v>
      </c>
      <c r="R3187">
        <v>0</v>
      </c>
      <c r="S3187">
        <v>0</v>
      </c>
    </row>
    <row r="3188" spans="1:19" x14ac:dyDescent="0.25">
      <c r="A3188" s="2">
        <v>1001</v>
      </c>
      <c r="B3188" t="s">
        <v>21</v>
      </c>
      <c r="C3188" s="2" t="str">
        <f t="shared" si="168"/>
        <v>16</v>
      </c>
      <c r="D3188" t="s">
        <v>633</v>
      </c>
      <c r="E3188" s="2" t="str">
        <f t="shared" si="167"/>
        <v>160180000</v>
      </c>
      <c r="F3188" t="s">
        <v>696</v>
      </c>
      <c r="G3188" t="s">
        <v>697</v>
      </c>
      <c r="H3188" t="s">
        <v>698</v>
      </c>
      <c r="I3188">
        <v>22500</v>
      </c>
      <c r="J3188" t="s">
        <v>81</v>
      </c>
      <c r="K3188" s="1">
        <v>1000</v>
      </c>
      <c r="L3188" s="1">
        <v>74900</v>
      </c>
      <c r="M3188" s="1">
        <v>73900</v>
      </c>
      <c r="N3188" s="1">
        <v>72944.37</v>
      </c>
      <c r="O3188" s="1">
        <v>1955.63</v>
      </c>
      <c r="P3188" s="1">
        <v>72944.37</v>
      </c>
      <c r="Q3188">
        <v>0</v>
      </c>
      <c r="R3188" s="1">
        <v>72944.37</v>
      </c>
      <c r="S3188">
        <v>0</v>
      </c>
    </row>
    <row r="3189" spans="1:19" x14ac:dyDescent="0.25">
      <c r="A3189" s="2">
        <v>1001</v>
      </c>
      <c r="B3189" t="s">
        <v>21</v>
      </c>
      <c r="C3189" s="2" t="str">
        <f t="shared" si="168"/>
        <v>16</v>
      </c>
      <c r="D3189" t="s">
        <v>633</v>
      </c>
      <c r="E3189" s="2" t="str">
        <f t="shared" si="167"/>
        <v>160180000</v>
      </c>
      <c r="F3189" t="s">
        <v>696</v>
      </c>
      <c r="G3189" t="s">
        <v>697</v>
      </c>
      <c r="H3189" t="s">
        <v>698</v>
      </c>
      <c r="I3189">
        <v>22502</v>
      </c>
      <c r="J3189" t="s">
        <v>330</v>
      </c>
      <c r="K3189">
        <v>0</v>
      </c>
      <c r="L3189" s="1">
        <v>1100</v>
      </c>
      <c r="M3189" s="1">
        <v>1100</v>
      </c>
      <c r="N3189" s="1">
        <v>1189.18</v>
      </c>
      <c r="O3189">
        <v>-89.18</v>
      </c>
      <c r="P3189" s="1">
        <v>1189.18</v>
      </c>
      <c r="Q3189">
        <v>0</v>
      </c>
      <c r="R3189" s="1">
        <v>1189.18</v>
      </c>
      <c r="S3189">
        <v>0</v>
      </c>
    </row>
    <row r="3190" spans="1:19" x14ac:dyDescent="0.25">
      <c r="A3190" s="2">
        <v>1001</v>
      </c>
      <c r="B3190" t="s">
        <v>21</v>
      </c>
      <c r="C3190" s="2" t="str">
        <f t="shared" si="168"/>
        <v>16</v>
      </c>
      <c r="D3190" t="s">
        <v>633</v>
      </c>
      <c r="E3190" s="2" t="str">
        <f t="shared" si="167"/>
        <v>160180000</v>
      </c>
      <c r="F3190" t="s">
        <v>696</v>
      </c>
      <c r="G3190" t="s">
        <v>697</v>
      </c>
      <c r="H3190" t="s">
        <v>698</v>
      </c>
      <c r="I3190">
        <v>22603</v>
      </c>
      <c r="J3190" t="s">
        <v>82</v>
      </c>
      <c r="K3190" s="1">
        <v>30000</v>
      </c>
      <c r="L3190">
        <v>0</v>
      </c>
      <c r="M3190" s="1">
        <v>-30000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0</v>
      </c>
    </row>
    <row r="3191" spans="1:19" x14ac:dyDescent="0.25">
      <c r="A3191" s="2">
        <v>1001</v>
      </c>
      <c r="B3191" t="s">
        <v>21</v>
      </c>
      <c r="C3191" s="2" t="str">
        <f t="shared" si="168"/>
        <v>16</v>
      </c>
      <c r="D3191" t="s">
        <v>633</v>
      </c>
      <c r="E3191" s="2" t="str">
        <f t="shared" si="167"/>
        <v>160180000</v>
      </c>
      <c r="F3191" t="s">
        <v>696</v>
      </c>
      <c r="G3191" t="s">
        <v>697</v>
      </c>
      <c r="H3191" t="s">
        <v>698</v>
      </c>
      <c r="I3191">
        <v>22606</v>
      </c>
      <c r="J3191" t="s">
        <v>83</v>
      </c>
      <c r="K3191">
        <v>0</v>
      </c>
      <c r="L3191" s="1">
        <v>1000</v>
      </c>
      <c r="M3191" s="1">
        <v>1000</v>
      </c>
      <c r="N3191">
        <v>697.99</v>
      </c>
      <c r="O3191">
        <v>302.01</v>
      </c>
      <c r="P3191">
        <v>697.99</v>
      </c>
      <c r="Q3191">
        <v>0</v>
      </c>
      <c r="R3191">
        <v>697.99</v>
      </c>
      <c r="S3191">
        <v>0</v>
      </c>
    </row>
    <row r="3192" spans="1:19" x14ac:dyDescent="0.25">
      <c r="A3192" s="2">
        <v>1001</v>
      </c>
      <c r="B3192" t="s">
        <v>21</v>
      </c>
      <c r="C3192" s="2" t="str">
        <f t="shared" si="168"/>
        <v>16</v>
      </c>
      <c r="D3192" t="s">
        <v>633</v>
      </c>
      <c r="E3192" s="2" t="str">
        <f t="shared" si="167"/>
        <v>160180000</v>
      </c>
      <c r="F3192" t="s">
        <v>696</v>
      </c>
      <c r="G3192" t="s">
        <v>697</v>
      </c>
      <c r="H3192" t="s">
        <v>698</v>
      </c>
      <c r="I3192">
        <v>22609</v>
      </c>
      <c r="J3192" t="s">
        <v>44</v>
      </c>
      <c r="K3192" s="1">
        <v>3000</v>
      </c>
      <c r="L3192" s="1">
        <v>77000</v>
      </c>
      <c r="M3192" s="1">
        <v>74000</v>
      </c>
      <c r="N3192" s="1">
        <v>67555.44</v>
      </c>
      <c r="O3192" s="1">
        <v>9444.56</v>
      </c>
      <c r="P3192" s="1">
        <v>67555.44</v>
      </c>
      <c r="Q3192">
        <v>0</v>
      </c>
      <c r="R3192" s="1">
        <v>67555.44</v>
      </c>
      <c r="S3192">
        <v>0</v>
      </c>
    </row>
    <row r="3193" spans="1:19" x14ac:dyDescent="0.25">
      <c r="A3193" s="2">
        <v>1001</v>
      </c>
      <c r="B3193" t="s">
        <v>21</v>
      </c>
      <c r="C3193" s="2" t="str">
        <f t="shared" si="168"/>
        <v>16</v>
      </c>
      <c r="D3193" t="s">
        <v>633</v>
      </c>
      <c r="E3193" s="2" t="str">
        <f t="shared" si="167"/>
        <v>160180000</v>
      </c>
      <c r="F3193" t="s">
        <v>696</v>
      </c>
      <c r="G3193" t="s">
        <v>697</v>
      </c>
      <c r="H3193" t="s">
        <v>698</v>
      </c>
      <c r="I3193">
        <v>22706</v>
      </c>
      <c r="J3193" t="s">
        <v>86</v>
      </c>
      <c r="K3193" s="1">
        <v>373500</v>
      </c>
      <c r="L3193" s="1">
        <v>45650</v>
      </c>
      <c r="M3193" s="1">
        <v>-327850</v>
      </c>
      <c r="N3193" s="1">
        <v>48519.64</v>
      </c>
      <c r="O3193" s="1">
        <v>-2869.64</v>
      </c>
      <c r="P3193" s="1">
        <v>48519.64</v>
      </c>
      <c r="Q3193">
        <v>0</v>
      </c>
      <c r="R3193" s="1">
        <v>48519.64</v>
      </c>
      <c r="S3193">
        <v>0</v>
      </c>
    </row>
    <row r="3194" spans="1:19" x14ac:dyDescent="0.25">
      <c r="A3194" s="2">
        <v>1001</v>
      </c>
      <c r="B3194" t="s">
        <v>21</v>
      </c>
      <c r="C3194" s="2" t="str">
        <f t="shared" si="168"/>
        <v>16</v>
      </c>
      <c r="D3194" t="s">
        <v>633</v>
      </c>
      <c r="E3194" s="2" t="str">
        <f t="shared" si="167"/>
        <v>160180000</v>
      </c>
      <c r="F3194" t="s">
        <v>696</v>
      </c>
      <c r="G3194" t="s">
        <v>697</v>
      </c>
      <c r="H3194" t="s">
        <v>698</v>
      </c>
      <c r="I3194">
        <v>22709</v>
      </c>
      <c r="J3194" t="s">
        <v>87</v>
      </c>
      <c r="K3194">
        <v>0</v>
      </c>
      <c r="L3194" s="1">
        <v>2850</v>
      </c>
      <c r="M3194" s="1">
        <v>2850</v>
      </c>
      <c r="N3194" s="1">
        <v>2819.3</v>
      </c>
      <c r="O3194">
        <v>30.7</v>
      </c>
      <c r="P3194" s="1">
        <v>2819.3</v>
      </c>
      <c r="Q3194">
        <v>0</v>
      </c>
      <c r="R3194" s="1">
        <v>2819.3</v>
      </c>
      <c r="S3194">
        <v>0</v>
      </c>
    </row>
    <row r="3195" spans="1:19" x14ac:dyDescent="0.25">
      <c r="A3195" s="2">
        <v>1001</v>
      </c>
      <c r="B3195" t="s">
        <v>21</v>
      </c>
      <c r="C3195" s="2" t="str">
        <f t="shared" si="168"/>
        <v>16</v>
      </c>
      <c r="D3195" t="s">
        <v>633</v>
      </c>
      <c r="E3195" s="2" t="str">
        <f t="shared" si="167"/>
        <v>160180000</v>
      </c>
      <c r="F3195" t="s">
        <v>696</v>
      </c>
      <c r="G3195" t="s">
        <v>697</v>
      </c>
      <c r="H3195" t="s">
        <v>698</v>
      </c>
      <c r="I3195">
        <v>22809</v>
      </c>
      <c r="J3195" t="s">
        <v>308</v>
      </c>
      <c r="K3195">
        <v>0</v>
      </c>
      <c r="L3195">
        <v>0</v>
      </c>
      <c r="M3195">
        <v>0</v>
      </c>
      <c r="N3195">
        <v>0</v>
      </c>
      <c r="O3195">
        <v>0</v>
      </c>
      <c r="P3195">
        <v>0</v>
      </c>
      <c r="Q3195">
        <v>0</v>
      </c>
      <c r="R3195">
        <v>0</v>
      </c>
      <c r="S3195">
        <v>0</v>
      </c>
    </row>
    <row r="3196" spans="1:19" x14ac:dyDescent="0.25">
      <c r="A3196" s="2">
        <v>1001</v>
      </c>
      <c r="B3196" t="s">
        <v>21</v>
      </c>
      <c r="C3196" s="2" t="str">
        <f t="shared" si="168"/>
        <v>16</v>
      </c>
      <c r="D3196" t="s">
        <v>633</v>
      </c>
      <c r="E3196" s="2" t="str">
        <f t="shared" si="167"/>
        <v>160180000</v>
      </c>
      <c r="F3196" t="s">
        <v>696</v>
      </c>
      <c r="G3196" t="s">
        <v>697</v>
      </c>
      <c r="H3196" t="s">
        <v>698</v>
      </c>
      <c r="I3196">
        <v>23001</v>
      </c>
      <c r="J3196" t="s">
        <v>88</v>
      </c>
      <c r="K3196">
        <v>0</v>
      </c>
      <c r="L3196" s="1">
        <v>8050</v>
      </c>
      <c r="M3196" s="1">
        <v>8050</v>
      </c>
      <c r="N3196" s="1">
        <v>4898.84</v>
      </c>
      <c r="O3196" s="1">
        <v>3151.16</v>
      </c>
      <c r="P3196" s="1">
        <v>4898.84</v>
      </c>
      <c r="Q3196">
        <v>0</v>
      </c>
      <c r="R3196" s="1">
        <v>4898.84</v>
      </c>
      <c r="S3196">
        <v>0</v>
      </c>
    </row>
    <row r="3197" spans="1:19" x14ac:dyDescent="0.25">
      <c r="A3197" s="2">
        <v>1001</v>
      </c>
      <c r="B3197" t="s">
        <v>21</v>
      </c>
      <c r="C3197" s="2" t="str">
        <f t="shared" si="168"/>
        <v>16</v>
      </c>
      <c r="D3197" t="s">
        <v>633</v>
      </c>
      <c r="E3197" s="2" t="str">
        <f t="shared" si="167"/>
        <v>160180000</v>
      </c>
      <c r="F3197" t="s">
        <v>696</v>
      </c>
      <c r="G3197" t="s">
        <v>697</v>
      </c>
      <c r="H3197" t="s">
        <v>698</v>
      </c>
      <c r="I3197">
        <v>23100</v>
      </c>
      <c r="J3197" t="s">
        <v>89</v>
      </c>
      <c r="K3197" s="1">
        <v>1000</v>
      </c>
      <c r="L3197" s="1">
        <v>9000</v>
      </c>
      <c r="M3197" s="1">
        <v>8000</v>
      </c>
      <c r="N3197" s="1">
        <v>4780.7700000000004</v>
      </c>
      <c r="O3197" s="1">
        <v>4219.2299999999996</v>
      </c>
      <c r="P3197" s="1">
        <v>4780.7700000000004</v>
      </c>
      <c r="Q3197">
        <v>0</v>
      </c>
      <c r="R3197" s="1">
        <v>4780.7700000000004</v>
      </c>
      <c r="S3197">
        <v>0</v>
      </c>
    </row>
    <row r="3198" spans="1:19" x14ac:dyDescent="0.25">
      <c r="A3198" s="2">
        <v>1001</v>
      </c>
      <c r="B3198" t="s">
        <v>21</v>
      </c>
      <c r="C3198" s="2" t="str">
        <f t="shared" si="168"/>
        <v>16</v>
      </c>
      <c r="D3198" t="s">
        <v>633</v>
      </c>
      <c r="E3198" s="2" t="str">
        <f t="shared" si="167"/>
        <v>160180000</v>
      </c>
      <c r="F3198" t="s">
        <v>696</v>
      </c>
      <c r="G3198" t="s">
        <v>697</v>
      </c>
      <c r="H3198" t="s">
        <v>698</v>
      </c>
      <c r="I3198">
        <v>23309</v>
      </c>
      <c r="J3198" t="s">
        <v>224</v>
      </c>
      <c r="K3198" s="1">
        <v>17000</v>
      </c>
      <c r="L3198" s="1">
        <v>16950</v>
      </c>
      <c r="M3198">
        <v>-50</v>
      </c>
      <c r="N3198" s="1">
        <v>16498.82</v>
      </c>
      <c r="O3198">
        <v>451.18</v>
      </c>
      <c r="P3198" s="1">
        <v>16498.82</v>
      </c>
      <c r="Q3198">
        <v>0</v>
      </c>
      <c r="R3198" s="1">
        <v>16498.82</v>
      </c>
      <c r="S3198">
        <v>0</v>
      </c>
    </row>
    <row r="3199" spans="1:19" x14ac:dyDescent="0.25">
      <c r="A3199" s="2">
        <v>1001</v>
      </c>
      <c r="B3199" t="s">
        <v>21</v>
      </c>
      <c r="C3199" s="2" t="str">
        <f t="shared" si="168"/>
        <v>16</v>
      </c>
      <c r="D3199" t="s">
        <v>633</v>
      </c>
      <c r="E3199" s="2" t="str">
        <f t="shared" si="167"/>
        <v>160180000</v>
      </c>
      <c r="F3199" t="s">
        <v>696</v>
      </c>
      <c r="G3199" t="s">
        <v>697</v>
      </c>
      <c r="H3199" t="s">
        <v>698</v>
      </c>
      <c r="I3199">
        <v>28001</v>
      </c>
      <c r="J3199" t="s">
        <v>45</v>
      </c>
      <c r="K3199" s="1">
        <v>320000</v>
      </c>
      <c r="L3199" s="1">
        <v>205000</v>
      </c>
      <c r="M3199" s="1">
        <v>-115000</v>
      </c>
      <c r="N3199" s="1">
        <v>204390.05</v>
      </c>
      <c r="O3199">
        <v>609.95000000000005</v>
      </c>
      <c r="P3199" s="1">
        <v>204390.05</v>
      </c>
      <c r="Q3199">
        <v>0</v>
      </c>
      <c r="R3199" s="1">
        <v>204090.05</v>
      </c>
      <c r="S3199">
        <v>300</v>
      </c>
    </row>
    <row r="3200" spans="1:19" x14ac:dyDescent="0.25">
      <c r="A3200" s="2">
        <v>1001</v>
      </c>
      <c r="B3200" t="s">
        <v>21</v>
      </c>
      <c r="C3200" s="2" t="str">
        <f t="shared" si="168"/>
        <v>16</v>
      </c>
      <c r="D3200" t="s">
        <v>633</v>
      </c>
      <c r="E3200" s="2" t="str">
        <f t="shared" si="167"/>
        <v>160180000</v>
      </c>
      <c r="F3200" t="s">
        <v>696</v>
      </c>
      <c r="G3200" t="s">
        <v>697</v>
      </c>
      <c r="H3200" t="s">
        <v>698</v>
      </c>
      <c r="I3200">
        <v>62000</v>
      </c>
      <c r="J3200" t="s">
        <v>213</v>
      </c>
      <c r="K3200" s="1">
        <v>1815000</v>
      </c>
      <c r="L3200" s="1">
        <v>2320000</v>
      </c>
      <c r="M3200" s="1">
        <v>505000</v>
      </c>
      <c r="N3200" s="1">
        <v>2304139.65</v>
      </c>
      <c r="O3200" s="1">
        <v>15860.35</v>
      </c>
      <c r="P3200" s="1">
        <v>2304139.65</v>
      </c>
      <c r="Q3200">
        <v>0</v>
      </c>
      <c r="R3200" s="1">
        <v>2103032.06</v>
      </c>
      <c r="S3200" s="1">
        <v>201107.59</v>
      </c>
    </row>
    <row r="3201" spans="1:19" x14ac:dyDescent="0.25">
      <c r="A3201" s="2">
        <v>1001</v>
      </c>
      <c r="B3201" t="s">
        <v>21</v>
      </c>
      <c r="C3201" s="2" t="str">
        <f t="shared" si="168"/>
        <v>16</v>
      </c>
      <c r="D3201" t="s">
        <v>633</v>
      </c>
      <c r="E3201" s="2" t="str">
        <f t="shared" si="167"/>
        <v>160180000</v>
      </c>
      <c r="F3201" t="s">
        <v>696</v>
      </c>
      <c r="G3201" t="s">
        <v>697</v>
      </c>
      <c r="H3201" t="s">
        <v>698</v>
      </c>
      <c r="I3201">
        <v>87000</v>
      </c>
      <c r="J3201" t="s">
        <v>699</v>
      </c>
      <c r="K3201" s="1">
        <v>1200000</v>
      </c>
      <c r="L3201" s="1">
        <v>900000</v>
      </c>
      <c r="M3201" s="1">
        <v>-300000</v>
      </c>
      <c r="N3201" s="1">
        <v>900000</v>
      </c>
      <c r="O3201">
        <v>0</v>
      </c>
      <c r="P3201" s="1">
        <v>900000</v>
      </c>
      <c r="Q3201">
        <v>0</v>
      </c>
      <c r="R3201" s="1">
        <v>900000</v>
      </c>
      <c r="S3201">
        <v>0</v>
      </c>
    </row>
    <row r="3202" spans="1:19" x14ac:dyDescent="0.25">
      <c r="A3202" s="2">
        <v>1001</v>
      </c>
      <c r="B3202" t="s">
        <v>21</v>
      </c>
      <c r="C3202" s="2" t="str">
        <f t="shared" si="168"/>
        <v>16</v>
      </c>
      <c r="D3202" t="s">
        <v>633</v>
      </c>
      <c r="E3202" s="2" t="str">
        <f t="shared" ref="E3202:E3233" si="169">"160190000"</f>
        <v>160190000</v>
      </c>
      <c r="F3202" t="s">
        <v>700</v>
      </c>
      <c r="G3202" t="s">
        <v>701</v>
      </c>
      <c r="H3202" t="s">
        <v>702</v>
      </c>
      <c r="I3202">
        <v>10000</v>
      </c>
      <c r="J3202" t="s">
        <v>25</v>
      </c>
      <c r="K3202" s="1">
        <v>82492</v>
      </c>
      <c r="L3202" s="1">
        <v>82492</v>
      </c>
      <c r="M3202">
        <v>0</v>
      </c>
      <c r="N3202" s="1">
        <v>82491.839999999997</v>
      </c>
      <c r="O3202">
        <v>0.16</v>
      </c>
      <c r="P3202" s="1">
        <v>82491.839999999997</v>
      </c>
      <c r="Q3202">
        <v>0</v>
      </c>
      <c r="R3202" s="1">
        <v>82491.839999999997</v>
      </c>
      <c r="S3202">
        <v>0</v>
      </c>
    </row>
    <row r="3203" spans="1:19" x14ac:dyDescent="0.25">
      <c r="A3203" s="2">
        <v>1001</v>
      </c>
      <c r="B3203" t="s">
        <v>21</v>
      </c>
      <c r="C3203" s="2" t="str">
        <f t="shared" si="168"/>
        <v>16</v>
      </c>
      <c r="D3203" t="s">
        <v>633</v>
      </c>
      <c r="E3203" s="2" t="str">
        <f t="shared" si="169"/>
        <v>160190000</v>
      </c>
      <c r="F3203" t="s">
        <v>700</v>
      </c>
      <c r="G3203" t="s">
        <v>701</v>
      </c>
      <c r="H3203" t="s">
        <v>702</v>
      </c>
      <c r="I3203">
        <v>12000</v>
      </c>
      <c r="J3203" t="s">
        <v>28</v>
      </c>
      <c r="K3203" s="1">
        <v>1265247</v>
      </c>
      <c r="L3203" s="1">
        <v>1058637.33</v>
      </c>
      <c r="M3203" s="1">
        <v>-206609.67</v>
      </c>
      <c r="N3203" s="1">
        <v>1058637.19</v>
      </c>
      <c r="O3203">
        <v>0.14000000000000001</v>
      </c>
      <c r="P3203" s="1">
        <v>1058637.19</v>
      </c>
      <c r="Q3203">
        <v>0</v>
      </c>
      <c r="R3203" s="1">
        <v>1058637.19</v>
      </c>
      <c r="S3203">
        <v>0</v>
      </c>
    </row>
    <row r="3204" spans="1:19" x14ac:dyDescent="0.25">
      <c r="A3204" s="2">
        <v>1001</v>
      </c>
      <c r="B3204" t="s">
        <v>21</v>
      </c>
      <c r="C3204" s="2" t="str">
        <f t="shared" si="168"/>
        <v>16</v>
      </c>
      <c r="D3204" t="s">
        <v>633</v>
      </c>
      <c r="E3204" s="2" t="str">
        <f t="shared" si="169"/>
        <v>160190000</v>
      </c>
      <c r="F3204" t="s">
        <v>700</v>
      </c>
      <c r="G3204" t="s">
        <v>701</v>
      </c>
      <c r="H3204" t="s">
        <v>702</v>
      </c>
      <c r="I3204">
        <v>12001</v>
      </c>
      <c r="J3204" t="s">
        <v>51</v>
      </c>
      <c r="K3204" s="1">
        <v>375499</v>
      </c>
      <c r="L3204" s="1">
        <v>230263.96</v>
      </c>
      <c r="M3204" s="1">
        <v>-145235.04</v>
      </c>
      <c r="N3204" s="1">
        <v>230263.94</v>
      </c>
      <c r="O3204">
        <v>0.02</v>
      </c>
      <c r="P3204" s="1">
        <v>230263.94</v>
      </c>
      <c r="Q3204">
        <v>0</v>
      </c>
      <c r="R3204" s="1">
        <v>230263.94</v>
      </c>
      <c r="S3204">
        <v>0</v>
      </c>
    </row>
    <row r="3205" spans="1:19" x14ac:dyDescent="0.25">
      <c r="A3205" s="2">
        <v>1001</v>
      </c>
      <c r="B3205" t="s">
        <v>21</v>
      </c>
      <c r="C3205" s="2" t="str">
        <f t="shared" si="168"/>
        <v>16</v>
      </c>
      <c r="D3205" t="s">
        <v>633</v>
      </c>
      <c r="E3205" s="2" t="str">
        <f t="shared" si="169"/>
        <v>160190000</v>
      </c>
      <c r="F3205" t="s">
        <v>700</v>
      </c>
      <c r="G3205" t="s">
        <v>701</v>
      </c>
      <c r="H3205" t="s">
        <v>702</v>
      </c>
      <c r="I3205">
        <v>12002</v>
      </c>
      <c r="J3205" t="s">
        <v>29</v>
      </c>
      <c r="K3205" s="1">
        <v>351503</v>
      </c>
      <c r="L3205" s="1">
        <v>170974.79</v>
      </c>
      <c r="M3205" s="1">
        <v>-180528.21</v>
      </c>
      <c r="N3205" s="1">
        <v>170974.74</v>
      </c>
      <c r="O3205">
        <v>0.05</v>
      </c>
      <c r="P3205" s="1">
        <v>170974.74</v>
      </c>
      <c r="Q3205">
        <v>0</v>
      </c>
      <c r="R3205" s="1">
        <v>170974.74</v>
      </c>
      <c r="S3205">
        <v>0</v>
      </c>
    </row>
    <row r="3206" spans="1:19" x14ac:dyDescent="0.25">
      <c r="A3206" s="2">
        <v>1001</v>
      </c>
      <c r="B3206" t="s">
        <v>21</v>
      </c>
      <c r="C3206" s="2" t="str">
        <f t="shared" si="168"/>
        <v>16</v>
      </c>
      <c r="D3206" t="s">
        <v>633</v>
      </c>
      <c r="E3206" s="2" t="str">
        <f t="shared" si="169"/>
        <v>160190000</v>
      </c>
      <c r="F3206" t="s">
        <v>700</v>
      </c>
      <c r="G3206" t="s">
        <v>701</v>
      </c>
      <c r="H3206" t="s">
        <v>702</v>
      </c>
      <c r="I3206">
        <v>12003</v>
      </c>
      <c r="J3206" t="s">
        <v>30</v>
      </c>
      <c r="K3206" s="1">
        <v>270853</v>
      </c>
      <c r="L3206" s="1">
        <v>268981.86</v>
      </c>
      <c r="M3206" s="1">
        <v>-1871.14</v>
      </c>
      <c r="N3206" s="1">
        <v>267992.93</v>
      </c>
      <c r="O3206">
        <v>988.93</v>
      </c>
      <c r="P3206" s="1">
        <v>267992.93</v>
      </c>
      <c r="Q3206">
        <v>0</v>
      </c>
      <c r="R3206" s="1">
        <v>267992.93</v>
      </c>
      <c r="S3206">
        <v>0</v>
      </c>
    </row>
    <row r="3207" spans="1:19" x14ac:dyDescent="0.25">
      <c r="A3207" s="2">
        <v>1001</v>
      </c>
      <c r="B3207" t="s">
        <v>21</v>
      </c>
      <c r="C3207" s="2" t="str">
        <f t="shared" si="168"/>
        <v>16</v>
      </c>
      <c r="D3207" t="s">
        <v>633</v>
      </c>
      <c r="E3207" s="2" t="str">
        <f t="shared" si="169"/>
        <v>160190000</v>
      </c>
      <c r="F3207" t="s">
        <v>700</v>
      </c>
      <c r="G3207" t="s">
        <v>701</v>
      </c>
      <c r="H3207" t="s">
        <v>702</v>
      </c>
      <c r="I3207">
        <v>12005</v>
      </c>
      <c r="J3207" t="s">
        <v>31</v>
      </c>
      <c r="K3207" s="1">
        <v>292137</v>
      </c>
      <c r="L3207" s="1">
        <v>370137</v>
      </c>
      <c r="M3207" s="1">
        <v>78000</v>
      </c>
      <c r="N3207" s="1">
        <v>371865.59</v>
      </c>
      <c r="O3207" s="1">
        <v>-1728.59</v>
      </c>
      <c r="P3207" s="1">
        <v>371865.59</v>
      </c>
      <c r="Q3207">
        <v>0</v>
      </c>
      <c r="R3207" s="1">
        <v>371865.59</v>
      </c>
      <c r="S3207">
        <v>0</v>
      </c>
    </row>
    <row r="3208" spans="1:19" x14ac:dyDescent="0.25">
      <c r="A3208" s="2">
        <v>1001</v>
      </c>
      <c r="B3208" t="s">
        <v>21</v>
      </c>
      <c r="C3208" s="2" t="str">
        <f t="shared" si="168"/>
        <v>16</v>
      </c>
      <c r="D3208" t="s">
        <v>633</v>
      </c>
      <c r="E3208" s="2" t="str">
        <f t="shared" si="169"/>
        <v>160190000</v>
      </c>
      <c r="F3208" t="s">
        <v>700</v>
      </c>
      <c r="G3208" t="s">
        <v>701</v>
      </c>
      <c r="H3208" t="s">
        <v>702</v>
      </c>
      <c r="I3208">
        <v>12100</v>
      </c>
      <c r="J3208" t="s">
        <v>32</v>
      </c>
      <c r="K3208" s="1">
        <v>1429266</v>
      </c>
      <c r="L3208" s="1">
        <v>1191658.52</v>
      </c>
      <c r="M3208" s="1">
        <v>-237607.48</v>
      </c>
      <c r="N3208" s="1">
        <v>1191657.8799999999</v>
      </c>
      <c r="O3208">
        <v>0.64</v>
      </c>
      <c r="P3208" s="1">
        <v>1191657.8799999999</v>
      </c>
      <c r="Q3208">
        <v>0</v>
      </c>
      <c r="R3208" s="1">
        <v>1191657.8799999999</v>
      </c>
      <c r="S3208">
        <v>0</v>
      </c>
    </row>
    <row r="3209" spans="1:19" x14ac:dyDescent="0.25">
      <c r="A3209" s="2">
        <v>1001</v>
      </c>
      <c r="B3209" t="s">
        <v>21</v>
      </c>
      <c r="C3209" s="2" t="str">
        <f t="shared" si="168"/>
        <v>16</v>
      </c>
      <c r="D3209" t="s">
        <v>633</v>
      </c>
      <c r="E3209" s="2" t="str">
        <f t="shared" si="169"/>
        <v>160190000</v>
      </c>
      <c r="F3209" t="s">
        <v>700</v>
      </c>
      <c r="G3209" t="s">
        <v>701</v>
      </c>
      <c r="H3209" t="s">
        <v>702</v>
      </c>
      <c r="I3209">
        <v>12101</v>
      </c>
      <c r="J3209" t="s">
        <v>33</v>
      </c>
      <c r="K3209" s="1">
        <v>2735974</v>
      </c>
      <c r="L3209" s="1">
        <v>2416780.31</v>
      </c>
      <c r="M3209" s="1">
        <v>-319193.69</v>
      </c>
      <c r="N3209" s="1">
        <v>2416780.2599999998</v>
      </c>
      <c r="O3209">
        <v>0.05</v>
      </c>
      <c r="P3209" s="1">
        <v>2416780.2599999998</v>
      </c>
      <c r="Q3209">
        <v>0</v>
      </c>
      <c r="R3209" s="1">
        <v>2416780.2599999998</v>
      </c>
      <c r="S3209">
        <v>0</v>
      </c>
    </row>
    <row r="3210" spans="1:19" x14ac:dyDescent="0.25">
      <c r="A3210" s="2">
        <v>1001</v>
      </c>
      <c r="B3210" t="s">
        <v>21</v>
      </c>
      <c r="C3210" s="2" t="str">
        <f t="shared" si="168"/>
        <v>16</v>
      </c>
      <c r="D3210" t="s">
        <v>633</v>
      </c>
      <c r="E3210" s="2" t="str">
        <f t="shared" si="169"/>
        <v>160190000</v>
      </c>
      <c r="F3210" t="s">
        <v>700</v>
      </c>
      <c r="G3210" t="s">
        <v>701</v>
      </c>
      <c r="H3210" t="s">
        <v>702</v>
      </c>
      <c r="I3210">
        <v>12103</v>
      </c>
      <c r="J3210" t="s">
        <v>52</v>
      </c>
      <c r="K3210" s="1">
        <v>11559</v>
      </c>
      <c r="L3210" s="1">
        <v>13759</v>
      </c>
      <c r="M3210" s="1">
        <v>2200</v>
      </c>
      <c r="N3210" s="1">
        <v>13018.99</v>
      </c>
      <c r="O3210">
        <v>740.01</v>
      </c>
      <c r="P3210" s="1">
        <v>13018.99</v>
      </c>
      <c r="Q3210">
        <v>0</v>
      </c>
      <c r="R3210" s="1">
        <v>13018.99</v>
      </c>
      <c r="S3210">
        <v>0</v>
      </c>
    </row>
    <row r="3211" spans="1:19" x14ac:dyDescent="0.25">
      <c r="A3211" s="2">
        <v>1001</v>
      </c>
      <c r="B3211" t="s">
        <v>21</v>
      </c>
      <c r="C3211" s="2" t="str">
        <f t="shared" si="168"/>
        <v>16</v>
      </c>
      <c r="D3211" t="s">
        <v>633</v>
      </c>
      <c r="E3211" s="2" t="str">
        <f t="shared" si="169"/>
        <v>160190000</v>
      </c>
      <c r="F3211" t="s">
        <v>700</v>
      </c>
      <c r="G3211" t="s">
        <v>701</v>
      </c>
      <c r="H3211" t="s">
        <v>702</v>
      </c>
      <c r="I3211">
        <v>12401</v>
      </c>
      <c r="J3211" t="s">
        <v>133</v>
      </c>
      <c r="K3211" s="1">
        <v>2238471</v>
      </c>
      <c r="L3211" s="1">
        <v>1990542</v>
      </c>
      <c r="M3211" s="1">
        <v>-247929</v>
      </c>
      <c r="N3211" s="1">
        <v>1990541.58</v>
      </c>
      <c r="O3211">
        <v>0.42</v>
      </c>
      <c r="P3211" s="1">
        <v>1990541.58</v>
      </c>
      <c r="Q3211">
        <v>0</v>
      </c>
      <c r="R3211" s="1">
        <v>1990541.58</v>
      </c>
      <c r="S3211">
        <v>0</v>
      </c>
    </row>
    <row r="3212" spans="1:19" x14ac:dyDescent="0.25">
      <c r="A3212" s="2">
        <v>1001</v>
      </c>
      <c r="B3212" t="s">
        <v>21</v>
      </c>
      <c r="C3212" s="2" t="str">
        <f t="shared" si="168"/>
        <v>16</v>
      </c>
      <c r="D3212" t="s">
        <v>633</v>
      </c>
      <c r="E3212" s="2" t="str">
        <f t="shared" si="169"/>
        <v>160190000</v>
      </c>
      <c r="F3212" t="s">
        <v>700</v>
      </c>
      <c r="G3212" t="s">
        <v>701</v>
      </c>
      <c r="H3212" t="s">
        <v>702</v>
      </c>
      <c r="I3212">
        <v>12502</v>
      </c>
      <c r="J3212" t="s">
        <v>134</v>
      </c>
      <c r="K3212">
        <v>0</v>
      </c>
      <c r="L3212" s="1">
        <v>7854.42</v>
      </c>
      <c r="M3212" s="1">
        <v>7854.42</v>
      </c>
      <c r="N3212" s="1">
        <v>7854.42</v>
      </c>
      <c r="O3212">
        <v>0</v>
      </c>
      <c r="P3212" s="1">
        <v>7854.42</v>
      </c>
      <c r="Q3212">
        <v>0</v>
      </c>
      <c r="R3212" s="1">
        <v>7854.42</v>
      </c>
      <c r="S3212">
        <v>0</v>
      </c>
    </row>
    <row r="3213" spans="1:19" x14ac:dyDescent="0.25">
      <c r="A3213" s="2">
        <v>1001</v>
      </c>
      <c r="B3213" t="s">
        <v>21</v>
      </c>
      <c r="C3213" s="2" t="str">
        <f t="shared" si="168"/>
        <v>16</v>
      </c>
      <c r="D3213" t="s">
        <v>633</v>
      </c>
      <c r="E3213" s="2" t="str">
        <f t="shared" si="169"/>
        <v>160190000</v>
      </c>
      <c r="F3213" t="s">
        <v>700</v>
      </c>
      <c r="G3213" t="s">
        <v>701</v>
      </c>
      <c r="H3213" t="s">
        <v>702</v>
      </c>
      <c r="I3213">
        <v>13000</v>
      </c>
      <c r="J3213" t="s">
        <v>53</v>
      </c>
      <c r="K3213" s="1">
        <v>1354404</v>
      </c>
      <c r="L3213" s="1">
        <v>1123391.94</v>
      </c>
      <c r="M3213" s="1">
        <v>-231012.06</v>
      </c>
      <c r="N3213" s="1">
        <v>1123391.33</v>
      </c>
      <c r="O3213">
        <v>0.61</v>
      </c>
      <c r="P3213" s="1">
        <v>1123391.33</v>
      </c>
      <c r="Q3213">
        <v>0</v>
      </c>
      <c r="R3213" s="1">
        <v>1123391.33</v>
      </c>
      <c r="S3213">
        <v>0</v>
      </c>
    </row>
    <row r="3214" spans="1:19" x14ac:dyDescent="0.25">
      <c r="A3214" s="2">
        <v>1001</v>
      </c>
      <c r="B3214" t="s">
        <v>21</v>
      </c>
      <c r="C3214" s="2" t="str">
        <f t="shared" si="168"/>
        <v>16</v>
      </c>
      <c r="D3214" t="s">
        <v>633</v>
      </c>
      <c r="E3214" s="2" t="str">
        <f t="shared" si="169"/>
        <v>160190000</v>
      </c>
      <c r="F3214" t="s">
        <v>700</v>
      </c>
      <c r="G3214" t="s">
        <v>701</v>
      </c>
      <c r="H3214" t="s">
        <v>702</v>
      </c>
      <c r="I3214">
        <v>13001</v>
      </c>
      <c r="J3214" t="s">
        <v>54</v>
      </c>
      <c r="K3214" s="1">
        <v>3853</v>
      </c>
      <c r="L3214" s="1">
        <v>15546</v>
      </c>
      <c r="M3214" s="1">
        <v>11693</v>
      </c>
      <c r="N3214" s="1">
        <v>15545.67</v>
      </c>
      <c r="O3214">
        <v>0.33</v>
      </c>
      <c r="P3214" s="1">
        <v>15545.67</v>
      </c>
      <c r="Q3214">
        <v>0</v>
      </c>
      <c r="R3214" s="1">
        <v>15545.67</v>
      </c>
      <c r="S3214">
        <v>0</v>
      </c>
    </row>
    <row r="3215" spans="1:19" x14ac:dyDescent="0.25">
      <c r="A3215" s="2">
        <v>1001</v>
      </c>
      <c r="B3215" t="s">
        <v>21</v>
      </c>
      <c r="C3215" s="2" t="str">
        <f t="shared" si="168"/>
        <v>16</v>
      </c>
      <c r="D3215" t="s">
        <v>633</v>
      </c>
      <c r="E3215" s="2" t="str">
        <f t="shared" si="169"/>
        <v>160190000</v>
      </c>
      <c r="F3215" t="s">
        <v>700</v>
      </c>
      <c r="G3215" t="s">
        <v>701</v>
      </c>
      <c r="H3215" t="s">
        <v>702</v>
      </c>
      <c r="I3215">
        <v>13005</v>
      </c>
      <c r="J3215" t="s">
        <v>56</v>
      </c>
      <c r="K3215" s="1">
        <v>253675</v>
      </c>
      <c r="L3215" s="1">
        <v>208547</v>
      </c>
      <c r="M3215" s="1">
        <v>-45128</v>
      </c>
      <c r="N3215" s="1">
        <v>208546.79</v>
      </c>
      <c r="O3215">
        <v>0.21</v>
      </c>
      <c r="P3215" s="1">
        <v>208546.79</v>
      </c>
      <c r="Q3215">
        <v>0</v>
      </c>
      <c r="R3215" s="1">
        <v>208546.79</v>
      </c>
      <c r="S3215">
        <v>0</v>
      </c>
    </row>
    <row r="3216" spans="1:19" x14ac:dyDescent="0.25">
      <c r="A3216" s="2">
        <v>1001</v>
      </c>
      <c r="B3216" t="s">
        <v>21</v>
      </c>
      <c r="C3216" s="2" t="str">
        <f t="shared" si="168"/>
        <v>16</v>
      </c>
      <c r="D3216" t="s">
        <v>633</v>
      </c>
      <c r="E3216" s="2" t="str">
        <f t="shared" si="169"/>
        <v>160190000</v>
      </c>
      <c r="F3216" t="s">
        <v>700</v>
      </c>
      <c r="G3216" t="s">
        <v>701</v>
      </c>
      <c r="H3216" t="s">
        <v>702</v>
      </c>
      <c r="I3216">
        <v>13100</v>
      </c>
      <c r="J3216" t="s">
        <v>103</v>
      </c>
      <c r="K3216" s="1">
        <v>36115</v>
      </c>
      <c r="L3216" s="1">
        <v>225458</v>
      </c>
      <c r="M3216" s="1">
        <v>189343</v>
      </c>
      <c r="N3216" s="1">
        <v>225458</v>
      </c>
      <c r="O3216">
        <v>0</v>
      </c>
      <c r="P3216" s="1">
        <v>225458</v>
      </c>
      <c r="Q3216">
        <v>0</v>
      </c>
      <c r="R3216" s="1">
        <v>225458</v>
      </c>
      <c r="S3216">
        <v>0</v>
      </c>
    </row>
    <row r="3217" spans="1:19" x14ac:dyDescent="0.25">
      <c r="A3217" s="2">
        <v>1001</v>
      </c>
      <c r="B3217" t="s">
        <v>21</v>
      </c>
      <c r="C3217" s="2" t="str">
        <f t="shared" si="168"/>
        <v>16</v>
      </c>
      <c r="D3217" t="s">
        <v>633</v>
      </c>
      <c r="E3217" s="2" t="str">
        <f t="shared" si="169"/>
        <v>160190000</v>
      </c>
      <c r="F3217" t="s">
        <v>700</v>
      </c>
      <c r="G3217" t="s">
        <v>701</v>
      </c>
      <c r="H3217" t="s">
        <v>702</v>
      </c>
      <c r="I3217">
        <v>16000</v>
      </c>
      <c r="J3217" t="s">
        <v>35</v>
      </c>
      <c r="K3217" s="1">
        <v>2220027</v>
      </c>
      <c r="L3217" s="1">
        <v>2585507.7799999998</v>
      </c>
      <c r="M3217" s="1">
        <v>365480.78</v>
      </c>
      <c r="N3217" s="1">
        <v>2585507.0099999998</v>
      </c>
      <c r="O3217">
        <v>0.77</v>
      </c>
      <c r="P3217" s="1">
        <v>2585507.0099999998</v>
      </c>
      <c r="Q3217">
        <v>0</v>
      </c>
      <c r="R3217" s="1">
        <v>2585507.0099999998</v>
      </c>
      <c r="S3217">
        <v>0</v>
      </c>
    </row>
    <row r="3218" spans="1:19" x14ac:dyDescent="0.25">
      <c r="A3218" s="2">
        <v>1001</v>
      </c>
      <c r="B3218" t="s">
        <v>21</v>
      </c>
      <c r="C3218" s="2" t="str">
        <f t="shared" si="168"/>
        <v>16</v>
      </c>
      <c r="D3218" t="s">
        <v>633</v>
      </c>
      <c r="E3218" s="2" t="str">
        <f t="shared" si="169"/>
        <v>160190000</v>
      </c>
      <c r="F3218" t="s">
        <v>700</v>
      </c>
      <c r="G3218" t="s">
        <v>701</v>
      </c>
      <c r="H3218" t="s">
        <v>702</v>
      </c>
      <c r="I3218">
        <v>16001</v>
      </c>
      <c r="J3218" t="s">
        <v>61</v>
      </c>
      <c r="K3218" s="1">
        <v>11773</v>
      </c>
      <c r="L3218" s="1">
        <v>75083.399999999994</v>
      </c>
      <c r="M3218" s="1">
        <v>63310.400000000001</v>
      </c>
      <c r="N3218" s="1">
        <v>75083.399999999994</v>
      </c>
      <c r="O3218">
        <v>0</v>
      </c>
      <c r="P3218" s="1">
        <v>75083.399999999994</v>
      </c>
      <c r="Q3218">
        <v>0</v>
      </c>
      <c r="R3218" s="1">
        <v>75083.399999999994</v>
      </c>
      <c r="S3218">
        <v>0</v>
      </c>
    </row>
    <row r="3219" spans="1:19" x14ac:dyDescent="0.25">
      <c r="A3219" s="2">
        <v>1001</v>
      </c>
      <c r="B3219" t="s">
        <v>21</v>
      </c>
      <c r="C3219" s="2" t="str">
        <f t="shared" si="168"/>
        <v>16</v>
      </c>
      <c r="D3219" t="s">
        <v>633</v>
      </c>
      <c r="E3219" s="2" t="str">
        <f t="shared" si="169"/>
        <v>160190000</v>
      </c>
      <c r="F3219" t="s">
        <v>700</v>
      </c>
      <c r="G3219" t="s">
        <v>701</v>
      </c>
      <c r="H3219" t="s">
        <v>702</v>
      </c>
      <c r="I3219">
        <v>20400</v>
      </c>
      <c r="J3219" t="s">
        <v>66</v>
      </c>
      <c r="K3219" s="1">
        <v>9208</v>
      </c>
      <c r="L3219" s="1">
        <v>18283</v>
      </c>
      <c r="M3219" s="1">
        <v>9075</v>
      </c>
      <c r="N3219" s="1">
        <v>13179.93</v>
      </c>
      <c r="O3219" s="1">
        <v>5103.07</v>
      </c>
      <c r="P3219" s="1">
        <v>13179.93</v>
      </c>
      <c r="Q3219">
        <v>0</v>
      </c>
      <c r="R3219" s="1">
        <v>13140.16</v>
      </c>
      <c r="S3219">
        <v>39.770000000000003</v>
      </c>
    </row>
    <row r="3220" spans="1:19" x14ac:dyDescent="0.25">
      <c r="A3220" s="2">
        <v>1001</v>
      </c>
      <c r="B3220" t="s">
        <v>21</v>
      </c>
      <c r="C3220" s="2" t="str">
        <f t="shared" si="168"/>
        <v>16</v>
      </c>
      <c r="D3220" t="s">
        <v>633</v>
      </c>
      <c r="E3220" s="2" t="str">
        <f t="shared" si="169"/>
        <v>160190000</v>
      </c>
      <c r="F3220" t="s">
        <v>700</v>
      </c>
      <c r="G3220" t="s">
        <v>701</v>
      </c>
      <c r="H3220" t="s">
        <v>702</v>
      </c>
      <c r="I3220">
        <v>21000</v>
      </c>
      <c r="J3220" t="s">
        <v>167</v>
      </c>
      <c r="K3220" s="1">
        <v>40000</v>
      </c>
      <c r="L3220" s="1">
        <v>9449.6299999999992</v>
      </c>
      <c r="M3220" s="1">
        <v>-30550.37</v>
      </c>
      <c r="N3220">
        <v>998.25</v>
      </c>
      <c r="O3220" s="1">
        <v>8451.3799999999992</v>
      </c>
      <c r="P3220">
        <v>998.25</v>
      </c>
      <c r="Q3220">
        <v>0</v>
      </c>
      <c r="R3220">
        <v>998.25</v>
      </c>
      <c r="S3220">
        <v>0</v>
      </c>
    </row>
    <row r="3221" spans="1:19" x14ac:dyDescent="0.25">
      <c r="A3221" s="2">
        <v>1001</v>
      </c>
      <c r="B3221" t="s">
        <v>21</v>
      </c>
      <c r="C3221" s="2" t="str">
        <f t="shared" si="168"/>
        <v>16</v>
      </c>
      <c r="D3221" t="s">
        <v>633</v>
      </c>
      <c r="E3221" s="2" t="str">
        <f t="shared" si="169"/>
        <v>160190000</v>
      </c>
      <c r="F3221" t="s">
        <v>700</v>
      </c>
      <c r="G3221" t="s">
        <v>701</v>
      </c>
      <c r="H3221" t="s">
        <v>702</v>
      </c>
      <c r="I3221">
        <v>22300</v>
      </c>
      <c r="J3221" t="s">
        <v>79</v>
      </c>
      <c r="K3221">
        <v>0</v>
      </c>
      <c r="L3221" s="1">
        <v>15000</v>
      </c>
      <c r="M3221" s="1">
        <v>15000</v>
      </c>
      <c r="N3221" s="1">
        <v>9111.85</v>
      </c>
      <c r="O3221" s="1">
        <v>5888.15</v>
      </c>
      <c r="P3221" s="1">
        <v>9111.85</v>
      </c>
      <c r="Q3221">
        <v>0</v>
      </c>
      <c r="R3221" s="1">
        <v>9111.85</v>
      </c>
      <c r="S3221">
        <v>0</v>
      </c>
    </row>
    <row r="3222" spans="1:19" x14ac:dyDescent="0.25">
      <c r="A3222" s="2">
        <v>1001</v>
      </c>
      <c r="B3222" t="s">
        <v>21</v>
      </c>
      <c r="C3222" s="2" t="str">
        <f t="shared" si="168"/>
        <v>16</v>
      </c>
      <c r="D3222" t="s">
        <v>633</v>
      </c>
      <c r="E3222" s="2" t="str">
        <f t="shared" si="169"/>
        <v>160190000</v>
      </c>
      <c r="F3222" t="s">
        <v>700</v>
      </c>
      <c r="G3222" t="s">
        <v>701</v>
      </c>
      <c r="H3222" t="s">
        <v>702</v>
      </c>
      <c r="I3222">
        <v>22409</v>
      </c>
      <c r="J3222" t="s">
        <v>80</v>
      </c>
      <c r="K3222" s="1">
        <v>285133</v>
      </c>
      <c r="L3222" s="1">
        <v>285133</v>
      </c>
      <c r="M3222">
        <v>0</v>
      </c>
      <c r="N3222" s="1">
        <v>244571.07</v>
      </c>
      <c r="O3222" s="1">
        <v>40561.93</v>
      </c>
      <c r="P3222" s="1">
        <v>244571.07</v>
      </c>
      <c r="Q3222">
        <v>0</v>
      </c>
      <c r="R3222" s="1">
        <v>162225.73000000001</v>
      </c>
      <c r="S3222" s="1">
        <v>82345.34</v>
      </c>
    </row>
    <row r="3223" spans="1:19" x14ac:dyDescent="0.25">
      <c r="A3223" s="2">
        <v>1001</v>
      </c>
      <c r="B3223" t="s">
        <v>21</v>
      </c>
      <c r="C3223" s="2" t="str">
        <f t="shared" si="168"/>
        <v>16</v>
      </c>
      <c r="D3223" t="s">
        <v>633</v>
      </c>
      <c r="E3223" s="2" t="str">
        <f t="shared" si="169"/>
        <v>160190000</v>
      </c>
      <c r="F3223" t="s">
        <v>700</v>
      </c>
      <c r="G3223" t="s">
        <v>701</v>
      </c>
      <c r="H3223" t="s">
        <v>702</v>
      </c>
      <c r="I3223">
        <v>22500</v>
      </c>
      <c r="J3223" t="s">
        <v>81</v>
      </c>
      <c r="K3223">
        <v>0</v>
      </c>
      <c r="L3223">
        <v>100</v>
      </c>
      <c r="M3223">
        <v>100</v>
      </c>
      <c r="N3223">
        <v>87.25</v>
      </c>
      <c r="O3223">
        <v>12.75</v>
      </c>
      <c r="P3223">
        <v>87.25</v>
      </c>
      <c r="Q3223">
        <v>0</v>
      </c>
      <c r="R3223">
        <v>87.25</v>
      </c>
      <c r="S3223">
        <v>0</v>
      </c>
    </row>
    <row r="3224" spans="1:19" x14ac:dyDescent="0.25">
      <c r="A3224" s="2">
        <v>1001</v>
      </c>
      <c r="B3224" t="s">
        <v>21</v>
      </c>
      <c r="C3224" s="2" t="str">
        <f t="shared" si="168"/>
        <v>16</v>
      </c>
      <c r="D3224" t="s">
        <v>633</v>
      </c>
      <c r="E3224" s="2" t="str">
        <f t="shared" si="169"/>
        <v>160190000</v>
      </c>
      <c r="F3224" t="s">
        <v>700</v>
      </c>
      <c r="G3224" t="s">
        <v>701</v>
      </c>
      <c r="H3224" t="s">
        <v>702</v>
      </c>
      <c r="I3224">
        <v>22502</v>
      </c>
      <c r="J3224" t="s">
        <v>330</v>
      </c>
      <c r="K3224">
        <v>0</v>
      </c>
      <c r="L3224">
        <v>380</v>
      </c>
      <c r="M3224">
        <v>380</v>
      </c>
      <c r="N3224">
        <v>396.05</v>
      </c>
      <c r="O3224">
        <v>-16.05</v>
      </c>
      <c r="P3224">
        <v>396.05</v>
      </c>
      <c r="Q3224">
        <v>0</v>
      </c>
      <c r="R3224">
        <v>396.05</v>
      </c>
      <c r="S3224">
        <v>0</v>
      </c>
    </row>
    <row r="3225" spans="1:19" x14ac:dyDescent="0.25">
      <c r="A3225" s="2">
        <v>1001</v>
      </c>
      <c r="B3225" t="s">
        <v>21</v>
      </c>
      <c r="C3225" s="2" t="str">
        <f t="shared" si="168"/>
        <v>16</v>
      </c>
      <c r="D3225" t="s">
        <v>633</v>
      </c>
      <c r="E3225" s="2" t="str">
        <f t="shared" si="169"/>
        <v>160190000</v>
      </c>
      <c r="F3225" t="s">
        <v>700</v>
      </c>
      <c r="G3225" t="s">
        <v>701</v>
      </c>
      <c r="H3225" t="s">
        <v>702</v>
      </c>
      <c r="I3225">
        <v>22602</v>
      </c>
      <c r="J3225" t="s">
        <v>108</v>
      </c>
      <c r="K3225" s="1">
        <v>34100</v>
      </c>
      <c r="L3225" s="1">
        <v>34100</v>
      </c>
      <c r="M3225">
        <v>0</v>
      </c>
      <c r="N3225" s="1">
        <v>19207.009999999998</v>
      </c>
      <c r="O3225" s="1">
        <v>14892.99</v>
      </c>
      <c r="P3225" s="1">
        <v>19207.009999999998</v>
      </c>
      <c r="Q3225">
        <v>0</v>
      </c>
      <c r="R3225" s="1">
        <v>19207.009999999998</v>
      </c>
      <c r="S3225">
        <v>0</v>
      </c>
    </row>
    <row r="3226" spans="1:19" x14ac:dyDescent="0.25">
      <c r="A3226" s="2">
        <v>1001</v>
      </c>
      <c r="B3226" t="s">
        <v>21</v>
      </c>
      <c r="C3226" s="2" t="str">
        <f t="shared" si="168"/>
        <v>16</v>
      </c>
      <c r="D3226" t="s">
        <v>633</v>
      </c>
      <c r="E3226" s="2" t="str">
        <f t="shared" si="169"/>
        <v>160190000</v>
      </c>
      <c r="F3226" t="s">
        <v>700</v>
      </c>
      <c r="G3226" t="s">
        <v>701</v>
      </c>
      <c r="H3226" t="s">
        <v>702</v>
      </c>
      <c r="I3226">
        <v>22606</v>
      </c>
      <c r="J3226" t="s">
        <v>83</v>
      </c>
      <c r="K3226" s="1">
        <v>27000</v>
      </c>
      <c r="L3226" s="1">
        <v>27000</v>
      </c>
      <c r="M3226">
        <v>0</v>
      </c>
      <c r="N3226" s="1">
        <v>19298.36</v>
      </c>
      <c r="O3226" s="1">
        <v>7701.64</v>
      </c>
      <c r="P3226" s="1">
        <v>19298.36</v>
      </c>
      <c r="Q3226">
        <v>0</v>
      </c>
      <c r="R3226" s="1">
        <v>19298.36</v>
      </c>
      <c r="S3226">
        <v>0</v>
      </c>
    </row>
    <row r="3227" spans="1:19" x14ac:dyDescent="0.25">
      <c r="A3227" s="2">
        <v>1001</v>
      </c>
      <c r="B3227" t="s">
        <v>21</v>
      </c>
      <c r="C3227" s="2" t="str">
        <f t="shared" si="168"/>
        <v>16</v>
      </c>
      <c r="D3227" t="s">
        <v>633</v>
      </c>
      <c r="E3227" s="2" t="str">
        <f t="shared" si="169"/>
        <v>160190000</v>
      </c>
      <c r="F3227" t="s">
        <v>700</v>
      </c>
      <c r="G3227" t="s">
        <v>701</v>
      </c>
      <c r="H3227" t="s">
        <v>702</v>
      </c>
      <c r="I3227">
        <v>22609</v>
      </c>
      <c r="J3227" t="s">
        <v>44</v>
      </c>
      <c r="K3227" s="1">
        <v>1650</v>
      </c>
      <c r="L3227" s="1">
        <v>1650</v>
      </c>
      <c r="M3227">
        <v>0</v>
      </c>
      <c r="N3227" s="1">
        <v>19762.080000000002</v>
      </c>
      <c r="O3227" s="1">
        <v>-18112.080000000002</v>
      </c>
      <c r="P3227" s="1">
        <v>19762.080000000002</v>
      </c>
      <c r="Q3227">
        <v>0</v>
      </c>
      <c r="R3227" s="1">
        <v>19762.080000000002</v>
      </c>
      <c r="S3227">
        <v>0</v>
      </c>
    </row>
    <row r="3228" spans="1:19" x14ac:dyDescent="0.25">
      <c r="A3228" s="2">
        <v>1001</v>
      </c>
      <c r="B3228" t="s">
        <v>21</v>
      </c>
      <c r="C3228" s="2" t="str">
        <f t="shared" si="168"/>
        <v>16</v>
      </c>
      <c r="D3228" t="s">
        <v>633</v>
      </c>
      <c r="E3228" s="2" t="str">
        <f t="shared" si="169"/>
        <v>160190000</v>
      </c>
      <c r="F3228" t="s">
        <v>700</v>
      </c>
      <c r="G3228" t="s">
        <v>701</v>
      </c>
      <c r="H3228" t="s">
        <v>702</v>
      </c>
      <c r="I3228">
        <v>22706</v>
      </c>
      <c r="J3228" t="s">
        <v>86</v>
      </c>
      <c r="K3228" s="1">
        <v>2177824</v>
      </c>
      <c r="L3228" s="1">
        <v>3738553.47</v>
      </c>
      <c r="M3228" s="1">
        <v>1560729.47</v>
      </c>
      <c r="N3228" s="1">
        <v>3747329.44</v>
      </c>
      <c r="O3228" s="1">
        <v>-8775.9699999999993</v>
      </c>
      <c r="P3228" s="1">
        <v>3747329.44</v>
      </c>
      <c r="Q3228">
        <v>0</v>
      </c>
      <c r="R3228" s="1">
        <v>3148803.6</v>
      </c>
      <c r="S3228" s="1">
        <v>598525.84</v>
      </c>
    </row>
    <row r="3229" spans="1:19" x14ac:dyDescent="0.25">
      <c r="A3229" s="2">
        <v>1001</v>
      </c>
      <c r="B3229" t="s">
        <v>21</v>
      </c>
      <c r="C3229" s="2" t="str">
        <f t="shared" si="168"/>
        <v>16</v>
      </c>
      <c r="D3229" t="s">
        <v>633</v>
      </c>
      <c r="E3229" s="2" t="str">
        <f t="shared" si="169"/>
        <v>160190000</v>
      </c>
      <c r="F3229" t="s">
        <v>700</v>
      </c>
      <c r="G3229" t="s">
        <v>701</v>
      </c>
      <c r="H3229" t="s">
        <v>702</v>
      </c>
      <c r="I3229">
        <v>22809</v>
      </c>
      <c r="J3229" t="s">
        <v>308</v>
      </c>
      <c r="K3229" s="1">
        <v>600900</v>
      </c>
      <c r="L3229" s="1">
        <v>600900</v>
      </c>
      <c r="M3229">
        <v>0</v>
      </c>
      <c r="N3229">
        <v>900</v>
      </c>
      <c r="O3229" s="1">
        <v>600000</v>
      </c>
      <c r="P3229">
        <v>900</v>
      </c>
      <c r="Q3229">
        <v>0</v>
      </c>
      <c r="R3229">
        <v>900</v>
      </c>
      <c r="S3229">
        <v>0</v>
      </c>
    </row>
    <row r="3230" spans="1:19" x14ac:dyDescent="0.25">
      <c r="A3230" s="2">
        <v>1001</v>
      </c>
      <c r="B3230" t="s">
        <v>21</v>
      </c>
      <c r="C3230" s="2" t="str">
        <f t="shared" si="168"/>
        <v>16</v>
      </c>
      <c r="D3230" t="s">
        <v>633</v>
      </c>
      <c r="E3230" s="2" t="str">
        <f t="shared" si="169"/>
        <v>160190000</v>
      </c>
      <c r="F3230" t="s">
        <v>700</v>
      </c>
      <c r="G3230" t="s">
        <v>701</v>
      </c>
      <c r="H3230" t="s">
        <v>702</v>
      </c>
      <c r="I3230">
        <v>23001</v>
      </c>
      <c r="J3230" t="s">
        <v>88</v>
      </c>
      <c r="K3230" s="1">
        <v>2000</v>
      </c>
      <c r="L3230" s="1">
        <v>2000</v>
      </c>
      <c r="M3230">
        <v>0</v>
      </c>
      <c r="N3230">
        <v>352.03</v>
      </c>
      <c r="O3230" s="1">
        <v>1647.97</v>
      </c>
      <c r="P3230">
        <v>352.03</v>
      </c>
      <c r="Q3230">
        <v>0</v>
      </c>
      <c r="R3230">
        <v>352.03</v>
      </c>
      <c r="S3230">
        <v>0</v>
      </c>
    </row>
    <row r="3231" spans="1:19" x14ac:dyDescent="0.25">
      <c r="A3231" s="2">
        <v>1001</v>
      </c>
      <c r="B3231" t="s">
        <v>21</v>
      </c>
      <c r="C3231" s="2" t="str">
        <f t="shared" si="168"/>
        <v>16</v>
      </c>
      <c r="D3231" t="s">
        <v>633</v>
      </c>
      <c r="E3231" s="2" t="str">
        <f t="shared" si="169"/>
        <v>160190000</v>
      </c>
      <c r="F3231" t="s">
        <v>700</v>
      </c>
      <c r="G3231" t="s">
        <v>701</v>
      </c>
      <c r="H3231" t="s">
        <v>702</v>
      </c>
      <c r="I3231">
        <v>23100</v>
      </c>
      <c r="J3231" t="s">
        <v>89</v>
      </c>
      <c r="K3231" s="1">
        <v>2000</v>
      </c>
      <c r="L3231" s="1">
        <v>3000</v>
      </c>
      <c r="M3231" s="1">
        <v>1000</v>
      </c>
      <c r="N3231" s="1">
        <v>2327.64</v>
      </c>
      <c r="O3231">
        <v>672.36</v>
      </c>
      <c r="P3231" s="1">
        <v>2327.64</v>
      </c>
      <c r="Q3231">
        <v>0</v>
      </c>
      <c r="R3231" s="1">
        <v>2327.64</v>
      </c>
      <c r="S3231">
        <v>0</v>
      </c>
    </row>
    <row r="3232" spans="1:19" x14ac:dyDescent="0.25">
      <c r="A3232" s="2">
        <v>1001</v>
      </c>
      <c r="B3232" t="s">
        <v>21</v>
      </c>
      <c r="C3232" s="2" t="str">
        <f t="shared" si="168"/>
        <v>16</v>
      </c>
      <c r="D3232" t="s">
        <v>633</v>
      </c>
      <c r="E3232" s="2" t="str">
        <f t="shared" si="169"/>
        <v>160190000</v>
      </c>
      <c r="F3232" t="s">
        <v>700</v>
      </c>
      <c r="G3232" t="s">
        <v>701</v>
      </c>
      <c r="H3232" t="s">
        <v>702</v>
      </c>
      <c r="I3232">
        <v>23309</v>
      </c>
      <c r="J3232" t="s">
        <v>224</v>
      </c>
      <c r="K3232" s="1">
        <v>34600</v>
      </c>
      <c r="L3232" s="1">
        <v>33600</v>
      </c>
      <c r="M3232" s="1">
        <v>-1000</v>
      </c>
      <c r="N3232" s="1">
        <v>7497</v>
      </c>
      <c r="O3232" s="1">
        <v>26103</v>
      </c>
      <c r="P3232" s="1">
        <v>7497</v>
      </c>
      <c r="Q3232">
        <v>0</v>
      </c>
      <c r="R3232" s="1">
        <v>7497</v>
      </c>
      <c r="S3232">
        <v>0</v>
      </c>
    </row>
    <row r="3233" spans="1:19" x14ac:dyDescent="0.25">
      <c r="A3233" s="2">
        <v>1001</v>
      </c>
      <c r="B3233" t="s">
        <v>21</v>
      </c>
      <c r="C3233" s="2" t="str">
        <f t="shared" si="168"/>
        <v>16</v>
      </c>
      <c r="D3233" t="s">
        <v>633</v>
      </c>
      <c r="E3233" s="2" t="str">
        <f t="shared" si="169"/>
        <v>160190000</v>
      </c>
      <c r="F3233" t="s">
        <v>700</v>
      </c>
      <c r="G3233" t="s">
        <v>701</v>
      </c>
      <c r="H3233" t="s">
        <v>702</v>
      </c>
      <c r="I3233">
        <v>28001</v>
      </c>
      <c r="J3233" t="s">
        <v>45</v>
      </c>
      <c r="K3233" s="1">
        <v>123000</v>
      </c>
      <c r="L3233" s="1">
        <v>413000</v>
      </c>
      <c r="M3233" s="1">
        <v>290000</v>
      </c>
      <c r="N3233" s="1">
        <v>387817.99</v>
      </c>
      <c r="O3233" s="1">
        <v>25182.01</v>
      </c>
      <c r="P3233" s="1">
        <v>387817.99</v>
      </c>
      <c r="Q3233">
        <v>0</v>
      </c>
      <c r="R3233" s="1">
        <v>386169.09</v>
      </c>
      <c r="S3233" s="1">
        <v>1648.9</v>
      </c>
    </row>
    <row r="3234" spans="1:19" x14ac:dyDescent="0.25">
      <c r="A3234" s="2">
        <v>1001</v>
      </c>
      <c r="B3234" t="s">
        <v>21</v>
      </c>
      <c r="C3234" s="2" t="str">
        <f t="shared" si="168"/>
        <v>16</v>
      </c>
      <c r="D3234" t="s">
        <v>633</v>
      </c>
      <c r="E3234" s="2" t="str">
        <f t="shared" ref="E3234:E3251" si="170">"160190000"</f>
        <v>160190000</v>
      </c>
      <c r="F3234" t="s">
        <v>700</v>
      </c>
      <c r="G3234" t="s">
        <v>701</v>
      </c>
      <c r="H3234" t="s">
        <v>702</v>
      </c>
      <c r="I3234">
        <v>34200</v>
      </c>
      <c r="J3234" t="s">
        <v>139</v>
      </c>
      <c r="K3234">
        <v>0</v>
      </c>
      <c r="L3234">
        <v>870.37</v>
      </c>
      <c r="M3234">
        <v>870.37</v>
      </c>
      <c r="N3234">
        <v>868.38</v>
      </c>
      <c r="O3234">
        <v>1.99</v>
      </c>
      <c r="P3234">
        <v>868.38</v>
      </c>
      <c r="Q3234">
        <v>0</v>
      </c>
      <c r="R3234">
        <v>868.38</v>
      </c>
      <c r="S3234">
        <v>0</v>
      </c>
    </row>
    <row r="3235" spans="1:19" x14ac:dyDescent="0.25">
      <c r="A3235" s="2">
        <v>1001</v>
      </c>
      <c r="B3235" t="s">
        <v>21</v>
      </c>
      <c r="C3235" s="2" t="str">
        <f t="shared" si="168"/>
        <v>16</v>
      </c>
      <c r="D3235" t="s">
        <v>633</v>
      </c>
      <c r="E3235" s="2" t="str">
        <f t="shared" si="170"/>
        <v>160190000</v>
      </c>
      <c r="F3235" t="s">
        <v>700</v>
      </c>
      <c r="G3235" t="s">
        <v>701</v>
      </c>
      <c r="H3235" t="s">
        <v>702</v>
      </c>
      <c r="I3235">
        <v>48310</v>
      </c>
      <c r="J3235" t="s">
        <v>703</v>
      </c>
      <c r="K3235" s="1">
        <v>17757993</v>
      </c>
      <c r="L3235" s="1">
        <v>22757993</v>
      </c>
      <c r="M3235" s="1">
        <v>5000000</v>
      </c>
      <c r="N3235" s="1">
        <v>12919139</v>
      </c>
      <c r="O3235" s="1">
        <v>9838854</v>
      </c>
      <c r="P3235" s="1">
        <v>12324651.1</v>
      </c>
      <c r="Q3235" s="1">
        <v>594487.9</v>
      </c>
      <c r="R3235" s="1">
        <v>6791210.3099999996</v>
      </c>
      <c r="S3235" s="1">
        <v>5533440.79</v>
      </c>
    </row>
    <row r="3236" spans="1:19" x14ac:dyDescent="0.25">
      <c r="A3236" s="2">
        <v>1001</v>
      </c>
      <c r="B3236" t="s">
        <v>21</v>
      </c>
      <c r="C3236" s="2" t="str">
        <f t="shared" si="168"/>
        <v>16</v>
      </c>
      <c r="D3236" t="s">
        <v>633</v>
      </c>
      <c r="E3236" s="2" t="str">
        <f t="shared" si="170"/>
        <v>160190000</v>
      </c>
      <c r="F3236" t="s">
        <v>700</v>
      </c>
      <c r="G3236" t="s">
        <v>701</v>
      </c>
      <c r="H3236" t="s">
        <v>702</v>
      </c>
      <c r="I3236">
        <v>48313</v>
      </c>
      <c r="J3236" t="s">
        <v>704</v>
      </c>
      <c r="K3236" s="1">
        <v>18000000</v>
      </c>
      <c r="L3236" s="1">
        <v>61001514.780000001</v>
      </c>
      <c r="M3236" s="1">
        <v>43001514.780000001</v>
      </c>
      <c r="N3236" s="1">
        <v>59790279.100000001</v>
      </c>
      <c r="O3236" s="1">
        <v>1211235.68</v>
      </c>
      <c r="P3236" s="1">
        <v>59789010.07</v>
      </c>
      <c r="Q3236" s="1">
        <v>1269.03</v>
      </c>
      <c r="R3236" s="1">
        <v>22682662.800000001</v>
      </c>
      <c r="S3236" s="1">
        <v>37106347.270000003</v>
      </c>
    </row>
    <row r="3237" spans="1:19" x14ac:dyDescent="0.25">
      <c r="A3237" s="2">
        <v>1001</v>
      </c>
      <c r="B3237" t="s">
        <v>21</v>
      </c>
      <c r="C3237" s="2" t="str">
        <f t="shared" si="168"/>
        <v>16</v>
      </c>
      <c r="D3237" t="s">
        <v>633</v>
      </c>
      <c r="E3237" s="2" t="str">
        <f t="shared" si="170"/>
        <v>160190000</v>
      </c>
      <c r="F3237" t="s">
        <v>700</v>
      </c>
      <c r="G3237" t="s">
        <v>701</v>
      </c>
      <c r="H3237" t="s">
        <v>702</v>
      </c>
      <c r="I3237">
        <v>60109</v>
      </c>
      <c r="J3237" t="s">
        <v>705</v>
      </c>
      <c r="K3237" s="1">
        <v>300000</v>
      </c>
      <c r="L3237" s="1">
        <v>205225</v>
      </c>
      <c r="M3237" s="1">
        <v>-94775</v>
      </c>
      <c r="N3237" s="1">
        <v>58083.12</v>
      </c>
      <c r="O3237" s="1">
        <v>147141.88</v>
      </c>
      <c r="P3237" s="1">
        <v>58083.12</v>
      </c>
      <c r="Q3237">
        <v>0</v>
      </c>
      <c r="R3237" s="1">
        <v>58083.12</v>
      </c>
      <c r="S3237">
        <v>0</v>
      </c>
    </row>
    <row r="3238" spans="1:19" x14ac:dyDescent="0.25">
      <c r="A3238" s="2">
        <v>1001</v>
      </c>
      <c r="B3238" t="s">
        <v>21</v>
      </c>
      <c r="C3238" s="2" t="str">
        <f t="shared" si="168"/>
        <v>16</v>
      </c>
      <c r="D3238" t="s">
        <v>633</v>
      </c>
      <c r="E3238" s="2" t="str">
        <f t="shared" si="170"/>
        <v>160190000</v>
      </c>
      <c r="F3238" t="s">
        <v>700</v>
      </c>
      <c r="G3238" t="s">
        <v>701</v>
      </c>
      <c r="H3238" t="s">
        <v>702</v>
      </c>
      <c r="I3238">
        <v>61000</v>
      </c>
      <c r="J3238" t="s">
        <v>706</v>
      </c>
      <c r="K3238" s="1">
        <v>518150</v>
      </c>
      <c r="L3238" s="1">
        <v>518150</v>
      </c>
      <c r="M3238">
        <v>0</v>
      </c>
      <c r="N3238" s="1">
        <v>495208.8</v>
      </c>
      <c r="O3238" s="1">
        <v>22941.200000000001</v>
      </c>
      <c r="P3238" s="1">
        <v>495208.8</v>
      </c>
      <c r="Q3238">
        <v>0</v>
      </c>
      <c r="R3238" s="1">
        <v>328675.24</v>
      </c>
      <c r="S3238" s="1">
        <v>166533.56</v>
      </c>
    </row>
    <row r="3239" spans="1:19" x14ac:dyDescent="0.25">
      <c r="A3239" s="2">
        <v>1001</v>
      </c>
      <c r="B3239" t="s">
        <v>21</v>
      </c>
      <c r="C3239" s="2" t="str">
        <f t="shared" si="168"/>
        <v>16</v>
      </c>
      <c r="D3239" t="s">
        <v>633</v>
      </c>
      <c r="E3239" s="2" t="str">
        <f t="shared" si="170"/>
        <v>160190000</v>
      </c>
      <c r="F3239" t="s">
        <v>700</v>
      </c>
      <c r="G3239" t="s">
        <v>701</v>
      </c>
      <c r="H3239" t="s">
        <v>702</v>
      </c>
      <c r="I3239">
        <v>61108</v>
      </c>
      <c r="J3239" t="s">
        <v>311</v>
      </c>
      <c r="K3239" s="1">
        <v>1538420</v>
      </c>
      <c r="L3239" s="1">
        <v>90790</v>
      </c>
      <c r="M3239" s="1">
        <v>-1447630</v>
      </c>
      <c r="N3239" s="1">
        <v>90789.22</v>
      </c>
      <c r="O3239">
        <v>0.78</v>
      </c>
      <c r="P3239" s="1">
        <v>90789.22</v>
      </c>
      <c r="Q3239">
        <v>0</v>
      </c>
      <c r="R3239" s="1">
        <v>11591.08</v>
      </c>
      <c r="S3239" s="1">
        <v>79198.14</v>
      </c>
    </row>
    <row r="3240" spans="1:19" x14ac:dyDescent="0.25">
      <c r="A3240" s="2">
        <v>1001</v>
      </c>
      <c r="B3240" t="s">
        <v>21</v>
      </c>
      <c r="C3240" s="2" t="str">
        <f t="shared" si="168"/>
        <v>16</v>
      </c>
      <c r="D3240" t="s">
        <v>633</v>
      </c>
      <c r="E3240" s="2" t="str">
        <f t="shared" si="170"/>
        <v>160190000</v>
      </c>
      <c r="F3240" t="s">
        <v>700</v>
      </c>
      <c r="G3240" t="s">
        <v>701</v>
      </c>
      <c r="H3240" t="s">
        <v>702</v>
      </c>
      <c r="I3240">
        <v>61201</v>
      </c>
      <c r="J3240" t="s">
        <v>124</v>
      </c>
      <c r="K3240" s="1">
        <v>1390432</v>
      </c>
      <c r="L3240" s="1">
        <v>1390432</v>
      </c>
      <c r="M3240">
        <v>0</v>
      </c>
      <c r="N3240">
        <v>0</v>
      </c>
      <c r="O3240" s="1">
        <v>1390432</v>
      </c>
      <c r="P3240">
        <v>0</v>
      </c>
      <c r="Q3240">
        <v>0</v>
      </c>
      <c r="R3240">
        <v>0</v>
      </c>
      <c r="S3240">
        <v>0</v>
      </c>
    </row>
    <row r="3241" spans="1:19" x14ac:dyDescent="0.25">
      <c r="A3241" s="2">
        <v>1001</v>
      </c>
      <c r="B3241" t="s">
        <v>21</v>
      </c>
      <c r="C3241" s="2" t="str">
        <f t="shared" si="168"/>
        <v>16</v>
      </c>
      <c r="D3241" t="s">
        <v>633</v>
      </c>
      <c r="E3241" s="2" t="str">
        <f t="shared" si="170"/>
        <v>160190000</v>
      </c>
      <c r="F3241" t="s">
        <v>700</v>
      </c>
      <c r="G3241" t="s">
        <v>701</v>
      </c>
      <c r="H3241" t="s">
        <v>702</v>
      </c>
      <c r="I3241">
        <v>62000</v>
      </c>
      <c r="J3241" t="s">
        <v>213</v>
      </c>
      <c r="K3241">
        <v>0</v>
      </c>
      <c r="L3241" s="1">
        <v>9300</v>
      </c>
      <c r="M3241" s="1">
        <v>9300</v>
      </c>
      <c r="N3241" s="1">
        <v>9299.64</v>
      </c>
      <c r="O3241">
        <v>0.36</v>
      </c>
      <c r="P3241" s="1">
        <v>9299.64</v>
      </c>
      <c r="Q3241">
        <v>0</v>
      </c>
      <c r="R3241" s="1">
        <v>9299.64</v>
      </c>
      <c r="S3241">
        <v>0</v>
      </c>
    </row>
    <row r="3242" spans="1:19" x14ac:dyDescent="0.25">
      <c r="A3242" s="2">
        <v>1001</v>
      </c>
      <c r="B3242" t="s">
        <v>21</v>
      </c>
      <c r="C3242" s="2" t="str">
        <f t="shared" si="168"/>
        <v>16</v>
      </c>
      <c r="D3242" t="s">
        <v>633</v>
      </c>
      <c r="E3242" s="2" t="str">
        <f t="shared" si="170"/>
        <v>160190000</v>
      </c>
      <c r="F3242" t="s">
        <v>700</v>
      </c>
      <c r="G3242" t="s">
        <v>701</v>
      </c>
      <c r="H3242" t="s">
        <v>702</v>
      </c>
      <c r="I3242">
        <v>63100</v>
      </c>
      <c r="J3242" t="s">
        <v>97</v>
      </c>
      <c r="K3242" s="1">
        <v>1337291</v>
      </c>
      <c r="L3242" s="1">
        <v>1337291</v>
      </c>
      <c r="M3242">
        <v>0</v>
      </c>
      <c r="N3242">
        <v>0</v>
      </c>
      <c r="O3242" s="1">
        <v>1337291</v>
      </c>
      <c r="P3242">
        <v>0</v>
      </c>
      <c r="Q3242">
        <v>0</v>
      </c>
      <c r="R3242">
        <v>0</v>
      </c>
      <c r="S3242">
        <v>0</v>
      </c>
    </row>
    <row r="3243" spans="1:19" x14ac:dyDescent="0.25">
      <c r="A3243" s="2">
        <v>1001</v>
      </c>
      <c r="B3243" t="s">
        <v>21</v>
      </c>
      <c r="C3243" s="2" t="str">
        <f t="shared" si="168"/>
        <v>16</v>
      </c>
      <c r="D3243" t="s">
        <v>633</v>
      </c>
      <c r="E3243" s="2" t="str">
        <f t="shared" si="170"/>
        <v>160190000</v>
      </c>
      <c r="F3243" t="s">
        <v>700</v>
      </c>
      <c r="G3243" t="s">
        <v>701</v>
      </c>
      <c r="H3243" t="s">
        <v>702</v>
      </c>
      <c r="I3243">
        <v>63105</v>
      </c>
      <c r="J3243" t="s">
        <v>707</v>
      </c>
      <c r="K3243" s="1">
        <v>860000</v>
      </c>
      <c r="L3243" s="1">
        <v>860000</v>
      </c>
      <c r="M3243">
        <v>0</v>
      </c>
      <c r="N3243" s="1">
        <v>10802.59</v>
      </c>
      <c r="O3243" s="1">
        <v>849197.41</v>
      </c>
      <c r="P3243" s="1">
        <v>10802.59</v>
      </c>
      <c r="Q3243">
        <v>0</v>
      </c>
      <c r="R3243" s="1">
        <v>10352.07</v>
      </c>
      <c r="S3243">
        <v>450.52</v>
      </c>
    </row>
    <row r="3244" spans="1:19" x14ac:dyDescent="0.25">
      <c r="A3244" s="2">
        <v>1001</v>
      </c>
      <c r="B3244" t="s">
        <v>21</v>
      </c>
      <c r="C3244" s="2" t="str">
        <f t="shared" si="168"/>
        <v>16</v>
      </c>
      <c r="D3244" t="s">
        <v>633</v>
      </c>
      <c r="E3244" s="2" t="str">
        <f t="shared" si="170"/>
        <v>160190000</v>
      </c>
      <c r="F3244" t="s">
        <v>700</v>
      </c>
      <c r="G3244" t="s">
        <v>701</v>
      </c>
      <c r="H3244" t="s">
        <v>702</v>
      </c>
      <c r="I3244">
        <v>78302</v>
      </c>
      <c r="J3244" t="s">
        <v>708</v>
      </c>
      <c r="K3244" s="1">
        <v>1474</v>
      </c>
      <c r="L3244" s="1">
        <v>1474</v>
      </c>
      <c r="M3244">
        <v>0</v>
      </c>
      <c r="N3244" s="1">
        <v>1473.63</v>
      </c>
      <c r="O3244">
        <v>0.37</v>
      </c>
      <c r="P3244" s="1">
        <v>1473.63</v>
      </c>
      <c r="Q3244">
        <v>0</v>
      </c>
      <c r="R3244">
        <v>0</v>
      </c>
      <c r="S3244" s="1">
        <v>1473.63</v>
      </c>
    </row>
    <row r="3245" spans="1:19" x14ac:dyDescent="0.25">
      <c r="A3245" s="2">
        <v>1001</v>
      </c>
      <c r="B3245" t="s">
        <v>21</v>
      </c>
      <c r="C3245" s="2" t="str">
        <f t="shared" si="168"/>
        <v>16</v>
      </c>
      <c r="D3245" t="s">
        <v>633</v>
      </c>
      <c r="E3245" s="2" t="str">
        <f t="shared" si="170"/>
        <v>160190000</v>
      </c>
      <c r="F3245" t="s">
        <v>700</v>
      </c>
      <c r="G3245" t="s">
        <v>701</v>
      </c>
      <c r="H3245" t="s">
        <v>702</v>
      </c>
      <c r="I3245">
        <v>78400</v>
      </c>
      <c r="J3245" t="s">
        <v>709</v>
      </c>
      <c r="K3245" s="1">
        <v>2241101</v>
      </c>
      <c r="L3245" s="1">
        <v>21437360.239999998</v>
      </c>
      <c r="M3245" s="1">
        <v>19196259.239999998</v>
      </c>
      <c r="N3245" s="1">
        <v>19471028.170000002</v>
      </c>
      <c r="O3245" s="1">
        <v>1966332.07</v>
      </c>
      <c r="P3245" s="1">
        <v>19471028.170000002</v>
      </c>
      <c r="Q3245">
        <v>0</v>
      </c>
      <c r="R3245" s="1">
        <v>9385872</v>
      </c>
      <c r="S3245" s="1">
        <v>10085156.17</v>
      </c>
    </row>
    <row r="3246" spans="1:19" x14ac:dyDescent="0.25">
      <c r="A3246" s="2">
        <v>1001</v>
      </c>
      <c r="B3246" t="s">
        <v>21</v>
      </c>
      <c r="C3246" s="2" t="str">
        <f t="shared" si="168"/>
        <v>16</v>
      </c>
      <c r="D3246" t="s">
        <v>633</v>
      </c>
      <c r="E3246" s="2" t="str">
        <f t="shared" si="170"/>
        <v>160190000</v>
      </c>
      <c r="F3246" t="s">
        <v>700</v>
      </c>
      <c r="G3246" t="s">
        <v>701</v>
      </c>
      <c r="H3246" t="s">
        <v>702</v>
      </c>
      <c r="I3246">
        <v>78401</v>
      </c>
      <c r="J3246" t="s">
        <v>710</v>
      </c>
      <c r="K3246" s="1">
        <v>2620764</v>
      </c>
      <c r="L3246" s="1">
        <v>2900127.01</v>
      </c>
      <c r="M3246" s="1">
        <v>279363.01</v>
      </c>
      <c r="N3246" s="1">
        <v>2900126.94</v>
      </c>
      <c r="O3246">
        <v>7.0000000000000007E-2</v>
      </c>
      <c r="P3246" s="1">
        <v>1357973.77</v>
      </c>
      <c r="Q3246" s="1">
        <v>1542153.17</v>
      </c>
      <c r="R3246" s="1">
        <v>365403.94</v>
      </c>
      <c r="S3246" s="1">
        <v>992569.83</v>
      </c>
    </row>
    <row r="3247" spans="1:19" x14ac:dyDescent="0.25">
      <c r="A3247" s="2">
        <v>1001</v>
      </c>
      <c r="B3247" t="s">
        <v>21</v>
      </c>
      <c r="C3247" s="2" t="str">
        <f t="shared" si="168"/>
        <v>16</v>
      </c>
      <c r="D3247" t="s">
        <v>633</v>
      </c>
      <c r="E3247" s="2" t="str">
        <f t="shared" si="170"/>
        <v>160190000</v>
      </c>
      <c r="F3247" t="s">
        <v>700</v>
      </c>
      <c r="G3247" t="s">
        <v>701</v>
      </c>
      <c r="H3247" t="s">
        <v>702</v>
      </c>
      <c r="I3247">
        <v>78402</v>
      </c>
      <c r="J3247" t="s">
        <v>711</v>
      </c>
      <c r="K3247" s="1">
        <v>38235006</v>
      </c>
      <c r="L3247" s="1">
        <v>98368744.25</v>
      </c>
      <c r="M3247" s="1">
        <v>60133738.25</v>
      </c>
      <c r="N3247" s="1">
        <v>80901421.640000001</v>
      </c>
      <c r="O3247" s="1">
        <v>17467322.609999999</v>
      </c>
      <c r="P3247" s="1">
        <v>80901421.640000001</v>
      </c>
      <c r="Q3247">
        <v>0</v>
      </c>
      <c r="R3247" s="1">
        <v>21750789.239999998</v>
      </c>
      <c r="S3247" s="1">
        <v>59150632.399999999</v>
      </c>
    </row>
    <row r="3248" spans="1:19" x14ac:dyDescent="0.25">
      <c r="A3248" s="2">
        <v>1001</v>
      </c>
      <c r="B3248" t="s">
        <v>21</v>
      </c>
      <c r="C3248" s="2" t="str">
        <f t="shared" si="168"/>
        <v>16</v>
      </c>
      <c r="D3248" t="s">
        <v>633</v>
      </c>
      <c r="E3248" s="2" t="str">
        <f t="shared" si="170"/>
        <v>160190000</v>
      </c>
      <c r="F3248" t="s">
        <v>700</v>
      </c>
      <c r="G3248" t="s">
        <v>701</v>
      </c>
      <c r="H3248" t="s">
        <v>702</v>
      </c>
      <c r="I3248">
        <v>78403</v>
      </c>
      <c r="J3248" t="s">
        <v>712</v>
      </c>
      <c r="K3248" s="1">
        <v>1390800</v>
      </c>
      <c r="L3248" s="1">
        <v>1390800</v>
      </c>
      <c r="M3248">
        <v>0</v>
      </c>
      <c r="N3248" s="1">
        <v>1390790.13</v>
      </c>
      <c r="O3248">
        <v>9.8699999999999992</v>
      </c>
      <c r="P3248" s="1">
        <v>1390790.13</v>
      </c>
      <c r="Q3248">
        <v>0</v>
      </c>
      <c r="R3248">
        <v>0</v>
      </c>
      <c r="S3248" s="1">
        <v>1390790.13</v>
      </c>
    </row>
    <row r="3249" spans="1:19" x14ac:dyDescent="0.25">
      <c r="A3249" s="2">
        <v>1001</v>
      </c>
      <c r="B3249" t="s">
        <v>21</v>
      </c>
      <c r="C3249" s="2" t="str">
        <f t="shared" si="168"/>
        <v>16</v>
      </c>
      <c r="D3249" t="s">
        <v>633</v>
      </c>
      <c r="E3249" s="2" t="str">
        <f t="shared" si="170"/>
        <v>160190000</v>
      </c>
      <c r="F3249" t="s">
        <v>700</v>
      </c>
      <c r="G3249" t="s">
        <v>701</v>
      </c>
      <c r="H3249" t="s">
        <v>702</v>
      </c>
      <c r="I3249">
        <v>78405</v>
      </c>
      <c r="J3249" t="s">
        <v>713</v>
      </c>
      <c r="K3249" s="1">
        <v>214735000</v>
      </c>
      <c r="L3249" s="1">
        <v>212959156.52000001</v>
      </c>
      <c r="M3249" s="1">
        <v>-1775843.48</v>
      </c>
      <c r="N3249" s="1">
        <v>195766733.68000001</v>
      </c>
      <c r="O3249" s="1">
        <v>17192422.84</v>
      </c>
      <c r="P3249" s="1">
        <v>112565919.13</v>
      </c>
      <c r="Q3249" s="1">
        <v>83200814.549999997</v>
      </c>
      <c r="R3249" s="1">
        <v>52551650.090000004</v>
      </c>
      <c r="S3249" s="1">
        <v>60014269.039999999</v>
      </c>
    </row>
    <row r="3250" spans="1:19" x14ac:dyDescent="0.25">
      <c r="A3250" s="2">
        <v>1001</v>
      </c>
      <c r="B3250" t="s">
        <v>21</v>
      </c>
      <c r="C3250" s="2" t="str">
        <f t="shared" si="168"/>
        <v>16</v>
      </c>
      <c r="D3250" t="s">
        <v>633</v>
      </c>
      <c r="E3250" s="2" t="str">
        <f t="shared" si="170"/>
        <v>160190000</v>
      </c>
      <c r="F3250" t="s">
        <v>700</v>
      </c>
      <c r="G3250" t="s">
        <v>701</v>
      </c>
      <c r="H3250" t="s">
        <v>702</v>
      </c>
      <c r="I3250">
        <v>78406</v>
      </c>
      <c r="J3250" t="s">
        <v>714</v>
      </c>
      <c r="K3250">
        <v>0</v>
      </c>
      <c r="L3250">
        <v>0</v>
      </c>
      <c r="M3250">
        <v>0</v>
      </c>
      <c r="N3250">
        <v>0</v>
      </c>
      <c r="O3250">
        <v>0</v>
      </c>
      <c r="P3250">
        <v>0</v>
      </c>
      <c r="Q3250">
        <v>0</v>
      </c>
      <c r="R3250">
        <v>0</v>
      </c>
      <c r="S3250">
        <v>0</v>
      </c>
    </row>
    <row r="3251" spans="1:19" x14ac:dyDescent="0.25">
      <c r="A3251" s="2">
        <v>1001</v>
      </c>
      <c r="B3251" t="s">
        <v>21</v>
      </c>
      <c r="C3251" s="2" t="str">
        <f t="shared" si="168"/>
        <v>16</v>
      </c>
      <c r="D3251" t="s">
        <v>633</v>
      </c>
      <c r="E3251" s="2" t="str">
        <f t="shared" si="170"/>
        <v>160190000</v>
      </c>
      <c r="F3251" t="s">
        <v>700</v>
      </c>
      <c r="G3251" t="s">
        <v>701</v>
      </c>
      <c r="H3251" t="s">
        <v>702</v>
      </c>
      <c r="I3251">
        <v>84001</v>
      </c>
      <c r="J3251" t="s">
        <v>715</v>
      </c>
      <c r="K3251">
        <v>0</v>
      </c>
      <c r="L3251" s="1">
        <v>18000000</v>
      </c>
      <c r="M3251" s="1">
        <v>18000000</v>
      </c>
      <c r="N3251" s="1">
        <v>18000000</v>
      </c>
      <c r="O3251">
        <v>0</v>
      </c>
      <c r="P3251" s="1">
        <v>18000000</v>
      </c>
      <c r="Q3251">
        <v>0</v>
      </c>
      <c r="R3251" s="1">
        <v>18000000</v>
      </c>
      <c r="S3251">
        <v>0</v>
      </c>
    </row>
    <row r="3252" spans="1:19" x14ac:dyDescent="0.25">
      <c r="A3252" s="2">
        <v>1001</v>
      </c>
      <c r="B3252" t="s">
        <v>21</v>
      </c>
      <c r="C3252" s="2" t="str">
        <f t="shared" ref="C3252:C3315" si="171">"17"</f>
        <v>17</v>
      </c>
      <c r="D3252" t="s">
        <v>716</v>
      </c>
      <c r="E3252" s="2" t="str">
        <f t="shared" ref="E3252:E3283" si="172">"170010000"</f>
        <v>170010000</v>
      </c>
      <c r="F3252" t="s">
        <v>717</v>
      </c>
      <c r="G3252" t="s">
        <v>718</v>
      </c>
      <c r="H3252" t="s">
        <v>719</v>
      </c>
      <c r="I3252">
        <v>10000</v>
      </c>
      <c r="J3252" t="s">
        <v>25</v>
      </c>
      <c r="K3252" s="1">
        <v>339110</v>
      </c>
      <c r="L3252" s="1">
        <v>303557.55</v>
      </c>
      <c r="M3252" s="1">
        <v>-35552.449999999997</v>
      </c>
      <c r="N3252" s="1">
        <v>303556.7</v>
      </c>
      <c r="O3252">
        <v>0.85</v>
      </c>
      <c r="P3252" s="1">
        <v>303556.7</v>
      </c>
      <c r="Q3252">
        <v>0</v>
      </c>
      <c r="R3252" s="1">
        <v>303556.7</v>
      </c>
      <c r="S3252">
        <v>0</v>
      </c>
    </row>
    <row r="3253" spans="1:19" x14ac:dyDescent="0.25">
      <c r="A3253" s="2">
        <v>1001</v>
      </c>
      <c r="B3253" t="s">
        <v>21</v>
      </c>
      <c r="C3253" s="2" t="str">
        <f t="shared" si="171"/>
        <v>17</v>
      </c>
      <c r="D3253" t="s">
        <v>716</v>
      </c>
      <c r="E3253" s="2" t="str">
        <f t="shared" si="172"/>
        <v>170010000</v>
      </c>
      <c r="F3253" t="s">
        <v>717</v>
      </c>
      <c r="G3253" t="s">
        <v>718</v>
      </c>
      <c r="H3253" t="s">
        <v>719</v>
      </c>
      <c r="I3253">
        <v>11000</v>
      </c>
      <c r="J3253" t="s">
        <v>26</v>
      </c>
      <c r="K3253" s="1">
        <v>80041</v>
      </c>
      <c r="L3253" s="1">
        <v>55730.61</v>
      </c>
      <c r="M3253" s="1">
        <v>-24310.39</v>
      </c>
      <c r="N3253" s="1">
        <v>55730.13</v>
      </c>
      <c r="O3253">
        <v>0.48</v>
      </c>
      <c r="P3253" s="1">
        <v>55730.13</v>
      </c>
      <c r="Q3253">
        <v>0</v>
      </c>
      <c r="R3253" s="1">
        <v>55730.13</v>
      </c>
      <c r="S3253">
        <v>0</v>
      </c>
    </row>
    <row r="3254" spans="1:19" x14ac:dyDescent="0.25">
      <c r="A3254" s="2">
        <v>1001</v>
      </c>
      <c r="B3254" t="s">
        <v>21</v>
      </c>
      <c r="C3254" s="2" t="str">
        <f t="shared" si="171"/>
        <v>17</v>
      </c>
      <c r="D3254" t="s">
        <v>716</v>
      </c>
      <c r="E3254" s="2" t="str">
        <f t="shared" si="172"/>
        <v>170010000</v>
      </c>
      <c r="F3254" t="s">
        <v>717</v>
      </c>
      <c r="G3254" t="s">
        <v>718</v>
      </c>
      <c r="H3254" t="s">
        <v>719</v>
      </c>
      <c r="I3254">
        <v>11001</v>
      </c>
      <c r="J3254" t="s">
        <v>27</v>
      </c>
      <c r="K3254" s="1">
        <v>206315</v>
      </c>
      <c r="L3254" s="1">
        <v>148812.51999999999</v>
      </c>
      <c r="M3254" s="1">
        <v>-57502.48</v>
      </c>
      <c r="N3254" s="1">
        <v>148812.07999999999</v>
      </c>
      <c r="O3254">
        <v>0.44</v>
      </c>
      <c r="P3254" s="1">
        <v>148812.07999999999</v>
      </c>
      <c r="Q3254">
        <v>0</v>
      </c>
      <c r="R3254" s="1">
        <v>148812.07999999999</v>
      </c>
      <c r="S3254">
        <v>0</v>
      </c>
    </row>
    <row r="3255" spans="1:19" x14ac:dyDescent="0.25">
      <c r="A3255" s="2">
        <v>1001</v>
      </c>
      <c r="B3255" t="s">
        <v>21</v>
      </c>
      <c r="C3255" s="2" t="str">
        <f t="shared" si="171"/>
        <v>17</v>
      </c>
      <c r="D3255" t="s">
        <v>716</v>
      </c>
      <c r="E3255" s="2" t="str">
        <f t="shared" si="172"/>
        <v>170010000</v>
      </c>
      <c r="F3255" t="s">
        <v>717</v>
      </c>
      <c r="G3255" t="s">
        <v>718</v>
      </c>
      <c r="H3255" t="s">
        <v>719</v>
      </c>
      <c r="I3255">
        <v>12000</v>
      </c>
      <c r="J3255" t="s">
        <v>28</v>
      </c>
      <c r="K3255" s="1">
        <v>1142338</v>
      </c>
      <c r="L3255" s="1">
        <v>874904.06</v>
      </c>
      <c r="M3255" s="1">
        <v>-267433.94</v>
      </c>
      <c r="N3255" s="1">
        <v>874903.11</v>
      </c>
      <c r="O3255">
        <v>0.95</v>
      </c>
      <c r="P3255" s="1">
        <v>874903.11</v>
      </c>
      <c r="Q3255">
        <v>0</v>
      </c>
      <c r="R3255" s="1">
        <v>874903.11</v>
      </c>
      <c r="S3255">
        <v>0</v>
      </c>
    </row>
    <row r="3256" spans="1:19" x14ac:dyDescent="0.25">
      <c r="A3256" s="2">
        <v>1001</v>
      </c>
      <c r="B3256" t="s">
        <v>21</v>
      </c>
      <c r="C3256" s="2" t="str">
        <f t="shared" si="171"/>
        <v>17</v>
      </c>
      <c r="D3256" t="s">
        <v>716</v>
      </c>
      <c r="E3256" s="2" t="str">
        <f t="shared" si="172"/>
        <v>170010000</v>
      </c>
      <c r="F3256" t="s">
        <v>717</v>
      </c>
      <c r="G3256" t="s">
        <v>718</v>
      </c>
      <c r="H3256" t="s">
        <v>719</v>
      </c>
      <c r="I3256">
        <v>12001</v>
      </c>
      <c r="J3256" t="s">
        <v>51</v>
      </c>
      <c r="K3256" s="1">
        <v>599707</v>
      </c>
      <c r="L3256" s="1">
        <v>351966.27</v>
      </c>
      <c r="M3256" s="1">
        <v>-247740.73</v>
      </c>
      <c r="N3256" s="1">
        <v>351966.07</v>
      </c>
      <c r="O3256">
        <v>0.2</v>
      </c>
      <c r="P3256" s="1">
        <v>351966.07</v>
      </c>
      <c r="Q3256">
        <v>0</v>
      </c>
      <c r="R3256" s="1">
        <v>351966.07</v>
      </c>
      <c r="S3256">
        <v>0</v>
      </c>
    </row>
    <row r="3257" spans="1:19" x14ac:dyDescent="0.25">
      <c r="A3257" s="2">
        <v>1001</v>
      </c>
      <c r="B3257" t="s">
        <v>21</v>
      </c>
      <c r="C3257" s="2" t="str">
        <f t="shared" si="171"/>
        <v>17</v>
      </c>
      <c r="D3257" t="s">
        <v>716</v>
      </c>
      <c r="E3257" s="2" t="str">
        <f t="shared" si="172"/>
        <v>170010000</v>
      </c>
      <c r="F3257" t="s">
        <v>717</v>
      </c>
      <c r="G3257" t="s">
        <v>718</v>
      </c>
      <c r="H3257" t="s">
        <v>719</v>
      </c>
      <c r="I3257">
        <v>12002</v>
      </c>
      <c r="J3257" t="s">
        <v>29</v>
      </c>
      <c r="K3257" s="1">
        <v>688970</v>
      </c>
      <c r="L3257" s="1">
        <v>272553.71000000002</v>
      </c>
      <c r="M3257" s="1">
        <v>-416416.29</v>
      </c>
      <c r="N3257" s="1">
        <v>272553.21000000002</v>
      </c>
      <c r="O3257">
        <v>0.5</v>
      </c>
      <c r="P3257" s="1">
        <v>272553.21000000002</v>
      </c>
      <c r="Q3257">
        <v>0</v>
      </c>
      <c r="R3257" s="1">
        <v>272553.21000000002</v>
      </c>
      <c r="S3257">
        <v>0</v>
      </c>
    </row>
    <row r="3258" spans="1:19" x14ac:dyDescent="0.25">
      <c r="A3258" s="2">
        <v>1001</v>
      </c>
      <c r="B3258" t="s">
        <v>21</v>
      </c>
      <c r="C3258" s="2" t="str">
        <f t="shared" si="171"/>
        <v>17</v>
      </c>
      <c r="D3258" t="s">
        <v>716</v>
      </c>
      <c r="E3258" s="2" t="str">
        <f t="shared" si="172"/>
        <v>170010000</v>
      </c>
      <c r="F3258" t="s">
        <v>717</v>
      </c>
      <c r="G3258" t="s">
        <v>718</v>
      </c>
      <c r="H3258" t="s">
        <v>719</v>
      </c>
      <c r="I3258">
        <v>12003</v>
      </c>
      <c r="J3258" t="s">
        <v>30</v>
      </c>
      <c r="K3258" s="1">
        <v>321189</v>
      </c>
      <c r="L3258" s="1">
        <v>124950.33</v>
      </c>
      <c r="M3258" s="1">
        <v>-196238.67</v>
      </c>
      <c r="N3258" s="1">
        <v>116824.2</v>
      </c>
      <c r="O3258" s="1">
        <v>8126.13</v>
      </c>
      <c r="P3258" s="1">
        <v>116824.2</v>
      </c>
      <c r="Q3258">
        <v>0</v>
      </c>
      <c r="R3258" s="1">
        <v>116824.2</v>
      </c>
      <c r="S3258">
        <v>0</v>
      </c>
    </row>
    <row r="3259" spans="1:19" x14ac:dyDescent="0.25">
      <c r="A3259" s="2">
        <v>1001</v>
      </c>
      <c r="B3259" t="s">
        <v>21</v>
      </c>
      <c r="C3259" s="2" t="str">
        <f t="shared" si="171"/>
        <v>17</v>
      </c>
      <c r="D3259" t="s">
        <v>716</v>
      </c>
      <c r="E3259" s="2" t="str">
        <f t="shared" si="172"/>
        <v>170010000</v>
      </c>
      <c r="F3259" t="s">
        <v>717</v>
      </c>
      <c r="G3259" t="s">
        <v>718</v>
      </c>
      <c r="H3259" t="s">
        <v>719</v>
      </c>
      <c r="I3259">
        <v>12004</v>
      </c>
      <c r="J3259" t="s">
        <v>580</v>
      </c>
      <c r="K3259" s="1">
        <v>8920</v>
      </c>
      <c r="L3259" s="1">
        <v>8920</v>
      </c>
      <c r="M3259">
        <v>0</v>
      </c>
      <c r="N3259" s="1">
        <v>8966.01</v>
      </c>
      <c r="O3259">
        <v>-46.01</v>
      </c>
      <c r="P3259" s="1">
        <v>8966.01</v>
      </c>
      <c r="Q3259">
        <v>0</v>
      </c>
      <c r="R3259" s="1">
        <v>8966.01</v>
      </c>
      <c r="S3259">
        <v>0</v>
      </c>
    </row>
    <row r="3260" spans="1:19" x14ac:dyDescent="0.25">
      <c r="A3260" s="2">
        <v>1001</v>
      </c>
      <c r="B3260" t="s">
        <v>21</v>
      </c>
      <c r="C3260" s="2" t="str">
        <f t="shared" si="171"/>
        <v>17</v>
      </c>
      <c r="D3260" t="s">
        <v>716</v>
      </c>
      <c r="E3260" s="2" t="str">
        <f t="shared" si="172"/>
        <v>170010000</v>
      </c>
      <c r="F3260" t="s">
        <v>717</v>
      </c>
      <c r="G3260" t="s">
        <v>718</v>
      </c>
      <c r="H3260" t="s">
        <v>719</v>
      </c>
      <c r="I3260">
        <v>12005</v>
      </c>
      <c r="J3260" t="s">
        <v>31</v>
      </c>
      <c r="K3260" s="1">
        <v>332089</v>
      </c>
      <c r="L3260" s="1">
        <v>332089</v>
      </c>
      <c r="M3260">
        <v>0</v>
      </c>
      <c r="N3260" s="1">
        <v>355282.76</v>
      </c>
      <c r="O3260" s="1">
        <v>-23193.759999999998</v>
      </c>
      <c r="P3260" s="1">
        <v>355282.76</v>
      </c>
      <c r="Q3260">
        <v>0</v>
      </c>
      <c r="R3260" s="1">
        <v>355282.76</v>
      </c>
      <c r="S3260">
        <v>0</v>
      </c>
    </row>
    <row r="3261" spans="1:19" x14ac:dyDescent="0.25">
      <c r="A3261" s="2">
        <v>1001</v>
      </c>
      <c r="B3261" t="s">
        <v>21</v>
      </c>
      <c r="C3261" s="2" t="str">
        <f t="shared" si="171"/>
        <v>17</v>
      </c>
      <c r="D3261" t="s">
        <v>716</v>
      </c>
      <c r="E3261" s="2" t="str">
        <f t="shared" si="172"/>
        <v>170010000</v>
      </c>
      <c r="F3261" t="s">
        <v>717</v>
      </c>
      <c r="G3261" t="s">
        <v>718</v>
      </c>
      <c r="H3261" t="s">
        <v>719</v>
      </c>
      <c r="I3261">
        <v>12100</v>
      </c>
      <c r="J3261" t="s">
        <v>32</v>
      </c>
      <c r="K3261" s="1">
        <v>1757186</v>
      </c>
      <c r="L3261" s="1">
        <v>1188367.19</v>
      </c>
      <c r="M3261" s="1">
        <v>-568818.81000000006</v>
      </c>
      <c r="N3261" s="1">
        <v>1188366.99</v>
      </c>
      <c r="O3261">
        <v>0.2</v>
      </c>
      <c r="P3261" s="1">
        <v>1188366.99</v>
      </c>
      <c r="Q3261">
        <v>0</v>
      </c>
      <c r="R3261" s="1">
        <v>1188366.99</v>
      </c>
      <c r="S3261">
        <v>0</v>
      </c>
    </row>
    <row r="3262" spans="1:19" x14ac:dyDescent="0.25">
      <c r="A3262" s="2">
        <v>1001</v>
      </c>
      <c r="B3262" t="s">
        <v>21</v>
      </c>
      <c r="C3262" s="2" t="str">
        <f t="shared" si="171"/>
        <v>17</v>
      </c>
      <c r="D3262" t="s">
        <v>716</v>
      </c>
      <c r="E3262" s="2" t="str">
        <f t="shared" si="172"/>
        <v>170010000</v>
      </c>
      <c r="F3262" t="s">
        <v>717</v>
      </c>
      <c r="G3262" t="s">
        <v>718</v>
      </c>
      <c r="H3262" t="s">
        <v>719</v>
      </c>
      <c r="I3262">
        <v>12101</v>
      </c>
      <c r="J3262" t="s">
        <v>33</v>
      </c>
      <c r="K3262" s="1">
        <v>3466834</v>
      </c>
      <c r="L3262" s="1">
        <v>2486095.86</v>
      </c>
      <c r="M3262" s="1">
        <v>-980738.14</v>
      </c>
      <c r="N3262" s="1">
        <v>2486095.86</v>
      </c>
      <c r="O3262">
        <v>0</v>
      </c>
      <c r="P3262" s="1">
        <v>2486095.86</v>
      </c>
      <c r="Q3262">
        <v>0</v>
      </c>
      <c r="R3262" s="1">
        <v>2486095.86</v>
      </c>
      <c r="S3262">
        <v>0</v>
      </c>
    </row>
    <row r="3263" spans="1:19" x14ac:dyDescent="0.25">
      <c r="A3263" s="2">
        <v>1001</v>
      </c>
      <c r="B3263" t="s">
        <v>21</v>
      </c>
      <c r="C3263" s="2" t="str">
        <f t="shared" si="171"/>
        <v>17</v>
      </c>
      <c r="D3263" t="s">
        <v>716</v>
      </c>
      <c r="E3263" s="2" t="str">
        <f t="shared" si="172"/>
        <v>170010000</v>
      </c>
      <c r="F3263" t="s">
        <v>717</v>
      </c>
      <c r="G3263" t="s">
        <v>718</v>
      </c>
      <c r="H3263" t="s">
        <v>719</v>
      </c>
      <c r="I3263">
        <v>12103</v>
      </c>
      <c r="J3263" t="s">
        <v>52</v>
      </c>
      <c r="K3263" s="1">
        <v>7706</v>
      </c>
      <c r="L3263" s="1">
        <v>7706</v>
      </c>
      <c r="M3263">
        <v>0</v>
      </c>
      <c r="N3263" s="1">
        <v>7743.68</v>
      </c>
      <c r="O3263">
        <v>-37.68</v>
      </c>
      <c r="P3263" s="1">
        <v>7743.68</v>
      </c>
      <c r="Q3263">
        <v>0</v>
      </c>
      <c r="R3263" s="1">
        <v>7743.68</v>
      </c>
      <c r="S3263">
        <v>0</v>
      </c>
    </row>
    <row r="3264" spans="1:19" x14ac:dyDescent="0.25">
      <c r="A3264" s="2">
        <v>1001</v>
      </c>
      <c r="B3264" t="s">
        <v>21</v>
      </c>
      <c r="C3264" s="2" t="str">
        <f t="shared" si="171"/>
        <v>17</v>
      </c>
      <c r="D3264" t="s">
        <v>716</v>
      </c>
      <c r="E3264" s="2" t="str">
        <f t="shared" si="172"/>
        <v>170010000</v>
      </c>
      <c r="F3264" t="s">
        <v>717</v>
      </c>
      <c r="G3264" t="s">
        <v>718</v>
      </c>
      <c r="H3264" t="s">
        <v>719</v>
      </c>
      <c r="I3264">
        <v>12401</v>
      </c>
      <c r="J3264" t="s">
        <v>133</v>
      </c>
      <c r="K3264" s="1">
        <v>271758</v>
      </c>
      <c r="L3264" s="1">
        <v>370649.97</v>
      </c>
      <c r="M3264" s="1">
        <v>98891.97</v>
      </c>
      <c r="N3264" s="1">
        <v>370649.83</v>
      </c>
      <c r="O3264">
        <v>0.14000000000000001</v>
      </c>
      <c r="P3264" s="1">
        <v>370649.83</v>
      </c>
      <c r="Q3264">
        <v>0</v>
      </c>
      <c r="R3264" s="1">
        <v>370649.83</v>
      </c>
      <c r="S3264">
        <v>0</v>
      </c>
    </row>
    <row r="3265" spans="1:19" x14ac:dyDescent="0.25">
      <c r="A3265" s="2">
        <v>1001</v>
      </c>
      <c r="B3265" t="s">
        <v>21</v>
      </c>
      <c r="C3265" s="2" t="str">
        <f t="shared" si="171"/>
        <v>17</v>
      </c>
      <c r="D3265" t="s">
        <v>716</v>
      </c>
      <c r="E3265" s="2" t="str">
        <f t="shared" si="172"/>
        <v>170010000</v>
      </c>
      <c r="F3265" t="s">
        <v>717</v>
      </c>
      <c r="G3265" t="s">
        <v>718</v>
      </c>
      <c r="H3265" t="s">
        <v>719</v>
      </c>
      <c r="I3265">
        <v>12502</v>
      </c>
      <c r="J3265" t="s">
        <v>134</v>
      </c>
      <c r="K3265">
        <v>0</v>
      </c>
      <c r="L3265" s="1">
        <v>218248.8</v>
      </c>
      <c r="M3265" s="1">
        <v>218248.8</v>
      </c>
      <c r="N3265" s="1">
        <v>203097.07</v>
      </c>
      <c r="O3265" s="1">
        <v>15151.73</v>
      </c>
      <c r="P3265" s="1">
        <v>203097.07</v>
      </c>
      <c r="Q3265">
        <v>0</v>
      </c>
      <c r="R3265" s="1">
        <v>203097.07</v>
      </c>
      <c r="S3265">
        <v>0</v>
      </c>
    </row>
    <row r="3266" spans="1:19" x14ac:dyDescent="0.25">
      <c r="A3266" s="2">
        <v>1001</v>
      </c>
      <c r="B3266" t="s">
        <v>21</v>
      </c>
      <c r="C3266" s="2" t="str">
        <f t="shared" si="171"/>
        <v>17</v>
      </c>
      <c r="D3266" t="s">
        <v>716</v>
      </c>
      <c r="E3266" s="2" t="str">
        <f t="shared" si="172"/>
        <v>170010000</v>
      </c>
      <c r="F3266" t="s">
        <v>717</v>
      </c>
      <c r="G3266" t="s">
        <v>718</v>
      </c>
      <c r="H3266" t="s">
        <v>719</v>
      </c>
      <c r="I3266">
        <v>13000</v>
      </c>
      <c r="J3266" t="s">
        <v>53</v>
      </c>
      <c r="K3266" s="1">
        <v>2309977</v>
      </c>
      <c r="L3266" s="1">
        <v>1799077.63</v>
      </c>
      <c r="M3266" s="1">
        <v>-510899.37</v>
      </c>
      <c r="N3266" s="1">
        <v>1775601.3</v>
      </c>
      <c r="O3266" s="1">
        <v>23476.33</v>
      </c>
      <c r="P3266" s="1">
        <v>1775601.3</v>
      </c>
      <c r="Q3266">
        <v>0</v>
      </c>
      <c r="R3266" s="1">
        <v>1775601.3</v>
      </c>
      <c r="S3266">
        <v>0</v>
      </c>
    </row>
    <row r="3267" spans="1:19" x14ac:dyDescent="0.25">
      <c r="A3267" s="2">
        <v>1001</v>
      </c>
      <c r="B3267" t="s">
        <v>21</v>
      </c>
      <c r="C3267" s="2" t="str">
        <f t="shared" si="171"/>
        <v>17</v>
      </c>
      <c r="D3267" t="s">
        <v>716</v>
      </c>
      <c r="E3267" s="2" t="str">
        <f t="shared" si="172"/>
        <v>170010000</v>
      </c>
      <c r="F3267" t="s">
        <v>717</v>
      </c>
      <c r="G3267" t="s">
        <v>718</v>
      </c>
      <c r="H3267" t="s">
        <v>719</v>
      </c>
      <c r="I3267">
        <v>13001</v>
      </c>
      <c r="J3267" t="s">
        <v>54</v>
      </c>
      <c r="K3267" s="1">
        <v>9905</v>
      </c>
      <c r="L3267" s="1">
        <v>10526.5</v>
      </c>
      <c r="M3267">
        <v>621.5</v>
      </c>
      <c r="N3267" s="1">
        <v>13025.72</v>
      </c>
      <c r="O3267" s="1">
        <v>-2499.2199999999998</v>
      </c>
      <c r="P3267" s="1">
        <v>13025.72</v>
      </c>
      <c r="Q3267">
        <v>0</v>
      </c>
      <c r="R3267" s="1">
        <v>13025.72</v>
      </c>
      <c r="S3267">
        <v>0</v>
      </c>
    </row>
    <row r="3268" spans="1:19" x14ac:dyDescent="0.25">
      <c r="A3268" s="2">
        <v>1001</v>
      </c>
      <c r="B3268" t="s">
        <v>21</v>
      </c>
      <c r="C3268" s="2" t="str">
        <f t="shared" si="171"/>
        <v>17</v>
      </c>
      <c r="D3268" t="s">
        <v>716</v>
      </c>
      <c r="E3268" s="2" t="str">
        <f t="shared" si="172"/>
        <v>170010000</v>
      </c>
      <c r="F3268" t="s">
        <v>717</v>
      </c>
      <c r="G3268" t="s">
        <v>718</v>
      </c>
      <c r="H3268" t="s">
        <v>719</v>
      </c>
      <c r="I3268">
        <v>13002</v>
      </c>
      <c r="J3268" t="s">
        <v>55</v>
      </c>
      <c r="K3268">
        <v>0</v>
      </c>
      <c r="L3268">
        <v>608.6</v>
      </c>
      <c r="M3268">
        <v>608.6</v>
      </c>
      <c r="N3268" s="1">
        <v>64569.45</v>
      </c>
      <c r="O3268" s="1">
        <v>-63960.85</v>
      </c>
      <c r="P3268" s="1">
        <v>64569.45</v>
      </c>
      <c r="Q3268">
        <v>0</v>
      </c>
      <c r="R3268" s="1">
        <v>64569.45</v>
      </c>
      <c r="S3268">
        <v>0</v>
      </c>
    </row>
    <row r="3269" spans="1:19" x14ac:dyDescent="0.25">
      <c r="A3269" s="2">
        <v>1001</v>
      </c>
      <c r="B3269" t="s">
        <v>21</v>
      </c>
      <c r="C3269" s="2" t="str">
        <f t="shared" si="171"/>
        <v>17</v>
      </c>
      <c r="D3269" t="s">
        <v>716</v>
      </c>
      <c r="E3269" s="2" t="str">
        <f t="shared" si="172"/>
        <v>170010000</v>
      </c>
      <c r="F3269" t="s">
        <v>717</v>
      </c>
      <c r="G3269" t="s">
        <v>718</v>
      </c>
      <c r="H3269" t="s">
        <v>719</v>
      </c>
      <c r="I3269">
        <v>13005</v>
      </c>
      <c r="J3269" t="s">
        <v>56</v>
      </c>
      <c r="K3269" s="1">
        <v>349517</v>
      </c>
      <c r="L3269" s="1">
        <v>349517</v>
      </c>
      <c r="M3269">
        <v>0</v>
      </c>
      <c r="N3269" s="1">
        <v>306521.36</v>
      </c>
      <c r="O3269" s="1">
        <v>42995.64</v>
      </c>
      <c r="P3269" s="1">
        <v>306521.36</v>
      </c>
      <c r="Q3269">
        <v>0</v>
      </c>
      <c r="R3269" s="1">
        <v>306521.36</v>
      </c>
      <c r="S3269">
        <v>0</v>
      </c>
    </row>
    <row r="3270" spans="1:19" x14ac:dyDescent="0.25">
      <c r="A3270" s="2">
        <v>1001</v>
      </c>
      <c r="B3270" t="s">
        <v>21</v>
      </c>
      <c r="C3270" s="2" t="str">
        <f t="shared" si="171"/>
        <v>17</v>
      </c>
      <c r="D3270" t="s">
        <v>716</v>
      </c>
      <c r="E3270" s="2" t="str">
        <f t="shared" si="172"/>
        <v>170010000</v>
      </c>
      <c r="F3270" t="s">
        <v>717</v>
      </c>
      <c r="G3270" t="s">
        <v>718</v>
      </c>
      <c r="H3270" t="s">
        <v>719</v>
      </c>
      <c r="I3270">
        <v>13100</v>
      </c>
      <c r="J3270" t="s">
        <v>103</v>
      </c>
      <c r="K3270">
        <v>0</v>
      </c>
      <c r="L3270" s="1">
        <v>15430.25</v>
      </c>
      <c r="M3270" s="1">
        <v>15430.25</v>
      </c>
      <c r="N3270" s="1">
        <v>15430.08</v>
      </c>
      <c r="O3270">
        <v>0.17</v>
      </c>
      <c r="P3270" s="1">
        <v>15430.08</v>
      </c>
      <c r="Q3270">
        <v>0</v>
      </c>
      <c r="R3270" s="1">
        <v>15430.08</v>
      </c>
      <c r="S3270">
        <v>0</v>
      </c>
    </row>
    <row r="3271" spans="1:19" x14ac:dyDescent="0.25">
      <c r="A3271" s="2">
        <v>1001</v>
      </c>
      <c r="B3271" t="s">
        <v>21</v>
      </c>
      <c r="C3271" s="2" t="str">
        <f t="shared" si="171"/>
        <v>17</v>
      </c>
      <c r="D3271" t="s">
        <v>716</v>
      </c>
      <c r="E3271" s="2" t="str">
        <f t="shared" si="172"/>
        <v>170010000</v>
      </c>
      <c r="F3271" t="s">
        <v>717</v>
      </c>
      <c r="G3271" t="s">
        <v>718</v>
      </c>
      <c r="H3271" t="s">
        <v>719</v>
      </c>
      <c r="I3271">
        <v>13102</v>
      </c>
      <c r="J3271" t="s">
        <v>105</v>
      </c>
      <c r="K3271">
        <v>0</v>
      </c>
      <c r="L3271" s="1">
        <v>1076217.01</v>
      </c>
      <c r="M3271" s="1">
        <v>1076217.01</v>
      </c>
      <c r="N3271" s="1">
        <v>1076216.47</v>
      </c>
      <c r="O3271">
        <v>0.54</v>
      </c>
      <c r="P3271" s="1">
        <v>1076216.47</v>
      </c>
      <c r="Q3271">
        <v>0</v>
      </c>
      <c r="R3271" s="1">
        <v>1076216.47</v>
      </c>
      <c r="S3271">
        <v>0</v>
      </c>
    </row>
    <row r="3272" spans="1:19" x14ac:dyDescent="0.25">
      <c r="A3272" s="2">
        <v>1001</v>
      </c>
      <c r="B3272" t="s">
        <v>21</v>
      </c>
      <c r="C3272" s="2" t="str">
        <f t="shared" si="171"/>
        <v>17</v>
      </c>
      <c r="D3272" t="s">
        <v>716</v>
      </c>
      <c r="E3272" s="2" t="str">
        <f t="shared" si="172"/>
        <v>170010000</v>
      </c>
      <c r="F3272" t="s">
        <v>717</v>
      </c>
      <c r="G3272" t="s">
        <v>718</v>
      </c>
      <c r="H3272" t="s">
        <v>719</v>
      </c>
      <c r="I3272">
        <v>13106</v>
      </c>
      <c r="J3272" t="s">
        <v>57</v>
      </c>
      <c r="K3272" s="1">
        <v>21689</v>
      </c>
      <c r="L3272" s="1">
        <v>21555</v>
      </c>
      <c r="M3272">
        <v>-134</v>
      </c>
      <c r="N3272" s="1">
        <v>21554.23</v>
      </c>
      <c r="O3272">
        <v>0.77</v>
      </c>
      <c r="P3272" s="1">
        <v>21554.23</v>
      </c>
      <c r="Q3272">
        <v>0</v>
      </c>
      <c r="R3272" s="1">
        <v>21554.23</v>
      </c>
      <c r="S3272">
        <v>0</v>
      </c>
    </row>
    <row r="3273" spans="1:19" x14ac:dyDescent="0.25">
      <c r="A3273" s="2">
        <v>1001</v>
      </c>
      <c r="B3273" t="s">
        <v>21</v>
      </c>
      <c r="C3273" s="2" t="str">
        <f t="shared" si="171"/>
        <v>17</v>
      </c>
      <c r="D3273" t="s">
        <v>716</v>
      </c>
      <c r="E3273" s="2" t="str">
        <f t="shared" si="172"/>
        <v>170010000</v>
      </c>
      <c r="F3273" t="s">
        <v>717</v>
      </c>
      <c r="G3273" t="s">
        <v>718</v>
      </c>
      <c r="H3273" t="s">
        <v>719</v>
      </c>
      <c r="I3273">
        <v>14103</v>
      </c>
      <c r="J3273" t="s">
        <v>59</v>
      </c>
      <c r="K3273" s="1">
        <v>44542</v>
      </c>
      <c r="L3273" s="1">
        <v>44756.7</v>
      </c>
      <c r="M3273">
        <v>214.7</v>
      </c>
      <c r="N3273" s="1">
        <v>44751.42</v>
      </c>
      <c r="O3273">
        <v>5.28</v>
      </c>
      <c r="P3273" s="1">
        <v>44751.42</v>
      </c>
      <c r="Q3273">
        <v>0</v>
      </c>
      <c r="R3273" s="1">
        <v>44751.42</v>
      </c>
      <c r="S3273">
        <v>0</v>
      </c>
    </row>
    <row r="3274" spans="1:19" x14ac:dyDescent="0.25">
      <c r="A3274" s="2">
        <v>1001</v>
      </c>
      <c r="B3274" t="s">
        <v>21</v>
      </c>
      <c r="C3274" s="2" t="str">
        <f t="shared" si="171"/>
        <v>17</v>
      </c>
      <c r="D3274" t="s">
        <v>716</v>
      </c>
      <c r="E3274" s="2" t="str">
        <f t="shared" si="172"/>
        <v>170010000</v>
      </c>
      <c r="F3274" t="s">
        <v>717</v>
      </c>
      <c r="G3274" t="s">
        <v>718</v>
      </c>
      <c r="H3274" t="s">
        <v>719</v>
      </c>
      <c r="I3274">
        <v>15000</v>
      </c>
      <c r="J3274" t="s">
        <v>135</v>
      </c>
      <c r="K3274" s="1">
        <v>202394</v>
      </c>
      <c r="L3274" s="1">
        <v>235289.32</v>
      </c>
      <c r="M3274" s="1">
        <v>32895.32</v>
      </c>
      <c r="N3274" s="1">
        <v>235267.22</v>
      </c>
      <c r="O3274">
        <v>22.1</v>
      </c>
      <c r="P3274" s="1">
        <v>235267.22</v>
      </c>
      <c r="Q3274">
        <v>0</v>
      </c>
      <c r="R3274" s="1">
        <v>235267.22</v>
      </c>
      <c r="S3274">
        <v>0</v>
      </c>
    </row>
    <row r="3275" spans="1:19" x14ac:dyDescent="0.25">
      <c r="A3275" s="2">
        <v>1001</v>
      </c>
      <c r="B3275" t="s">
        <v>21</v>
      </c>
      <c r="C3275" s="2" t="str">
        <f t="shared" si="171"/>
        <v>17</v>
      </c>
      <c r="D3275" t="s">
        <v>716</v>
      </c>
      <c r="E3275" s="2" t="str">
        <f t="shared" si="172"/>
        <v>170010000</v>
      </c>
      <c r="F3275" t="s">
        <v>717</v>
      </c>
      <c r="G3275" t="s">
        <v>718</v>
      </c>
      <c r="H3275" t="s">
        <v>719</v>
      </c>
      <c r="I3275">
        <v>15001</v>
      </c>
      <c r="J3275" t="s">
        <v>34</v>
      </c>
      <c r="K3275" s="1">
        <v>56821</v>
      </c>
      <c r="L3275" s="1">
        <v>56763</v>
      </c>
      <c r="M3275">
        <v>-58</v>
      </c>
      <c r="N3275" s="1">
        <v>56762.86</v>
      </c>
      <c r="O3275">
        <v>0.14000000000000001</v>
      </c>
      <c r="P3275" s="1">
        <v>56762.86</v>
      </c>
      <c r="Q3275">
        <v>0</v>
      </c>
      <c r="R3275" s="1">
        <v>56762.86</v>
      </c>
      <c r="S3275">
        <v>0</v>
      </c>
    </row>
    <row r="3276" spans="1:19" x14ac:dyDescent="0.25">
      <c r="A3276" s="2">
        <v>1001</v>
      </c>
      <c r="B3276" t="s">
        <v>21</v>
      </c>
      <c r="C3276" s="2" t="str">
        <f t="shared" si="171"/>
        <v>17</v>
      </c>
      <c r="D3276" t="s">
        <v>716</v>
      </c>
      <c r="E3276" s="2" t="str">
        <f t="shared" si="172"/>
        <v>170010000</v>
      </c>
      <c r="F3276" t="s">
        <v>717</v>
      </c>
      <c r="G3276" t="s">
        <v>718</v>
      </c>
      <c r="H3276" t="s">
        <v>719</v>
      </c>
      <c r="I3276">
        <v>15006</v>
      </c>
      <c r="J3276" t="s">
        <v>60</v>
      </c>
      <c r="K3276" s="1">
        <v>32502</v>
      </c>
      <c r="L3276" s="1">
        <v>20933.080000000002</v>
      </c>
      <c r="M3276" s="1">
        <v>-11568.92</v>
      </c>
      <c r="N3276" s="1">
        <v>20932.32</v>
      </c>
      <c r="O3276">
        <v>0.76</v>
      </c>
      <c r="P3276" s="1">
        <v>20932.32</v>
      </c>
      <c r="Q3276">
        <v>0</v>
      </c>
      <c r="R3276" s="1">
        <v>20932.32</v>
      </c>
      <c r="S3276">
        <v>0</v>
      </c>
    </row>
    <row r="3277" spans="1:19" x14ac:dyDescent="0.25">
      <c r="A3277" s="2">
        <v>1001</v>
      </c>
      <c r="B3277" t="s">
        <v>21</v>
      </c>
      <c r="C3277" s="2" t="str">
        <f t="shared" si="171"/>
        <v>17</v>
      </c>
      <c r="D3277" t="s">
        <v>716</v>
      </c>
      <c r="E3277" s="2" t="str">
        <f t="shared" si="172"/>
        <v>170010000</v>
      </c>
      <c r="F3277" t="s">
        <v>717</v>
      </c>
      <c r="G3277" t="s">
        <v>718</v>
      </c>
      <c r="H3277" t="s">
        <v>719</v>
      </c>
      <c r="I3277">
        <v>16000</v>
      </c>
      <c r="J3277" t="s">
        <v>35</v>
      </c>
      <c r="K3277" s="1">
        <v>3172577</v>
      </c>
      <c r="L3277" s="1">
        <v>2306048.7400000002</v>
      </c>
      <c r="M3277" s="1">
        <v>-866528.26</v>
      </c>
      <c r="N3277" s="1">
        <v>2306047.7999999998</v>
      </c>
      <c r="O3277">
        <v>0.94</v>
      </c>
      <c r="P3277" s="1">
        <v>2306047.7999999998</v>
      </c>
      <c r="Q3277">
        <v>0</v>
      </c>
      <c r="R3277" s="1">
        <v>2306047.7999999998</v>
      </c>
      <c r="S3277">
        <v>0</v>
      </c>
    </row>
    <row r="3278" spans="1:19" x14ac:dyDescent="0.25">
      <c r="A3278" s="2">
        <v>1001</v>
      </c>
      <c r="B3278" t="s">
        <v>21</v>
      </c>
      <c r="C3278" s="2" t="str">
        <f t="shared" si="171"/>
        <v>17</v>
      </c>
      <c r="D3278" t="s">
        <v>716</v>
      </c>
      <c r="E3278" s="2" t="str">
        <f t="shared" si="172"/>
        <v>170010000</v>
      </c>
      <c r="F3278" t="s">
        <v>717</v>
      </c>
      <c r="G3278" t="s">
        <v>718</v>
      </c>
      <c r="H3278" t="s">
        <v>719</v>
      </c>
      <c r="I3278">
        <v>16001</v>
      </c>
      <c r="J3278" t="s">
        <v>61</v>
      </c>
      <c r="K3278" s="1">
        <v>6842</v>
      </c>
      <c r="L3278" s="1">
        <v>363005.55</v>
      </c>
      <c r="M3278" s="1">
        <v>356163.55</v>
      </c>
      <c r="N3278" s="1">
        <v>363004.74</v>
      </c>
      <c r="O3278">
        <v>0.81</v>
      </c>
      <c r="P3278" s="1">
        <v>363004.74</v>
      </c>
      <c r="Q3278">
        <v>0</v>
      </c>
      <c r="R3278" s="1">
        <v>363004.74</v>
      </c>
      <c r="S3278">
        <v>0</v>
      </c>
    </row>
    <row r="3279" spans="1:19" x14ac:dyDescent="0.25">
      <c r="A3279" s="2">
        <v>1001</v>
      </c>
      <c r="B3279" t="s">
        <v>21</v>
      </c>
      <c r="C3279" s="2" t="str">
        <f t="shared" si="171"/>
        <v>17</v>
      </c>
      <c r="D3279" t="s">
        <v>716</v>
      </c>
      <c r="E3279" s="2" t="str">
        <f t="shared" si="172"/>
        <v>170010000</v>
      </c>
      <c r="F3279" t="s">
        <v>717</v>
      </c>
      <c r="G3279" t="s">
        <v>718</v>
      </c>
      <c r="H3279" t="s">
        <v>719</v>
      </c>
      <c r="I3279">
        <v>16108</v>
      </c>
      <c r="J3279" t="s">
        <v>36</v>
      </c>
      <c r="K3279" s="1">
        <v>492933</v>
      </c>
      <c r="L3279" s="1">
        <v>511212</v>
      </c>
      <c r="M3279" s="1">
        <v>18279</v>
      </c>
      <c r="N3279" s="1">
        <v>511211.65</v>
      </c>
      <c r="O3279">
        <v>0.35</v>
      </c>
      <c r="P3279" s="1">
        <v>511211.65</v>
      </c>
      <c r="Q3279">
        <v>0</v>
      </c>
      <c r="R3279" s="1">
        <v>511211.65</v>
      </c>
      <c r="S3279">
        <v>0</v>
      </c>
    </row>
    <row r="3280" spans="1:19" x14ac:dyDescent="0.25">
      <c r="A3280" s="2">
        <v>1001</v>
      </c>
      <c r="B3280" t="s">
        <v>21</v>
      </c>
      <c r="C3280" s="2" t="str">
        <f t="shared" si="171"/>
        <v>17</v>
      </c>
      <c r="D3280" t="s">
        <v>716</v>
      </c>
      <c r="E3280" s="2" t="str">
        <f t="shared" si="172"/>
        <v>170010000</v>
      </c>
      <c r="F3280" t="s">
        <v>717</v>
      </c>
      <c r="G3280" t="s">
        <v>718</v>
      </c>
      <c r="H3280" t="s">
        <v>719</v>
      </c>
      <c r="I3280">
        <v>16201</v>
      </c>
      <c r="J3280" t="s">
        <v>37</v>
      </c>
      <c r="K3280" s="1">
        <v>568639</v>
      </c>
      <c r="L3280" s="1">
        <v>499751</v>
      </c>
      <c r="M3280" s="1">
        <v>-68888</v>
      </c>
      <c r="N3280" s="1">
        <v>466655.7</v>
      </c>
      <c r="O3280" s="1">
        <v>33095.300000000003</v>
      </c>
      <c r="P3280" s="1">
        <v>466655.7</v>
      </c>
      <c r="Q3280">
        <v>0</v>
      </c>
      <c r="R3280" s="1">
        <v>466655.7</v>
      </c>
      <c r="S3280">
        <v>0</v>
      </c>
    </row>
    <row r="3281" spans="1:19" x14ac:dyDescent="0.25">
      <c r="A3281" s="2">
        <v>1001</v>
      </c>
      <c r="B3281" t="s">
        <v>21</v>
      </c>
      <c r="C3281" s="2" t="str">
        <f t="shared" si="171"/>
        <v>17</v>
      </c>
      <c r="D3281" t="s">
        <v>716</v>
      </c>
      <c r="E3281" s="2" t="str">
        <f t="shared" si="172"/>
        <v>170010000</v>
      </c>
      <c r="F3281" t="s">
        <v>717</v>
      </c>
      <c r="G3281" t="s">
        <v>718</v>
      </c>
      <c r="H3281" t="s">
        <v>719</v>
      </c>
      <c r="I3281">
        <v>16205</v>
      </c>
      <c r="J3281" t="s">
        <v>63</v>
      </c>
      <c r="K3281">
        <v>0</v>
      </c>
      <c r="L3281" s="1">
        <v>80878.55</v>
      </c>
      <c r="M3281" s="1">
        <v>80878.55</v>
      </c>
      <c r="N3281" s="1">
        <v>86878.55</v>
      </c>
      <c r="O3281" s="1">
        <v>-6000</v>
      </c>
      <c r="P3281" s="1">
        <v>86878.55</v>
      </c>
      <c r="Q3281">
        <v>0</v>
      </c>
      <c r="R3281" s="1">
        <v>86878.55</v>
      </c>
      <c r="S3281">
        <v>0</v>
      </c>
    </row>
    <row r="3282" spans="1:19" x14ac:dyDescent="0.25">
      <c r="A3282" s="2">
        <v>1001</v>
      </c>
      <c r="B3282" t="s">
        <v>21</v>
      </c>
      <c r="C3282" s="2" t="str">
        <f t="shared" si="171"/>
        <v>17</v>
      </c>
      <c r="D3282" t="s">
        <v>716</v>
      </c>
      <c r="E3282" s="2" t="str">
        <f t="shared" si="172"/>
        <v>170010000</v>
      </c>
      <c r="F3282" t="s">
        <v>717</v>
      </c>
      <c r="G3282" t="s">
        <v>718</v>
      </c>
      <c r="H3282" t="s">
        <v>719</v>
      </c>
      <c r="I3282">
        <v>18003</v>
      </c>
      <c r="J3282" t="s">
        <v>38</v>
      </c>
      <c r="K3282" s="1">
        <v>38496</v>
      </c>
      <c r="L3282" s="1">
        <v>32852</v>
      </c>
      <c r="M3282" s="1">
        <v>-5644</v>
      </c>
      <c r="N3282" s="1">
        <v>32851.49</v>
      </c>
      <c r="O3282">
        <v>0.51</v>
      </c>
      <c r="P3282" s="1">
        <v>32851.49</v>
      </c>
      <c r="Q3282">
        <v>0</v>
      </c>
      <c r="R3282" s="1">
        <v>32851.49</v>
      </c>
      <c r="S3282">
        <v>0</v>
      </c>
    </row>
    <row r="3283" spans="1:19" x14ac:dyDescent="0.25">
      <c r="A3283" s="2">
        <v>1001</v>
      </c>
      <c r="B3283" t="s">
        <v>21</v>
      </c>
      <c r="C3283" s="2" t="str">
        <f t="shared" si="171"/>
        <v>17</v>
      </c>
      <c r="D3283" t="s">
        <v>716</v>
      </c>
      <c r="E3283" s="2" t="str">
        <f t="shared" si="172"/>
        <v>170010000</v>
      </c>
      <c r="F3283" t="s">
        <v>717</v>
      </c>
      <c r="G3283" t="s">
        <v>718</v>
      </c>
      <c r="H3283" t="s">
        <v>719</v>
      </c>
      <c r="I3283">
        <v>20200</v>
      </c>
      <c r="J3283" t="s">
        <v>64</v>
      </c>
      <c r="K3283" s="1">
        <v>4175039</v>
      </c>
      <c r="L3283" s="1">
        <v>4055839.08</v>
      </c>
      <c r="M3283" s="1">
        <v>-119199.92</v>
      </c>
      <c r="N3283" s="1">
        <v>4055839.08</v>
      </c>
      <c r="O3283">
        <v>0</v>
      </c>
      <c r="P3283" s="1">
        <v>4055839.08</v>
      </c>
      <c r="Q3283">
        <v>0</v>
      </c>
      <c r="R3283" s="1">
        <v>3921667.53</v>
      </c>
      <c r="S3283" s="1">
        <v>134171.54999999999</v>
      </c>
    </row>
    <row r="3284" spans="1:19" x14ac:dyDescent="0.25">
      <c r="A3284" s="2">
        <v>1001</v>
      </c>
      <c r="B3284" t="s">
        <v>21</v>
      </c>
      <c r="C3284" s="2" t="str">
        <f t="shared" si="171"/>
        <v>17</v>
      </c>
      <c r="D3284" t="s">
        <v>716</v>
      </c>
      <c r="E3284" s="2" t="str">
        <f t="shared" ref="E3284:E3315" si="173">"170010000"</f>
        <v>170010000</v>
      </c>
      <c r="F3284" t="s">
        <v>717</v>
      </c>
      <c r="G3284" t="s">
        <v>718</v>
      </c>
      <c r="H3284" t="s">
        <v>719</v>
      </c>
      <c r="I3284">
        <v>20400</v>
      </c>
      <c r="J3284" t="s">
        <v>66</v>
      </c>
      <c r="K3284" s="1">
        <v>390000</v>
      </c>
      <c r="L3284" s="1">
        <v>295547.28000000003</v>
      </c>
      <c r="M3284" s="1">
        <v>-94452.72</v>
      </c>
      <c r="N3284" s="1">
        <v>293721.44</v>
      </c>
      <c r="O3284" s="1">
        <v>1825.84</v>
      </c>
      <c r="P3284" s="1">
        <v>293721.44</v>
      </c>
      <c r="Q3284">
        <v>0</v>
      </c>
      <c r="R3284" s="1">
        <v>264047.95</v>
      </c>
      <c r="S3284" s="1">
        <v>29673.49</v>
      </c>
    </row>
    <row r="3285" spans="1:19" x14ac:dyDescent="0.25">
      <c r="A3285" s="2">
        <v>1001</v>
      </c>
      <c r="B3285" t="s">
        <v>21</v>
      </c>
      <c r="C3285" s="2" t="str">
        <f t="shared" si="171"/>
        <v>17</v>
      </c>
      <c r="D3285" t="s">
        <v>716</v>
      </c>
      <c r="E3285" s="2" t="str">
        <f t="shared" si="173"/>
        <v>170010000</v>
      </c>
      <c r="F3285" t="s">
        <v>717</v>
      </c>
      <c r="G3285" t="s">
        <v>718</v>
      </c>
      <c r="H3285" t="s">
        <v>719</v>
      </c>
      <c r="I3285">
        <v>20500</v>
      </c>
      <c r="J3285" t="s">
        <v>67</v>
      </c>
      <c r="K3285" s="1">
        <v>200000</v>
      </c>
      <c r="L3285" s="1">
        <v>133000</v>
      </c>
      <c r="M3285" s="1">
        <v>-67000</v>
      </c>
      <c r="N3285" s="1">
        <v>129174.34</v>
      </c>
      <c r="O3285" s="1">
        <v>3825.66</v>
      </c>
      <c r="P3285" s="1">
        <v>129174.34</v>
      </c>
      <c r="Q3285">
        <v>0</v>
      </c>
      <c r="R3285" s="1">
        <v>89453.18</v>
      </c>
      <c r="S3285" s="1">
        <v>39721.160000000003</v>
      </c>
    </row>
    <row r="3286" spans="1:19" x14ac:dyDescent="0.25">
      <c r="A3286" s="2">
        <v>1001</v>
      </c>
      <c r="B3286" t="s">
        <v>21</v>
      </c>
      <c r="C3286" s="2" t="str">
        <f t="shared" si="171"/>
        <v>17</v>
      </c>
      <c r="D3286" t="s">
        <v>716</v>
      </c>
      <c r="E3286" s="2" t="str">
        <f t="shared" si="173"/>
        <v>170010000</v>
      </c>
      <c r="F3286" t="s">
        <v>717</v>
      </c>
      <c r="G3286" t="s">
        <v>718</v>
      </c>
      <c r="H3286" t="s">
        <v>719</v>
      </c>
      <c r="I3286">
        <v>21200</v>
      </c>
      <c r="J3286" t="s">
        <v>68</v>
      </c>
      <c r="K3286" s="1">
        <v>691241</v>
      </c>
      <c r="L3286" s="1">
        <v>751241</v>
      </c>
      <c r="M3286" s="1">
        <v>60000</v>
      </c>
      <c r="N3286" s="1">
        <v>735470.04</v>
      </c>
      <c r="O3286" s="1">
        <v>15770.96</v>
      </c>
      <c r="P3286" s="1">
        <v>735470.04</v>
      </c>
      <c r="Q3286">
        <v>0</v>
      </c>
      <c r="R3286" s="1">
        <v>548664.06000000006</v>
      </c>
      <c r="S3286" s="1">
        <v>186805.98</v>
      </c>
    </row>
    <row r="3287" spans="1:19" x14ac:dyDescent="0.25">
      <c r="A3287" s="2">
        <v>1001</v>
      </c>
      <c r="B3287" t="s">
        <v>21</v>
      </c>
      <c r="C3287" s="2" t="str">
        <f t="shared" si="171"/>
        <v>17</v>
      </c>
      <c r="D3287" t="s">
        <v>716</v>
      </c>
      <c r="E3287" s="2" t="str">
        <f t="shared" si="173"/>
        <v>170010000</v>
      </c>
      <c r="F3287" t="s">
        <v>717</v>
      </c>
      <c r="G3287" t="s">
        <v>718</v>
      </c>
      <c r="H3287" t="s">
        <v>719</v>
      </c>
      <c r="I3287">
        <v>21300</v>
      </c>
      <c r="J3287" t="s">
        <v>69</v>
      </c>
      <c r="K3287" s="1">
        <v>63000</v>
      </c>
      <c r="L3287" s="1">
        <v>34977.040000000001</v>
      </c>
      <c r="M3287" s="1">
        <v>-28022.959999999999</v>
      </c>
      <c r="N3287" s="1">
        <v>25280.46</v>
      </c>
      <c r="O3287" s="1">
        <v>9696.58</v>
      </c>
      <c r="P3287" s="1">
        <v>25280.46</v>
      </c>
      <c r="Q3287">
        <v>0</v>
      </c>
      <c r="R3287" s="1">
        <v>17723.23</v>
      </c>
      <c r="S3287" s="1">
        <v>7557.23</v>
      </c>
    </row>
    <row r="3288" spans="1:19" x14ac:dyDescent="0.25">
      <c r="A3288" s="2">
        <v>1001</v>
      </c>
      <c r="B3288" t="s">
        <v>21</v>
      </c>
      <c r="C3288" s="2" t="str">
        <f t="shared" si="171"/>
        <v>17</v>
      </c>
      <c r="D3288" t="s">
        <v>716</v>
      </c>
      <c r="E3288" s="2" t="str">
        <f t="shared" si="173"/>
        <v>170010000</v>
      </c>
      <c r="F3288" t="s">
        <v>717</v>
      </c>
      <c r="G3288" t="s">
        <v>718</v>
      </c>
      <c r="H3288" t="s">
        <v>719</v>
      </c>
      <c r="I3288">
        <v>21400</v>
      </c>
      <c r="J3288" t="s">
        <v>70</v>
      </c>
      <c r="K3288" s="1">
        <v>35000</v>
      </c>
      <c r="L3288" s="1">
        <v>15000</v>
      </c>
      <c r="M3288" s="1">
        <v>-20000</v>
      </c>
      <c r="N3288" s="1">
        <v>5745</v>
      </c>
      <c r="O3288" s="1">
        <v>9255</v>
      </c>
      <c r="P3288" s="1">
        <v>5745</v>
      </c>
      <c r="Q3288">
        <v>0</v>
      </c>
      <c r="R3288" s="1">
        <v>5745</v>
      </c>
      <c r="S3288">
        <v>0</v>
      </c>
    </row>
    <row r="3289" spans="1:19" x14ac:dyDescent="0.25">
      <c r="A3289" s="2">
        <v>1001</v>
      </c>
      <c r="B3289" t="s">
        <v>21</v>
      </c>
      <c r="C3289" s="2" t="str">
        <f t="shared" si="171"/>
        <v>17</v>
      </c>
      <c r="D3289" t="s">
        <v>716</v>
      </c>
      <c r="E3289" s="2" t="str">
        <f t="shared" si="173"/>
        <v>170010000</v>
      </c>
      <c r="F3289" t="s">
        <v>717</v>
      </c>
      <c r="G3289" t="s">
        <v>718</v>
      </c>
      <c r="H3289" t="s">
        <v>719</v>
      </c>
      <c r="I3289">
        <v>21500</v>
      </c>
      <c r="J3289" t="s">
        <v>71</v>
      </c>
      <c r="K3289" s="1">
        <v>50000</v>
      </c>
      <c r="L3289" s="1">
        <v>20000</v>
      </c>
      <c r="M3289" s="1">
        <v>-30000</v>
      </c>
      <c r="N3289" s="1">
        <v>19881.61</v>
      </c>
      <c r="O3289">
        <v>118.39</v>
      </c>
      <c r="P3289" s="1">
        <v>19881.61</v>
      </c>
      <c r="Q3289">
        <v>0</v>
      </c>
      <c r="R3289" s="1">
        <v>3367.54</v>
      </c>
      <c r="S3289" s="1">
        <v>16514.07</v>
      </c>
    </row>
    <row r="3290" spans="1:19" x14ac:dyDescent="0.25">
      <c r="A3290" s="2">
        <v>1001</v>
      </c>
      <c r="B3290" t="s">
        <v>21</v>
      </c>
      <c r="C3290" s="2" t="str">
        <f t="shared" si="171"/>
        <v>17</v>
      </c>
      <c r="D3290" t="s">
        <v>716</v>
      </c>
      <c r="E3290" s="2" t="str">
        <f t="shared" si="173"/>
        <v>170010000</v>
      </c>
      <c r="F3290" t="s">
        <v>717</v>
      </c>
      <c r="G3290" t="s">
        <v>718</v>
      </c>
      <c r="H3290" t="s">
        <v>719</v>
      </c>
      <c r="I3290">
        <v>22000</v>
      </c>
      <c r="J3290" t="s">
        <v>39</v>
      </c>
      <c r="K3290" s="1">
        <v>200000</v>
      </c>
      <c r="L3290" s="1">
        <v>268127</v>
      </c>
      <c r="M3290" s="1">
        <v>68127</v>
      </c>
      <c r="N3290" s="1">
        <v>239829.27</v>
      </c>
      <c r="O3290" s="1">
        <v>28297.73</v>
      </c>
      <c r="P3290" s="1">
        <v>239829.27</v>
      </c>
      <c r="Q3290">
        <v>0</v>
      </c>
      <c r="R3290" s="1">
        <v>239829.27</v>
      </c>
      <c r="S3290">
        <v>0</v>
      </c>
    </row>
    <row r="3291" spans="1:19" x14ac:dyDescent="0.25">
      <c r="A3291" s="2">
        <v>1001</v>
      </c>
      <c r="B3291" t="s">
        <v>21</v>
      </c>
      <c r="C3291" s="2" t="str">
        <f t="shared" si="171"/>
        <v>17</v>
      </c>
      <c r="D3291" t="s">
        <v>716</v>
      </c>
      <c r="E3291" s="2" t="str">
        <f t="shared" si="173"/>
        <v>170010000</v>
      </c>
      <c r="F3291" t="s">
        <v>717</v>
      </c>
      <c r="G3291" t="s">
        <v>718</v>
      </c>
      <c r="H3291" t="s">
        <v>719</v>
      </c>
      <c r="I3291">
        <v>22002</v>
      </c>
      <c r="J3291" t="s">
        <v>40</v>
      </c>
      <c r="K3291" s="1">
        <v>47936</v>
      </c>
      <c r="L3291" s="1">
        <v>37936</v>
      </c>
      <c r="M3291" s="1">
        <v>-10000</v>
      </c>
      <c r="N3291" s="1">
        <v>30307.09</v>
      </c>
      <c r="O3291" s="1">
        <v>7628.91</v>
      </c>
      <c r="P3291" s="1">
        <v>30307.09</v>
      </c>
      <c r="Q3291">
        <v>0</v>
      </c>
      <c r="R3291" s="1">
        <v>29848.91</v>
      </c>
      <c r="S3291">
        <v>458.18</v>
      </c>
    </row>
    <row r="3292" spans="1:19" x14ac:dyDescent="0.25">
      <c r="A3292" s="2">
        <v>1001</v>
      </c>
      <c r="B3292" t="s">
        <v>21</v>
      </c>
      <c r="C3292" s="2" t="str">
        <f t="shared" si="171"/>
        <v>17</v>
      </c>
      <c r="D3292" t="s">
        <v>716</v>
      </c>
      <c r="E3292" s="2" t="str">
        <f t="shared" si="173"/>
        <v>170010000</v>
      </c>
      <c r="F3292" t="s">
        <v>717</v>
      </c>
      <c r="G3292" t="s">
        <v>718</v>
      </c>
      <c r="H3292" t="s">
        <v>719</v>
      </c>
      <c r="I3292">
        <v>22003</v>
      </c>
      <c r="J3292" t="s">
        <v>41</v>
      </c>
      <c r="K3292" s="1">
        <v>30000</v>
      </c>
      <c r="L3292" s="1">
        <v>3000</v>
      </c>
      <c r="M3292" s="1">
        <v>-27000</v>
      </c>
      <c r="N3292">
        <v>0</v>
      </c>
      <c r="O3292" s="1">
        <v>3000</v>
      </c>
      <c r="P3292">
        <v>0</v>
      </c>
      <c r="Q3292">
        <v>0</v>
      </c>
      <c r="R3292">
        <v>0</v>
      </c>
      <c r="S3292">
        <v>0</v>
      </c>
    </row>
    <row r="3293" spans="1:19" x14ac:dyDescent="0.25">
      <c r="A3293" s="2">
        <v>1001</v>
      </c>
      <c r="B3293" t="s">
        <v>21</v>
      </c>
      <c r="C3293" s="2" t="str">
        <f t="shared" si="171"/>
        <v>17</v>
      </c>
      <c r="D3293" t="s">
        <v>716</v>
      </c>
      <c r="E3293" s="2" t="str">
        <f t="shared" si="173"/>
        <v>170010000</v>
      </c>
      <c r="F3293" t="s">
        <v>717</v>
      </c>
      <c r="G3293" t="s">
        <v>718</v>
      </c>
      <c r="H3293" t="s">
        <v>719</v>
      </c>
      <c r="I3293">
        <v>22004</v>
      </c>
      <c r="J3293" t="s">
        <v>72</v>
      </c>
      <c r="K3293" s="1">
        <v>100000</v>
      </c>
      <c r="L3293" s="1">
        <v>10000</v>
      </c>
      <c r="M3293" s="1">
        <v>-90000</v>
      </c>
      <c r="N3293" s="1">
        <v>5766.28</v>
      </c>
      <c r="O3293" s="1">
        <v>4233.72</v>
      </c>
      <c r="P3293" s="1">
        <v>5766.28</v>
      </c>
      <c r="Q3293">
        <v>0</v>
      </c>
      <c r="R3293" s="1">
        <v>5766.28</v>
      </c>
      <c r="S3293">
        <v>0</v>
      </c>
    </row>
    <row r="3294" spans="1:19" x14ac:dyDescent="0.25">
      <c r="A3294" s="2">
        <v>1001</v>
      </c>
      <c r="B3294" t="s">
        <v>21</v>
      </c>
      <c r="C3294" s="2" t="str">
        <f t="shared" si="171"/>
        <v>17</v>
      </c>
      <c r="D3294" t="s">
        <v>716</v>
      </c>
      <c r="E3294" s="2" t="str">
        <f t="shared" si="173"/>
        <v>170010000</v>
      </c>
      <c r="F3294" t="s">
        <v>717</v>
      </c>
      <c r="G3294" t="s">
        <v>718</v>
      </c>
      <c r="H3294" t="s">
        <v>719</v>
      </c>
      <c r="I3294">
        <v>22100</v>
      </c>
      <c r="J3294" t="s">
        <v>73</v>
      </c>
      <c r="K3294" s="1">
        <v>800000</v>
      </c>
      <c r="L3294" s="1">
        <v>864045.5</v>
      </c>
      <c r="M3294" s="1">
        <v>64045.5</v>
      </c>
      <c r="N3294" s="1">
        <v>512523.84</v>
      </c>
      <c r="O3294" s="1">
        <v>351521.66</v>
      </c>
      <c r="P3294" s="1">
        <v>512523.84</v>
      </c>
      <c r="Q3294">
        <v>0</v>
      </c>
      <c r="R3294" s="1">
        <v>512523.84</v>
      </c>
      <c r="S3294">
        <v>0</v>
      </c>
    </row>
    <row r="3295" spans="1:19" x14ac:dyDescent="0.25">
      <c r="A3295" s="2">
        <v>1001</v>
      </c>
      <c r="B3295" t="s">
        <v>21</v>
      </c>
      <c r="C3295" s="2" t="str">
        <f t="shared" si="171"/>
        <v>17</v>
      </c>
      <c r="D3295" t="s">
        <v>716</v>
      </c>
      <c r="E3295" s="2" t="str">
        <f t="shared" si="173"/>
        <v>170010000</v>
      </c>
      <c r="F3295" t="s">
        <v>717</v>
      </c>
      <c r="G3295" t="s">
        <v>718</v>
      </c>
      <c r="H3295" t="s">
        <v>719</v>
      </c>
      <c r="I3295">
        <v>22101</v>
      </c>
      <c r="J3295" t="s">
        <v>74</v>
      </c>
      <c r="K3295" s="1">
        <v>19000</v>
      </c>
      <c r="L3295" s="1">
        <v>20931.8</v>
      </c>
      <c r="M3295" s="1">
        <v>1931.8</v>
      </c>
      <c r="N3295" s="1">
        <v>19047.22</v>
      </c>
      <c r="O3295" s="1">
        <v>1884.58</v>
      </c>
      <c r="P3295" s="1">
        <v>19047.22</v>
      </c>
      <c r="Q3295">
        <v>0</v>
      </c>
      <c r="R3295" s="1">
        <v>11787.38</v>
      </c>
      <c r="S3295" s="1">
        <v>7259.84</v>
      </c>
    </row>
    <row r="3296" spans="1:19" x14ac:dyDescent="0.25">
      <c r="A3296" s="2">
        <v>1001</v>
      </c>
      <c r="B3296" t="s">
        <v>21</v>
      </c>
      <c r="C3296" s="2" t="str">
        <f t="shared" si="171"/>
        <v>17</v>
      </c>
      <c r="D3296" t="s">
        <v>716</v>
      </c>
      <c r="E3296" s="2" t="str">
        <f t="shared" si="173"/>
        <v>170010000</v>
      </c>
      <c r="F3296" t="s">
        <v>717</v>
      </c>
      <c r="G3296" t="s">
        <v>718</v>
      </c>
      <c r="H3296" t="s">
        <v>719</v>
      </c>
      <c r="I3296">
        <v>22102</v>
      </c>
      <c r="J3296" t="s">
        <v>75</v>
      </c>
      <c r="K3296" s="1">
        <v>1000</v>
      </c>
      <c r="L3296">
        <v>0</v>
      </c>
      <c r="M3296" s="1">
        <v>-1000</v>
      </c>
      <c r="N3296">
        <v>0</v>
      </c>
      <c r="O3296">
        <v>0</v>
      </c>
      <c r="P3296">
        <v>0</v>
      </c>
      <c r="Q3296">
        <v>0</v>
      </c>
      <c r="R3296">
        <v>0</v>
      </c>
      <c r="S3296">
        <v>0</v>
      </c>
    </row>
    <row r="3297" spans="1:19" x14ac:dyDescent="0.25">
      <c r="A3297" s="2">
        <v>1001</v>
      </c>
      <c r="B3297" t="s">
        <v>21</v>
      </c>
      <c r="C3297" s="2" t="str">
        <f t="shared" si="171"/>
        <v>17</v>
      </c>
      <c r="D3297" t="s">
        <v>716</v>
      </c>
      <c r="E3297" s="2" t="str">
        <f t="shared" si="173"/>
        <v>170010000</v>
      </c>
      <c r="F3297" t="s">
        <v>717</v>
      </c>
      <c r="G3297" t="s">
        <v>718</v>
      </c>
      <c r="H3297" t="s">
        <v>719</v>
      </c>
      <c r="I3297">
        <v>22103</v>
      </c>
      <c r="J3297" t="s">
        <v>76</v>
      </c>
      <c r="K3297" s="1">
        <v>122000</v>
      </c>
      <c r="L3297" s="1">
        <v>61000</v>
      </c>
      <c r="M3297" s="1">
        <v>-61000</v>
      </c>
      <c r="N3297" s="1">
        <v>44190.84</v>
      </c>
      <c r="O3297" s="1">
        <v>16809.16</v>
      </c>
      <c r="P3297" s="1">
        <v>44190.84</v>
      </c>
      <c r="Q3297">
        <v>0</v>
      </c>
      <c r="R3297" s="1">
        <v>44190.84</v>
      </c>
      <c r="S3297">
        <v>0</v>
      </c>
    </row>
    <row r="3298" spans="1:19" x14ac:dyDescent="0.25">
      <c r="A3298" s="2">
        <v>1001</v>
      </c>
      <c r="B3298" t="s">
        <v>21</v>
      </c>
      <c r="C3298" s="2" t="str">
        <f t="shared" si="171"/>
        <v>17</v>
      </c>
      <c r="D3298" t="s">
        <v>716</v>
      </c>
      <c r="E3298" s="2" t="str">
        <f t="shared" si="173"/>
        <v>170010000</v>
      </c>
      <c r="F3298" t="s">
        <v>717</v>
      </c>
      <c r="G3298" t="s">
        <v>718</v>
      </c>
      <c r="H3298" t="s">
        <v>719</v>
      </c>
      <c r="I3298">
        <v>22104</v>
      </c>
      <c r="J3298" t="s">
        <v>77</v>
      </c>
      <c r="K3298" s="1">
        <v>25000</v>
      </c>
      <c r="L3298" s="1">
        <v>18000</v>
      </c>
      <c r="M3298" s="1">
        <v>-7000</v>
      </c>
      <c r="N3298" s="1">
        <v>15509.82</v>
      </c>
      <c r="O3298" s="1">
        <v>2490.1799999999998</v>
      </c>
      <c r="P3298" s="1">
        <v>15509.82</v>
      </c>
      <c r="Q3298">
        <v>0</v>
      </c>
      <c r="R3298" s="1">
        <v>15509.82</v>
      </c>
      <c r="S3298">
        <v>0</v>
      </c>
    </row>
    <row r="3299" spans="1:19" x14ac:dyDescent="0.25">
      <c r="A3299" s="2">
        <v>1001</v>
      </c>
      <c r="B3299" t="s">
        <v>21</v>
      </c>
      <c r="C3299" s="2" t="str">
        <f t="shared" si="171"/>
        <v>17</v>
      </c>
      <c r="D3299" t="s">
        <v>716</v>
      </c>
      <c r="E3299" s="2" t="str">
        <f t="shared" si="173"/>
        <v>170010000</v>
      </c>
      <c r="F3299" t="s">
        <v>717</v>
      </c>
      <c r="G3299" t="s">
        <v>718</v>
      </c>
      <c r="H3299" t="s">
        <v>719</v>
      </c>
      <c r="I3299">
        <v>22109</v>
      </c>
      <c r="J3299" t="s">
        <v>78</v>
      </c>
      <c r="K3299" s="1">
        <v>500000</v>
      </c>
      <c r="L3299" s="1">
        <v>5874.48</v>
      </c>
      <c r="M3299" s="1">
        <v>-494125.52</v>
      </c>
      <c r="N3299" s="1">
        <v>2556.34</v>
      </c>
      <c r="O3299" s="1">
        <v>3318.14</v>
      </c>
      <c r="P3299" s="1">
        <v>2556.34</v>
      </c>
      <c r="Q3299">
        <v>0</v>
      </c>
      <c r="R3299" s="1">
        <v>2556.34</v>
      </c>
      <c r="S3299">
        <v>0</v>
      </c>
    </row>
    <row r="3300" spans="1:19" x14ac:dyDescent="0.25">
      <c r="A3300" s="2">
        <v>1001</v>
      </c>
      <c r="B3300" t="s">
        <v>21</v>
      </c>
      <c r="C3300" s="2" t="str">
        <f t="shared" si="171"/>
        <v>17</v>
      </c>
      <c r="D3300" t="s">
        <v>716</v>
      </c>
      <c r="E3300" s="2" t="str">
        <f t="shared" si="173"/>
        <v>170010000</v>
      </c>
      <c r="F3300" t="s">
        <v>717</v>
      </c>
      <c r="G3300" t="s">
        <v>718</v>
      </c>
      <c r="H3300" t="s">
        <v>719</v>
      </c>
      <c r="I3300">
        <v>22201</v>
      </c>
      <c r="J3300" t="s">
        <v>42</v>
      </c>
      <c r="K3300" s="1">
        <v>395000</v>
      </c>
      <c r="L3300" s="1">
        <v>104733.51</v>
      </c>
      <c r="M3300" s="1">
        <v>-290266.49</v>
      </c>
      <c r="N3300" s="1">
        <v>102774.26</v>
      </c>
      <c r="O3300" s="1">
        <v>1959.25</v>
      </c>
      <c r="P3300" s="1">
        <v>102774.26</v>
      </c>
      <c r="Q3300">
        <v>0</v>
      </c>
      <c r="R3300" s="1">
        <v>42797.71</v>
      </c>
      <c r="S3300" s="1">
        <v>59976.55</v>
      </c>
    </row>
    <row r="3301" spans="1:19" x14ac:dyDescent="0.25">
      <c r="A3301" s="2">
        <v>1001</v>
      </c>
      <c r="B3301" t="s">
        <v>21</v>
      </c>
      <c r="C3301" s="2" t="str">
        <f t="shared" si="171"/>
        <v>17</v>
      </c>
      <c r="D3301" t="s">
        <v>716</v>
      </c>
      <c r="E3301" s="2" t="str">
        <f t="shared" si="173"/>
        <v>170010000</v>
      </c>
      <c r="F3301" t="s">
        <v>717</v>
      </c>
      <c r="G3301" t="s">
        <v>718</v>
      </c>
      <c r="H3301" t="s">
        <v>719</v>
      </c>
      <c r="I3301">
        <v>22209</v>
      </c>
      <c r="J3301" t="s">
        <v>43</v>
      </c>
      <c r="K3301" s="1">
        <v>10000</v>
      </c>
      <c r="L3301" s="1">
        <v>2000</v>
      </c>
      <c r="M3301" s="1">
        <v>-8000</v>
      </c>
      <c r="N3301">
        <v>0</v>
      </c>
      <c r="O3301" s="1">
        <v>2000</v>
      </c>
      <c r="P3301">
        <v>0</v>
      </c>
      <c r="Q3301">
        <v>0</v>
      </c>
      <c r="R3301">
        <v>0</v>
      </c>
      <c r="S3301">
        <v>0</v>
      </c>
    </row>
    <row r="3302" spans="1:19" x14ac:dyDescent="0.25">
      <c r="A3302" s="2">
        <v>1001</v>
      </c>
      <c r="B3302" t="s">
        <v>21</v>
      </c>
      <c r="C3302" s="2" t="str">
        <f t="shared" si="171"/>
        <v>17</v>
      </c>
      <c r="D3302" t="s">
        <v>716</v>
      </c>
      <c r="E3302" s="2" t="str">
        <f t="shared" si="173"/>
        <v>170010000</v>
      </c>
      <c r="F3302" t="s">
        <v>717</v>
      </c>
      <c r="G3302" t="s">
        <v>718</v>
      </c>
      <c r="H3302" t="s">
        <v>719</v>
      </c>
      <c r="I3302">
        <v>22300</v>
      </c>
      <c r="J3302" t="s">
        <v>79</v>
      </c>
      <c r="K3302" s="1">
        <v>50000</v>
      </c>
      <c r="L3302" s="1">
        <v>4000</v>
      </c>
      <c r="M3302" s="1">
        <v>-46000</v>
      </c>
      <c r="N3302" s="1">
        <v>1179.83</v>
      </c>
      <c r="O3302" s="1">
        <v>2820.17</v>
      </c>
      <c r="P3302" s="1">
        <v>1179.83</v>
      </c>
      <c r="Q3302">
        <v>0</v>
      </c>
      <c r="R3302" s="1">
        <v>1179.83</v>
      </c>
      <c r="S3302">
        <v>0</v>
      </c>
    </row>
    <row r="3303" spans="1:19" x14ac:dyDescent="0.25">
      <c r="A3303" s="2">
        <v>1001</v>
      </c>
      <c r="B3303" t="s">
        <v>21</v>
      </c>
      <c r="C3303" s="2" t="str">
        <f t="shared" si="171"/>
        <v>17</v>
      </c>
      <c r="D3303" t="s">
        <v>716</v>
      </c>
      <c r="E3303" s="2" t="str">
        <f t="shared" si="173"/>
        <v>170010000</v>
      </c>
      <c r="F3303" t="s">
        <v>717</v>
      </c>
      <c r="G3303" t="s">
        <v>718</v>
      </c>
      <c r="H3303" t="s">
        <v>719</v>
      </c>
      <c r="I3303">
        <v>22400</v>
      </c>
      <c r="J3303" t="s">
        <v>107</v>
      </c>
      <c r="K3303" s="1">
        <v>15000</v>
      </c>
      <c r="L3303" s="1">
        <v>5000</v>
      </c>
      <c r="M3303" s="1">
        <v>-10000</v>
      </c>
      <c r="N3303">
        <v>0</v>
      </c>
      <c r="O3303" s="1">
        <v>5000</v>
      </c>
      <c r="P3303">
        <v>0</v>
      </c>
      <c r="Q3303">
        <v>0</v>
      </c>
      <c r="R3303">
        <v>0</v>
      </c>
      <c r="S3303">
        <v>0</v>
      </c>
    </row>
    <row r="3304" spans="1:19" x14ac:dyDescent="0.25">
      <c r="A3304" s="2">
        <v>1001</v>
      </c>
      <c r="B3304" t="s">
        <v>21</v>
      </c>
      <c r="C3304" s="2" t="str">
        <f t="shared" si="171"/>
        <v>17</v>
      </c>
      <c r="D3304" t="s">
        <v>716</v>
      </c>
      <c r="E3304" s="2" t="str">
        <f t="shared" si="173"/>
        <v>170010000</v>
      </c>
      <c r="F3304" t="s">
        <v>717</v>
      </c>
      <c r="G3304" t="s">
        <v>718</v>
      </c>
      <c r="H3304" t="s">
        <v>719</v>
      </c>
      <c r="I3304">
        <v>22401</v>
      </c>
      <c r="J3304" t="s">
        <v>175</v>
      </c>
      <c r="K3304" s="1">
        <v>12000</v>
      </c>
      <c r="L3304" s="1">
        <v>12000</v>
      </c>
      <c r="M3304">
        <v>0</v>
      </c>
      <c r="N3304" s="1">
        <v>7543.18</v>
      </c>
      <c r="O3304" s="1">
        <v>4456.82</v>
      </c>
      <c r="P3304" s="1">
        <v>7543.18</v>
      </c>
      <c r="Q3304">
        <v>0</v>
      </c>
      <c r="R3304" s="1">
        <v>7543.18</v>
      </c>
      <c r="S3304">
        <v>0</v>
      </c>
    </row>
    <row r="3305" spans="1:19" x14ac:dyDescent="0.25">
      <c r="A3305" s="2">
        <v>1001</v>
      </c>
      <c r="B3305" t="s">
        <v>21</v>
      </c>
      <c r="C3305" s="2" t="str">
        <f t="shared" si="171"/>
        <v>17</v>
      </c>
      <c r="D3305" t="s">
        <v>716</v>
      </c>
      <c r="E3305" s="2" t="str">
        <f t="shared" si="173"/>
        <v>170010000</v>
      </c>
      <c r="F3305" t="s">
        <v>717</v>
      </c>
      <c r="G3305" t="s">
        <v>718</v>
      </c>
      <c r="H3305" t="s">
        <v>719</v>
      </c>
      <c r="I3305">
        <v>22409</v>
      </c>
      <c r="J3305" t="s">
        <v>80</v>
      </c>
      <c r="K3305" s="1">
        <v>36645</v>
      </c>
      <c r="L3305">
        <v>0</v>
      </c>
      <c r="M3305" s="1">
        <v>-36645</v>
      </c>
      <c r="N3305">
        <v>0</v>
      </c>
      <c r="O3305">
        <v>0</v>
      </c>
      <c r="P3305">
        <v>0</v>
      </c>
      <c r="Q3305">
        <v>0</v>
      </c>
      <c r="R3305">
        <v>0</v>
      </c>
      <c r="S3305">
        <v>0</v>
      </c>
    </row>
    <row r="3306" spans="1:19" x14ac:dyDescent="0.25">
      <c r="A3306" s="2">
        <v>1001</v>
      </c>
      <c r="B3306" t="s">
        <v>21</v>
      </c>
      <c r="C3306" s="2" t="str">
        <f t="shared" si="171"/>
        <v>17</v>
      </c>
      <c r="D3306" t="s">
        <v>716</v>
      </c>
      <c r="E3306" s="2" t="str">
        <f t="shared" si="173"/>
        <v>170010000</v>
      </c>
      <c r="F3306" t="s">
        <v>717</v>
      </c>
      <c r="G3306" t="s">
        <v>718</v>
      </c>
      <c r="H3306" t="s">
        <v>719</v>
      </c>
      <c r="I3306">
        <v>22500</v>
      </c>
      <c r="J3306" t="s">
        <v>81</v>
      </c>
      <c r="K3306" s="1">
        <v>28000</v>
      </c>
      <c r="L3306" s="1">
        <v>30000</v>
      </c>
      <c r="M3306" s="1">
        <v>2000</v>
      </c>
      <c r="N3306" s="1">
        <v>21149.65</v>
      </c>
      <c r="O3306" s="1">
        <v>8850.35</v>
      </c>
      <c r="P3306" s="1">
        <v>21149.65</v>
      </c>
      <c r="Q3306">
        <v>0</v>
      </c>
      <c r="R3306" s="1">
        <v>21149.65</v>
      </c>
      <c r="S3306">
        <v>0</v>
      </c>
    </row>
    <row r="3307" spans="1:19" x14ac:dyDescent="0.25">
      <c r="A3307" s="2">
        <v>1001</v>
      </c>
      <c r="B3307" t="s">
        <v>21</v>
      </c>
      <c r="C3307" s="2" t="str">
        <f t="shared" si="171"/>
        <v>17</v>
      </c>
      <c r="D3307" t="s">
        <v>716</v>
      </c>
      <c r="E3307" s="2" t="str">
        <f t="shared" si="173"/>
        <v>170010000</v>
      </c>
      <c r="F3307" t="s">
        <v>717</v>
      </c>
      <c r="G3307" t="s">
        <v>718</v>
      </c>
      <c r="H3307" t="s">
        <v>719</v>
      </c>
      <c r="I3307">
        <v>22603</v>
      </c>
      <c r="J3307" t="s">
        <v>82</v>
      </c>
      <c r="K3307" s="1">
        <v>7160</v>
      </c>
      <c r="L3307" s="1">
        <v>7160</v>
      </c>
      <c r="M3307">
        <v>0</v>
      </c>
      <c r="N3307" s="1">
        <v>3925</v>
      </c>
      <c r="O3307" s="1">
        <v>3235</v>
      </c>
      <c r="P3307" s="1">
        <v>3925</v>
      </c>
      <c r="Q3307">
        <v>0</v>
      </c>
      <c r="R3307" s="1">
        <v>3925</v>
      </c>
      <c r="S3307">
        <v>0</v>
      </c>
    </row>
    <row r="3308" spans="1:19" x14ac:dyDescent="0.25">
      <c r="A3308" s="2">
        <v>1001</v>
      </c>
      <c r="B3308" t="s">
        <v>21</v>
      </c>
      <c r="C3308" s="2" t="str">
        <f t="shared" si="171"/>
        <v>17</v>
      </c>
      <c r="D3308" t="s">
        <v>716</v>
      </c>
      <c r="E3308" s="2" t="str">
        <f t="shared" si="173"/>
        <v>170010000</v>
      </c>
      <c r="F3308" t="s">
        <v>717</v>
      </c>
      <c r="G3308" t="s">
        <v>718</v>
      </c>
      <c r="H3308" t="s">
        <v>719</v>
      </c>
      <c r="I3308">
        <v>22605</v>
      </c>
      <c r="J3308" t="s">
        <v>203</v>
      </c>
      <c r="K3308" s="1">
        <v>10000</v>
      </c>
      <c r="L3308" s="1">
        <v>12000</v>
      </c>
      <c r="M3308" s="1">
        <v>2000</v>
      </c>
      <c r="N3308" s="1">
        <v>5361.18</v>
      </c>
      <c r="O3308" s="1">
        <v>6638.82</v>
      </c>
      <c r="P3308" s="1">
        <v>5361.18</v>
      </c>
      <c r="Q3308">
        <v>0</v>
      </c>
      <c r="R3308" s="1">
        <v>5361.18</v>
      </c>
      <c r="S3308">
        <v>0</v>
      </c>
    </row>
    <row r="3309" spans="1:19" x14ac:dyDescent="0.25">
      <c r="A3309" s="2">
        <v>1001</v>
      </c>
      <c r="B3309" t="s">
        <v>21</v>
      </c>
      <c r="C3309" s="2" t="str">
        <f t="shared" si="171"/>
        <v>17</v>
      </c>
      <c r="D3309" t="s">
        <v>716</v>
      </c>
      <c r="E3309" s="2" t="str">
        <f t="shared" si="173"/>
        <v>170010000</v>
      </c>
      <c r="F3309" t="s">
        <v>717</v>
      </c>
      <c r="G3309" t="s">
        <v>718</v>
      </c>
      <c r="H3309" t="s">
        <v>719</v>
      </c>
      <c r="I3309">
        <v>22606</v>
      </c>
      <c r="J3309" t="s">
        <v>83</v>
      </c>
      <c r="K3309" s="1">
        <v>24000</v>
      </c>
      <c r="L3309" s="1">
        <v>4000</v>
      </c>
      <c r="M3309" s="1">
        <v>-20000</v>
      </c>
      <c r="N3309">
        <v>0</v>
      </c>
      <c r="O3309" s="1">
        <v>4000</v>
      </c>
      <c r="P3309">
        <v>0</v>
      </c>
      <c r="Q3309">
        <v>0</v>
      </c>
      <c r="R3309">
        <v>0</v>
      </c>
      <c r="S3309">
        <v>0</v>
      </c>
    </row>
    <row r="3310" spans="1:19" x14ac:dyDescent="0.25">
      <c r="A3310" s="2">
        <v>1001</v>
      </c>
      <c r="B3310" t="s">
        <v>21</v>
      </c>
      <c r="C3310" s="2" t="str">
        <f t="shared" si="171"/>
        <v>17</v>
      </c>
      <c r="D3310" t="s">
        <v>716</v>
      </c>
      <c r="E3310" s="2" t="str">
        <f t="shared" si="173"/>
        <v>170010000</v>
      </c>
      <c r="F3310" t="s">
        <v>717</v>
      </c>
      <c r="G3310" t="s">
        <v>718</v>
      </c>
      <c r="H3310" t="s">
        <v>719</v>
      </c>
      <c r="I3310">
        <v>22609</v>
      </c>
      <c r="J3310" t="s">
        <v>44</v>
      </c>
      <c r="K3310" s="1">
        <v>6500</v>
      </c>
      <c r="L3310" s="1">
        <v>3500</v>
      </c>
      <c r="M3310" s="1">
        <v>-3000</v>
      </c>
      <c r="N3310" s="1">
        <v>3071.04</v>
      </c>
      <c r="O3310">
        <v>428.96</v>
      </c>
      <c r="P3310" s="1">
        <v>3071.04</v>
      </c>
      <c r="Q3310">
        <v>0</v>
      </c>
      <c r="R3310" s="1">
        <v>3071.04</v>
      </c>
      <c r="S3310">
        <v>0</v>
      </c>
    </row>
    <row r="3311" spans="1:19" x14ac:dyDescent="0.25">
      <c r="A3311" s="2">
        <v>1001</v>
      </c>
      <c r="B3311" t="s">
        <v>21</v>
      </c>
      <c r="C3311" s="2" t="str">
        <f t="shared" si="171"/>
        <v>17</v>
      </c>
      <c r="D3311" t="s">
        <v>716</v>
      </c>
      <c r="E3311" s="2" t="str">
        <f t="shared" si="173"/>
        <v>170010000</v>
      </c>
      <c r="F3311" t="s">
        <v>717</v>
      </c>
      <c r="G3311" t="s">
        <v>718</v>
      </c>
      <c r="H3311" t="s">
        <v>719</v>
      </c>
      <c r="I3311">
        <v>22700</v>
      </c>
      <c r="J3311" t="s">
        <v>84</v>
      </c>
      <c r="K3311" s="1">
        <v>1340000</v>
      </c>
      <c r="L3311" s="1">
        <v>1297938.21</v>
      </c>
      <c r="M3311" s="1">
        <v>-42061.79</v>
      </c>
      <c r="N3311" s="1">
        <v>1297938.21</v>
      </c>
      <c r="O3311">
        <v>0</v>
      </c>
      <c r="P3311" s="1">
        <v>1297938.21</v>
      </c>
      <c r="Q3311">
        <v>0</v>
      </c>
      <c r="R3311" s="1">
        <v>1237462.95</v>
      </c>
      <c r="S3311" s="1">
        <v>60475.26</v>
      </c>
    </row>
    <row r="3312" spans="1:19" x14ac:dyDescent="0.25">
      <c r="A3312" s="2">
        <v>1001</v>
      </c>
      <c r="B3312" t="s">
        <v>21</v>
      </c>
      <c r="C3312" s="2" t="str">
        <f t="shared" si="171"/>
        <v>17</v>
      </c>
      <c r="D3312" t="s">
        <v>716</v>
      </c>
      <c r="E3312" s="2" t="str">
        <f t="shared" si="173"/>
        <v>170010000</v>
      </c>
      <c r="F3312" t="s">
        <v>717</v>
      </c>
      <c r="G3312" t="s">
        <v>718</v>
      </c>
      <c r="H3312" t="s">
        <v>719</v>
      </c>
      <c r="I3312">
        <v>22701</v>
      </c>
      <c r="J3312" t="s">
        <v>85</v>
      </c>
      <c r="K3312" s="1">
        <v>1600000</v>
      </c>
      <c r="L3312" s="1">
        <v>1133349.32</v>
      </c>
      <c r="M3312" s="1">
        <v>-466650.68</v>
      </c>
      <c r="N3312" s="1">
        <v>1133349.32</v>
      </c>
      <c r="O3312">
        <v>0</v>
      </c>
      <c r="P3312" s="1">
        <v>1133349.32</v>
      </c>
      <c r="Q3312">
        <v>0</v>
      </c>
      <c r="R3312" s="1">
        <v>1054017.8500000001</v>
      </c>
      <c r="S3312" s="1">
        <v>79331.47</v>
      </c>
    </row>
    <row r="3313" spans="1:19" x14ac:dyDescent="0.25">
      <c r="A3313" s="2">
        <v>1001</v>
      </c>
      <c r="B3313" t="s">
        <v>21</v>
      </c>
      <c r="C3313" s="2" t="str">
        <f t="shared" si="171"/>
        <v>17</v>
      </c>
      <c r="D3313" t="s">
        <v>716</v>
      </c>
      <c r="E3313" s="2" t="str">
        <f t="shared" si="173"/>
        <v>170010000</v>
      </c>
      <c r="F3313" t="s">
        <v>717</v>
      </c>
      <c r="G3313" t="s">
        <v>718</v>
      </c>
      <c r="H3313" t="s">
        <v>719</v>
      </c>
      <c r="I3313">
        <v>22706</v>
      </c>
      <c r="J3313" t="s">
        <v>86</v>
      </c>
      <c r="K3313" s="1">
        <v>45000</v>
      </c>
      <c r="L3313" s="1">
        <v>104378.07</v>
      </c>
      <c r="M3313" s="1">
        <v>59378.07</v>
      </c>
      <c r="N3313" s="1">
        <v>99378.07</v>
      </c>
      <c r="O3313" s="1">
        <v>5000</v>
      </c>
      <c r="P3313" s="1">
        <v>99378.07</v>
      </c>
      <c r="Q3313">
        <v>0</v>
      </c>
      <c r="R3313" s="1">
        <v>99378.06</v>
      </c>
      <c r="S3313">
        <v>0.01</v>
      </c>
    </row>
    <row r="3314" spans="1:19" x14ac:dyDescent="0.25">
      <c r="A3314" s="2">
        <v>1001</v>
      </c>
      <c r="B3314" t="s">
        <v>21</v>
      </c>
      <c r="C3314" s="2" t="str">
        <f t="shared" si="171"/>
        <v>17</v>
      </c>
      <c r="D3314" t="s">
        <v>716</v>
      </c>
      <c r="E3314" s="2" t="str">
        <f t="shared" si="173"/>
        <v>170010000</v>
      </c>
      <c r="F3314" t="s">
        <v>717</v>
      </c>
      <c r="G3314" t="s">
        <v>718</v>
      </c>
      <c r="H3314" t="s">
        <v>719</v>
      </c>
      <c r="I3314">
        <v>22709</v>
      </c>
      <c r="J3314" t="s">
        <v>87</v>
      </c>
      <c r="K3314" s="1">
        <v>50000</v>
      </c>
      <c r="L3314" s="1">
        <v>66150.679999999993</v>
      </c>
      <c r="M3314" s="1">
        <v>16150.68</v>
      </c>
      <c r="N3314" s="1">
        <v>57294.65</v>
      </c>
      <c r="O3314" s="1">
        <v>8856.0300000000007</v>
      </c>
      <c r="P3314" s="1">
        <v>57294.65</v>
      </c>
      <c r="Q3314">
        <v>0</v>
      </c>
      <c r="R3314" s="1">
        <v>48018.96</v>
      </c>
      <c r="S3314" s="1">
        <v>9275.69</v>
      </c>
    </row>
    <row r="3315" spans="1:19" x14ac:dyDescent="0.25">
      <c r="A3315" s="2">
        <v>1001</v>
      </c>
      <c r="B3315" t="s">
        <v>21</v>
      </c>
      <c r="C3315" s="2" t="str">
        <f t="shared" si="171"/>
        <v>17</v>
      </c>
      <c r="D3315" t="s">
        <v>716</v>
      </c>
      <c r="E3315" s="2" t="str">
        <f t="shared" si="173"/>
        <v>170010000</v>
      </c>
      <c r="F3315" t="s">
        <v>717</v>
      </c>
      <c r="G3315" t="s">
        <v>718</v>
      </c>
      <c r="H3315" t="s">
        <v>719</v>
      </c>
      <c r="I3315">
        <v>22809</v>
      </c>
      <c r="J3315" t="s">
        <v>308</v>
      </c>
      <c r="K3315">
        <v>0</v>
      </c>
      <c r="L3315" s="1">
        <v>295888.32</v>
      </c>
      <c r="M3315" s="1">
        <v>295888.32</v>
      </c>
      <c r="N3315" s="1">
        <v>295782.59999999998</v>
      </c>
      <c r="O3315">
        <v>105.72</v>
      </c>
      <c r="P3315" s="1">
        <v>295782.59999999998</v>
      </c>
      <c r="Q3315">
        <v>0</v>
      </c>
      <c r="R3315" s="1">
        <v>295782.59999999998</v>
      </c>
      <c r="S3315">
        <v>0</v>
      </c>
    </row>
    <row r="3316" spans="1:19" x14ac:dyDescent="0.25">
      <c r="A3316" s="2">
        <v>1001</v>
      </c>
      <c r="B3316" t="s">
        <v>21</v>
      </c>
      <c r="C3316" s="2" t="str">
        <f t="shared" ref="C3316:C3379" si="174">"17"</f>
        <v>17</v>
      </c>
      <c r="D3316" t="s">
        <v>716</v>
      </c>
      <c r="E3316" s="2" t="str">
        <f t="shared" ref="E3316:E3343" si="175">"170010000"</f>
        <v>170010000</v>
      </c>
      <c r="F3316" t="s">
        <v>717</v>
      </c>
      <c r="G3316" t="s">
        <v>718</v>
      </c>
      <c r="H3316" t="s">
        <v>719</v>
      </c>
      <c r="I3316">
        <v>23001</v>
      </c>
      <c r="J3316" t="s">
        <v>88</v>
      </c>
      <c r="K3316" s="1">
        <v>29850</v>
      </c>
      <c r="L3316" s="1">
        <v>29850</v>
      </c>
      <c r="M3316">
        <v>0</v>
      </c>
      <c r="N3316" s="1">
        <v>7305.65</v>
      </c>
      <c r="O3316" s="1">
        <v>22544.35</v>
      </c>
      <c r="P3316" s="1">
        <v>7305.65</v>
      </c>
      <c r="Q3316">
        <v>0</v>
      </c>
      <c r="R3316" s="1">
        <v>7305.65</v>
      </c>
      <c r="S3316">
        <v>0</v>
      </c>
    </row>
    <row r="3317" spans="1:19" x14ac:dyDescent="0.25">
      <c r="A3317" s="2">
        <v>1001</v>
      </c>
      <c r="B3317" t="s">
        <v>21</v>
      </c>
      <c r="C3317" s="2" t="str">
        <f t="shared" si="174"/>
        <v>17</v>
      </c>
      <c r="D3317" t="s">
        <v>716</v>
      </c>
      <c r="E3317" s="2" t="str">
        <f t="shared" si="175"/>
        <v>170010000</v>
      </c>
      <c r="F3317" t="s">
        <v>717</v>
      </c>
      <c r="G3317" t="s">
        <v>718</v>
      </c>
      <c r="H3317" t="s">
        <v>719</v>
      </c>
      <c r="I3317">
        <v>23100</v>
      </c>
      <c r="J3317" t="s">
        <v>89</v>
      </c>
      <c r="K3317" s="1">
        <v>7640</v>
      </c>
      <c r="L3317" s="1">
        <v>37640</v>
      </c>
      <c r="M3317" s="1">
        <v>30000</v>
      </c>
      <c r="N3317" s="1">
        <v>21445.47</v>
      </c>
      <c r="O3317" s="1">
        <v>16194.53</v>
      </c>
      <c r="P3317" s="1">
        <v>21445.47</v>
      </c>
      <c r="Q3317">
        <v>0</v>
      </c>
      <c r="R3317" s="1">
        <v>21445.47</v>
      </c>
      <c r="S3317">
        <v>0</v>
      </c>
    </row>
    <row r="3318" spans="1:19" x14ac:dyDescent="0.25">
      <c r="A3318" s="2">
        <v>1001</v>
      </c>
      <c r="B3318" t="s">
        <v>21</v>
      </c>
      <c r="C3318" s="2" t="str">
        <f t="shared" si="174"/>
        <v>17</v>
      </c>
      <c r="D3318" t="s">
        <v>716</v>
      </c>
      <c r="E3318" s="2" t="str">
        <f t="shared" si="175"/>
        <v>170010000</v>
      </c>
      <c r="F3318" t="s">
        <v>717</v>
      </c>
      <c r="G3318" t="s">
        <v>718</v>
      </c>
      <c r="H3318" t="s">
        <v>719</v>
      </c>
      <c r="I3318">
        <v>23309</v>
      </c>
      <c r="J3318" t="s">
        <v>224</v>
      </c>
      <c r="K3318" s="1">
        <v>4521</v>
      </c>
      <c r="L3318">
        <v>0</v>
      </c>
      <c r="M3318" s="1">
        <v>-4521</v>
      </c>
      <c r="N3318">
        <v>0</v>
      </c>
      <c r="O3318">
        <v>0</v>
      </c>
      <c r="P3318">
        <v>0</v>
      </c>
      <c r="Q3318">
        <v>0</v>
      </c>
      <c r="R3318">
        <v>0</v>
      </c>
      <c r="S3318">
        <v>0</v>
      </c>
    </row>
    <row r="3319" spans="1:19" x14ac:dyDescent="0.25">
      <c r="A3319" s="2">
        <v>1001</v>
      </c>
      <c r="B3319" t="s">
        <v>21</v>
      </c>
      <c r="C3319" s="2" t="str">
        <f t="shared" si="174"/>
        <v>17</v>
      </c>
      <c r="D3319" t="s">
        <v>716</v>
      </c>
      <c r="E3319" s="2" t="str">
        <f t="shared" si="175"/>
        <v>170010000</v>
      </c>
      <c r="F3319" t="s">
        <v>717</v>
      </c>
      <c r="G3319" t="s">
        <v>718</v>
      </c>
      <c r="H3319" t="s">
        <v>719</v>
      </c>
      <c r="I3319">
        <v>27100</v>
      </c>
      <c r="J3319" t="s">
        <v>230</v>
      </c>
      <c r="K3319">
        <v>0</v>
      </c>
      <c r="L3319" s="1">
        <v>9307.68</v>
      </c>
      <c r="M3319" s="1">
        <v>9307.68</v>
      </c>
      <c r="N3319" s="1">
        <v>4688.83</v>
      </c>
      <c r="O3319" s="1">
        <v>4618.8500000000004</v>
      </c>
      <c r="P3319" s="1">
        <v>4688.83</v>
      </c>
      <c r="Q3319">
        <v>0</v>
      </c>
      <c r="R3319" s="1">
        <v>4688.83</v>
      </c>
      <c r="S3319">
        <v>0</v>
      </c>
    </row>
    <row r="3320" spans="1:19" x14ac:dyDescent="0.25">
      <c r="A3320" s="2">
        <v>1001</v>
      </c>
      <c r="B3320" t="s">
        <v>21</v>
      </c>
      <c r="C3320" s="2" t="str">
        <f t="shared" si="174"/>
        <v>17</v>
      </c>
      <c r="D3320" t="s">
        <v>716</v>
      </c>
      <c r="E3320" s="2" t="str">
        <f t="shared" si="175"/>
        <v>170010000</v>
      </c>
      <c r="F3320" t="s">
        <v>717</v>
      </c>
      <c r="G3320" t="s">
        <v>718</v>
      </c>
      <c r="H3320" t="s">
        <v>719</v>
      </c>
      <c r="I3320">
        <v>28001</v>
      </c>
      <c r="J3320" t="s">
        <v>45</v>
      </c>
      <c r="K3320" s="1">
        <v>573780</v>
      </c>
      <c r="L3320" s="1">
        <v>73780</v>
      </c>
      <c r="M3320" s="1">
        <v>-500000</v>
      </c>
      <c r="N3320" s="1">
        <v>45909.74</v>
      </c>
      <c r="O3320" s="1">
        <v>27870.26</v>
      </c>
      <c r="P3320" s="1">
        <v>45909.74</v>
      </c>
      <c r="Q3320">
        <v>0</v>
      </c>
      <c r="R3320" s="1">
        <v>45909.74</v>
      </c>
      <c r="S3320">
        <v>0</v>
      </c>
    </row>
    <row r="3321" spans="1:19" x14ac:dyDescent="0.25">
      <c r="A3321" s="2">
        <v>1001</v>
      </c>
      <c r="B3321" t="s">
        <v>21</v>
      </c>
      <c r="C3321" s="2" t="str">
        <f t="shared" si="174"/>
        <v>17</v>
      </c>
      <c r="D3321" t="s">
        <v>716</v>
      </c>
      <c r="E3321" s="2" t="str">
        <f t="shared" si="175"/>
        <v>170010000</v>
      </c>
      <c r="F3321" t="s">
        <v>717</v>
      </c>
      <c r="G3321" t="s">
        <v>718</v>
      </c>
      <c r="H3321" t="s">
        <v>719</v>
      </c>
      <c r="I3321">
        <v>62300</v>
      </c>
      <c r="J3321" t="s">
        <v>90</v>
      </c>
      <c r="K3321" s="1">
        <v>30000</v>
      </c>
      <c r="L3321" s="1">
        <v>4517.22</v>
      </c>
      <c r="M3321" s="1">
        <v>-25482.78</v>
      </c>
      <c r="N3321" s="1">
        <v>3517.22</v>
      </c>
      <c r="O3321" s="1">
        <v>1000</v>
      </c>
      <c r="P3321" s="1">
        <v>3517.22</v>
      </c>
      <c r="Q3321">
        <v>0</v>
      </c>
      <c r="R3321" s="1">
        <v>3517.22</v>
      </c>
      <c r="S3321">
        <v>0</v>
      </c>
    </row>
    <row r="3322" spans="1:19" x14ac:dyDescent="0.25">
      <c r="A3322" s="2">
        <v>1001</v>
      </c>
      <c r="B3322" t="s">
        <v>21</v>
      </c>
      <c r="C3322" s="2" t="str">
        <f t="shared" si="174"/>
        <v>17</v>
      </c>
      <c r="D3322" t="s">
        <v>716</v>
      </c>
      <c r="E3322" s="2" t="str">
        <f t="shared" si="175"/>
        <v>170010000</v>
      </c>
      <c r="F3322" t="s">
        <v>717</v>
      </c>
      <c r="G3322" t="s">
        <v>718</v>
      </c>
      <c r="H3322" t="s">
        <v>719</v>
      </c>
      <c r="I3322">
        <v>62301</v>
      </c>
      <c r="J3322" t="s">
        <v>157</v>
      </c>
      <c r="K3322" s="1">
        <v>100000</v>
      </c>
      <c r="L3322" s="1">
        <v>10830.81</v>
      </c>
      <c r="M3322" s="1">
        <v>-89169.19</v>
      </c>
      <c r="N3322" s="1">
        <v>8924.3799999999992</v>
      </c>
      <c r="O3322" s="1">
        <v>1906.43</v>
      </c>
      <c r="P3322" s="1">
        <v>8924.3799999999992</v>
      </c>
      <c r="Q3322">
        <v>0</v>
      </c>
      <c r="R3322" s="1">
        <v>8924.3799999999992</v>
      </c>
      <c r="S3322">
        <v>0</v>
      </c>
    </row>
    <row r="3323" spans="1:19" x14ac:dyDescent="0.25">
      <c r="A3323" s="2">
        <v>1001</v>
      </c>
      <c r="B3323" t="s">
        <v>21</v>
      </c>
      <c r="C3323" s="2" t="str">
        <f t="shared" si="174"/>
        <v>17</v>
      </c>
      <c r="D3323" t="s">
        <v>716</v>
      </c>
      <c r="E3323" s="2" t="str">
        <f t="shared" si="175"/>
        <v>170010000</v>
      </c>
      <c r="F3323" t="s">
        <v>717</v>
      </c>
      <c r="G3323" t="s">
        <v>718</v>
      </c>
      <c r="H3323" t="s">
        <v>719</v>
      </c>
      <c r="I3323">
        <v>62302</v>
      </c>
      <c r="J3323" t="s">
        <v>382</v>
      </c>
      <c r="K3323" s="1">
        <v>15000</v>
      </c>
      <c r="L3323" s="1">
        <v>1000</v>
      </c>
      <c r="M3323" s="1">
        <v>-14000</v>
      </c>
      <c r="N3323">
        <v>0</v>
      </c>
      <c r="O3323" s="1">
        <v>1000</v>
      </c>
      <c r="P3323">
        <v>0</v>
      </c>
      <c r="Q3323">
        <v>0</v>
      </c>
      <c r="R3323">
        <v>0</v>
      </c>
      <c r="S3323">
        <v>0</v>
      </c>
    </row>
    <row r="3324" spans="1:19" x14ac:dyDescent="0.25">
      <c r="A3324" s="2">
        <v>1001</v>
      </c>
      <c r="B3324" t="s">
        <v>21</v>
      </c>
      <c r="C3324" s="2" t="str">
        <f t="shared" si="174"/>
        <v>17</v>
      </c>
      <c r="D3324" t="s">
        <v>716</v>
      </c>
      <c r="E3324" s="2" t="str">
        <f t="shared" si="175"/>
        <v>170010000</v>
      </c>
      <c r="F3324" t="s">
        <v>717</v>
      </c>
      <c r="G3324" t="s">
        <v>718</v>
      </c>
      <c r="H3324" t="s">
        <v>719</v>
      </c>
      <c r="I3324">
        <v>62303</v>
      </c>
      <c r="J3324" t="s">
        <v>91</v>
      </c>
      <c r="K3324" s="1">
        <v>35000</v>
      </c>
      <c r="L3324" s="1">
        <v>1000</v>
      </c>
      <c r="M3324" s="1">
        <v>-34000</v>
      </c>
      <c r="N3324">
        <v>0</v>
      </c>
      <c r="O3324" s="1">
        <v>1000</v>
      </c>
      <c r="P3324">
        <v>0</v>
      </c>
      <c r="Q3324">
        <v>0</v>
      </c>
      <c r="R3324">
        <v>0</v>
      </c>
      <c r="S3324">
        <v>0</v>
      </c>
    </row>
    <row r="3325" spans="1:19" x14ac:dyDescent="0.25">
      <c r="A3325" s="2">
        <v>1001</v>
      </c>
      <c r="B3325" t="s">
        <v>21</v>
      </c>
      <c r="C3325" s="2" t="str">
        <f t="shared" si="174"/>
        <v>17</v>
      </c>
      <c r="D3325" t="s">
        <v>716</v>
      </c>
      <c r="E3325" s="2" t="str">
        <f t="shared" si="175"/>
        <v>170010000</v>
      </c>
      <c r="F3325" t="s">
        <v>717</v>
      </c>
      <c r="G3325" t="s">
        <v>718</v>
      </c>
      <c r="H3325" t="s">
        <v>719</v>
      </c>
      <c r="I3325">
        <v>62304</v>
      </c>
      <c r="J3325" t="s">
        <v>360</v>
      </c>
      <c r="K3325" s="1">
        <v>20000</v>
      </c>
      <c r="L3325" s="1">
        <v>1000</v>
      </c>
      <c r="M3325" s="1">
        <v>-19000</v>
      </c>
      <c r="N3325">
        <v>0</v>
      </c>
      <c r="O3325" s="1">
        <v>1000</v>
      </c>
      <c r="P3325">
        <v>0</v>
      </c>
      <c r="Q3325">
        <v>0</v>
      </c>
      <c r="R3325">
        <v>0</v>
      </c>
      <c r="S3325">
        <v>0</v>
      </c>
    </row>
    <row r="3326" spans="1:19" x14ac:dyDescent="0.25">
      <c r="A3326" s="2">
        <v>1001</v>
      </c>
      <c r="B3326" t="s">
        <v>21</v>
      </c>
      <c r="C3326" s="2" t="str">
        <f t="shared" si="174"/>
        <v>17</v>
      </c>
      <c r="D3326" t="s">
        <v>716</v>
      </c>
      <c r="E3326" s="2" t="str">
        <f t="shared" si="175"/>
        <v>170010000</v>
      </c>
      <c r="F3326" t="s">
        <v>717</v>
      </c>
      <c r="G3326" t="s">
        <v>718</v>
      </c>
      <c r="H3326" t="s">
        <v>719</v>
      </c>
      <c r="I3326">
        <v>62308</v>
      </c>
      <c r="J3326" t="s">
        <v>341</v>
      </c>
      <c r="K3326" s="1">
        <v>50000</v>
      </c>
      <c r="L3326" s="1">
        <v>1000</v>
      </c>
      <c r="M3326" s="1">
        <v>-49000</v>
      </c>
      <c r="N3326">
        <v>0</v>
      </c>
      <c r="O3326" s="1">
        <v>1000</v>
      </c>
      <c r="P3326">
        <v>0</v>
      </c>
      <c r="Q3326">
        <v>0</v>
      </c>
      <c r="R3326">
        <v>0</v>
      </c>
      <c r="S3326">
        <v>0</v>
      </c>
    </row>
    <row r="3327" spans="1:19" x14ac:dyDescent="0.25">
      <c r="A3327" s="2">
        <v>1001</v>
      </c>
      <c r="B3327" t="s">
        <v>21</v>
      </c>
      <c r="C3327" s="2" t="str">
        <f t="shared" si="174"/>
        <v>17</v>
      </c>
      <c r="D3327" t="s">
        <v>716</v>
      </c>
      <c r="E3327" s="2" t="str">
        <f t="shared" si="175"/>
        <v>170010000</v>
      </c>
      <c r="F3327" t="s">
        <v>717</v>
      </c>
      <c r="G3327" t="s">
        <v>718</v>
      </c>
      <c r="H3327" t="s">
        <v>719</v>
      </c>
      <c r="I3327">
        <v>62399</v>
      </c>
      <c r="J3327" t="s">
        <v>92</v>
      </c>
      <c r="K3327" s="1">
        <v>4000</v>
      </c>
      <c r="L3327" s="1">
        <v>35625.21</v>
      </c>
      <c r="M3327" s="1">
        <v>31625.21</v>
      </c>
      <c r="N3327" s="1">
        <v>34625.21</v>
      </c>
      <c r="O3327" s="1">
        <v>1000</v>
      </c>
      <c r="P3327" s="1">
        <v>34625.21</v>
      </c>
      <c r="Q3327">
        <v>0</v>
      </c>
      <c r="R3327" s="1">
        <v>34625.21</v>
      </c>
      <c r="S3327">
        <v>0</v>
      </c>
    </row>
    <row r="3328" spans="1:19" x14ac:dyDescent="0.25">
      <c r="A3328" s="2">
        <v>1001</v>
      </c>
      <c r="B3328" t="s">
        <v>21</v>
      </c>
      <c r="C3328" s="2" t="str">
        <f t="shared" si="174"/>
        <v>17</v>
      </c>
      <c r="D3328" t="s">
        <v>716</v>
      </c>
      <c r="E3328" s="2" t="str">
        <f t="shared" si="175"/>
        <v>170010000</v>
      </c>
      <c r="F3328" t="s">
        <v>717</v>
      </c>
      <c r="G3328" t="s">
        <v>718</v>
      </c>
      <c r="H3328" t="s">
        <v>719</v>
      </c>
      <c r="I3328">
        <v>62500</v>
      </c>
      <c r="J3328" t="s">
        <v>93</v>
      </c>
      <c r="K3328" s="1">
        <v>225000</v>
      </c>
      <c r="L3328" s="1">
        <v>180000</v>
      </c>
      <c r="M3328" s="1">
        <v>-45000</v>
      </c>
      <c r="N3328" s="1">
        <v>174158.78</v>
      </c>
      <c r="O3328" s="1">
        <v>5841.22</v>
      </c>
      <c r="P3328" s="1">
        <v>174158.78</v>
      </c>
      <c r="Q3328">
        <v>0</v>
      </c>
      <c r="R3328" s="1">
        <v>174158.78</v>
      </c>
      <c r="S3328">
        <v>0</v>
      </c>
    </row>
    <row r="3329" spans="1:19" x14ac:dyDescent="0.25">
      <c r="A3329" s="2">
        <v>1001</v>
      </c>
      <c r="B3329" t="s">
        <v>21</v>
      </c>
      <c r="C3329" s="2" t="str">
        <f t="shared" si="174"/>
        <v>17</v>
      </c>
      <c r="D3329" t="s">
        <v>716</v>
      </c>
      <c r="E3329" s="2" t="str">
        <f t="shared" si="175"/>
        <v>170010000</v>
      </c>
      <c r="F3329" t="s">
        <v>717</v>
      </c>
      <c r="G3329" t="s">
        <v>718</v>
      </c>
      <c r="H3329" t="s">
        <v>719</v>
      </c>
      <c r="I3329">
        <v>62501</v>
      </c>
      <c r="J3329" t="s">
        <v>126</v>
      </c>
      <c r="K3329" s="1">
        <v>1000</v>
      </c>
      <c r="L3329" s="1">
        <v>1000</v>
      </c>
      <c r="M3329">
        <v>0</v>
      </c>
      <c r="N3329">
        <v>522.67999999999995</v>
      </c>
      <c r="O3329">
        <v>477.32</v>
      </c>
      <c r="P3329">
        <v>522.67999999999995</v>
      </c>
      <c r="Q3329">
        <v>0</v>
      </c>
      <c r="R3329">
        <v>522.67999999999995</v>
      </c>
      <c r="S3329">
        <v>0</v>
      </c>
    </row>
    <row r="3330" spans="1:19" x14ac:dyDescent="0.25">
      <c r="A3330" s="2">
        <v>1001</v>
      </c>
      <c r="B3330" t="s">
        <v>21</v>
      </c>
      <c r="C3330" s="2" t="str">
        <f t="shared" si="174"/>
        <v>17</v>
      </c>
      <c r="D3330" t="s">
        <v>716</v>
      </c>
      <c r="E3330" s="2" t="str">
        <f t="shared" si="175"/>
        <v>170010000</v>
      </c>
      <c r="F3330" t="s">
        <v>717</v>
      </c>
      <c r="G3330" t="s">
        <v>718</v>
      </c>
      <c r="H3330" t="s">
        <v>719</v>
      </c>
      <c r="I3330">
        <v>62502</v>
      </c>
      <c r="J3330" t="s">
        <v>94</v>
      </c>
      <c r="K3330" s="1">
        <v>10000</v>
      </c>
      <c r="L3330" s="1">
        <v>70000</v>
      </c>
      <c r="M3330" s="1">
        <v>60000</v>
      </c>
      <c r="N3330" s="1">
        <v>54841.52</v>
      </c>
      <c r="O3330" s="1">
        <v>15158.48</v>
      </c>
      <c r="P3330" s="1">
        <v>54841.52</v>
      </c>
      <c r="Q3330">
        <v>0</v>
      </c>
      <c r="R3330" s="1">
        <v>54841.52</v>
      </c>
      <c r="S3330">
        <v>0</v>
      </c>
    </row>
    <row r="3331" spans="1:19" x14ac:dyDescent="0.25">
      <c r="A3331" s="2">
        <v>1001</v>
      </c>
      <c r="B3331" t="s">
        <v>21</v>
      </c>
      <c r="C3331" s="2" t="str">
        <f t="shared" si="174"/>
        <v>17</v>
      </c>
      <c r="D3331" t="s">
        <v>716</v>
      </c>
      <c r="E3331" s="2" t="str">
        <f t="shared" si="175"/>
        <v>170010000</v>
      </c>
      <c r="F3331" t="s">
        <v>717</v>
      </c>
      <c r="G3331" t="s">
        <v>718</v>
      </c>
      <c r="H3331" t="s">
        <v>719</v>
      </c>
      <c r="I3331">
        <v>62600</v>
      </c>
      <c r="J3331" t="s">
        <v>170</v>
      </c>
      <c r="K3331" s="1">
        <v>10000</v>
      </c>
      <c r="L3331" s="1">
        <v>1000</v>
      </c>
      <c r="M3331" s="1">
        <v>-9000</v>
      </c>
      <c r="N3331">
        <v>0</v>
      </c>
      <c r="O3331" s="1">
        <v>1000</v>
      </c>
      <c r="P3331">
        <v>0</v>
      </c>
      <c r="Q3331">
        <v>0</v>
      </c>
      <c r="R3331">
        <v>0</v>
      </c>
      <c r="S3331">
        <v>0</v>
      </c>
    </row>
    <row r="3332" spans="1:19" x14ac:dyDescent="0.25">
      <c r="A3332" s="2">
        <v>1001</v>
      </c>
      <c r="B3332" t="s">
        <v>21</v>
      </c>
      <c r="C3332" s="2" t="str">
        <f t="shared" si="174"/>
        <v>17</v>
      </c>
      <c r="D3332" t="s">
        <v>716</v>
      </c>
      <c r="E3332" s="2" t="str">
        <f t="shared" si="175"/>
        <v>170010000</v>
      </c>
      <c r="F3332" t="s">
        <v>717</v>
      </c>
      <c r="G3332" t="s">
        <v>718</v>
      </c>
      <c r="H3332" t="s">
        <v>719</v>
      </c>
      <c r="I3332">
        <v>62802</v>
      </c>
      <c r="J3332" t="s">
        <v>95</v>
      </c>
      <c r="K3332" s="1">
        <v>25000</v>
      </c>
      <c r="L3332" s="1">
        <v>10385.84</v>
      </c>
      <c r="M3332" s="1">
        <v>-14614.16</v>
      </c>
      <c r="N3332" s="1">
        <v>9329.1</v>
      </c>
      <c r="O3332" s="1">
        <v>1056.74</v>
      </c>
      <c r="P3332" s="1">
        <v>9329.1</v>
      </c>
      <c r="Q3332">
        <v>0</v>
      </c>
      <c r="R3332" s="1">
        <v>9329.1</v>
      </c>
      <c r="S3332">
        <v>0</v>
      </c>
    </row>
    <row r="3333" spans="1:19" x14ac:dyDescent="0.25">
      <c r="A3333" s="2">
        <v>1001</v>
      </c>
      <c r="B3333" t="s">
        <v>21</v>
      </c>
      <c r="C3333" s="2" t="str">
        <f t="shared" si="174"/>
        <v>17</v>
      </c>
      <c r="D3333" t="s">
        <v>716</v>
      </c>
      <c r="E3333" s="2" t="str">
        <f t="shared" si="175"/>
        <v>170010000</v>
      </c>
      <c r="F3333" t="s">
        <v>717</v>
      </c>
      <c r="G3333" t="s">
        <v>718</v>
      </c>
      <c r="H3333" t="s">
        <v>719</v>
      </c>
      <c r="I3333">
        <v>63100</v>
      </c>
      <c r="J3333" t="s">
        <v>97</v>
      </c>
      <c r="K3333" s="1">
        <v>160000</v>
      </c>
      <c r="L3333" s="1">
        <v>2000</v>
      </c>
      <c r="M3333" s="1">
        <v>-158000</v>
      </c>
      <c r="N3333">
        <v>0</v>
      </c>
      <c r="O3333" s="1">
        <v>2000</v>
      </c>
      <c r="P3333">
        <v>0</v>
      </c>
      <c r="Q3333">
        <v>0</v>
      </c>
      <c r="R3333">
        <v>0</v>
      </c>
      <c r="S3333">
        <v>0</v>
      </c>
    </row>
    <row r="3334" spans="1:19" x14ac:dyDescent="0.25">
      <c r="A3334" s="2">
        <v>1001</v>
      </c>
      <c r="B3334" t="s">
        <v>21</v>
      </c>
      <c r="C3334" s="2" t="str">
        <f t="shared" si="174"/>
        <v>17</v>
      </c>
      <c r="D3334" t="s">
        <v>716</v>
      </c>
      <c r="E3334" s="2" t="str">
        <f t="shared" si="175"/>
        <v>170010000</v>
      </c>
      <c r="F3334" t="s">
        <v>717</v>
      </c>
      <c r="G3334" t="s">
        <v>718</v>
      </c>
      <c r="H3334" t="s">
        <v>719</v>
      </c>
      <c r="I3334">
        <v>63300</v>
      </c>
      <c r="J3334" t="s">
        <v>158</v>
      </c>
      <c r="K3334" s="1">
        <v>10000</v>
      </c>
      <c r="L3334" s="1">
        <v>2000</v>
      </c>
      <c r="M3334" s="1">
        <v>-8000</v>
      </c>
      <c r="N3334" s="1">
        <v>1131.81</v>
      </c>
      <c r="O3334">
        <v>868.19</v>
      </c>
      <c r="P3334" s="1">
        <v>1131.81</v>
      </c>
      <c r="Q3334">
        <v>0</v>
      </c>
      <c r="R3334" s="1">
        <v>1131.81</v>
      </c>
      <c r="S3334">
        <v>0</v>
      </c>
    </row>
    <row r="3335" spans="1:19" x14ac:dyDescent="0.25">
      <c r="A3335" s="2">
        <v>1001</v>
      </c>
      <c r="B3335" t="s">
        <v>21</v>
      </c>
      <c r="C3335" s="2" t="str">
        <f t="shared" si="174"/>
        <v>17</v>
      </c>
      <c r="D3335" t="s">
        <v>716</v>
      </c>
      <c r="E3335" s="2" t="str">
        <f t="shared" si="175"/>
        <v>170010000</v>
      </c>
      <c r="F3335" t="s">
        <v>717</v>
      </c>
      <c r="G3335" t="s">
        <v>718</v>
      </c>
      <c r="H3335" t="s">
        <v>719</v>
      </c>
      <c r="I3335">
        <v>63301</v>
      </c>
      <c r="J3335" t="s">
        <v>129</v>
      </c>
      <c r="K3335" s="1">
        <v>250000</v>
      </c>
      <c r="L3335" s="1">
        <v>2000</v>
      </c>
      <c r="M3335" s="1">
        <v>-248000</v>
      </c>
      <c r="N3335">
        <v>0</v>
      </c>
      <c r="O3335" s="1">
        <v>2000</v>
      </c>
      <c r="P3335">
        <v>0</v>
      </c>
      <c r="Q3335">
        <v>0</v>
      </c>
      <c r="R3335">
        <v>0</v>
      </c>
      <c r="S3335">
        <v>0</v>
      </c>
    </row>
    <row r="3336" spans="1:19" x14ac:dyDescent="0.25">
      <c r="A3336" s="2">
        <v>1001</v>
      </c>
      <c r="B3336" t="s">
        <v>21</v>
      </c>
      <c r="C3336" s="2" t="str">
        <f t="shared" si="174"/>
        <v>17</v>
      </c>
      <c r="D3336" t="s">
        <v>716</v>
      </c>
      <c r="E3336" s="2" t="str">
        <f t="shared" si="175"/>
        <v>170010000</v>
      </c>
      <c r="F3336" t="s">
        <v>717</v>
      </c>
      <c r="G3336" t="s">
        <v>718</v>
      </c>
      <c r="H3336" t="s">
        <v>719</v>
      </c>
      <c r="I3336">
        <v>63302</v>
      </c>
      <c r="J3336" t="s">
        <v>130</v>
      </c>
      <c r="K3336" s="1">
        <v>25000</v>
      </c>
      <c r="L3336" s="1">
        <v>12532.56</v>
      </c>
      <c r="M3336" s="1">
        <v>-12467.44</v>
      </c>
      <c r="N3336" s="1">
        <v>11532.56</v>
      </c>
      <c r="O3336" s="1">
        <v>1000</v>
      </c>
      <c r="P3336" s="1">
        <v>11532.56</v>
      </c>
      <c r="Q3336">
        <v>0</v>
      </c>
      <c r="R3336" s="1">
        <v>11532.56</v>
      </c>
      <c r="S3336">
        <v>0</v>
      </c>
    </row>
    <row r="3337" spans="1:19" x14ac:dyDescent="0.25">
      <c r="A3337" s="2">
        <v>1001</v>
      </c>
      <c r="B3337" t="s">
        <v>21</v>
      </c>
      <c r="C3337" s="2" t="str">
        <f t="shared" si="174"/>
        <v>17</v>
      </c>
      <c r="D3337" t="s">
        <v>716</v>
      </c>
      <c r="E3337" s="2" t="str">
        <f t="shared" si="175"/>
        <v>170010000</v>
      </c>
      <c r="F3337" t="s">
        <v>717</v>
      </c>
      <c r="G3337" t="s">
        <v>718</v>
      </c>
      <c r="H3337" t="s">
        <v>719</v>
      </c>
      <c r="I3337">
        <v>63303</v>
      </c>
      <c r="J3337" t="s">
        <v>98</v>
      </c>
      <c r="K3337" s="1">
        <v>20000</v>
      </c>
      <c r="L3337" s="1">
        <v>1000</v>
      </c>
      <c r="M3337" s="1">
        <v>-19000</v>
      </c>
      <c r="N3337">
        <v>0</v>
      </c>
      <c r="O3337" s="1">
        <v>1000</v>
      </c>
      <c r="P3337">
        <v>0</v>
      </c>
      <c r="Q3337">
        <v>0</v>
      </c>
      <c r="R3337">
        <v>0</v>
      </c>
      <c r="S3337">
        <v>0</v>
      </c>
    </row>
    <row r="3338" spans="1:19" x14ac:dyDescent="0.25">
      <c r="A3338" s="2">
        <v>1001</v>
      </c>
      <c r="B3338" t="s">
        <v>21</v>
      </c>
      <c r="C3338" s="2" t="str">
        <f t="shared" si="174"/>
        <v>17</v>
      </c>
      <c r="D3338" t="s">
        <v>716</v>
      </c>
      <c r="E3338" s="2" t="str">
        <f t="shared" si="175"/>
        <v>170010000</v>
      </c>
      <c r="F3338" t="s">
        <v>717</v>
      </c>
      <c r="G3338" t="s">
        <v>718</v>
      </c>
      <c r="H3338" t="s">
        <v>719</v>
      </c>
      <c r="I3338">
        <v>63308</v>
      </c>
      <c r="J3338" t="s">
        <v>171</v>
      </c>
      <c r="K3338" s="1">
        <v>3000</v>
      </c>
      <c r="L3338" s="1">
        <v>1000</v>
      </c>
      <c r="M3338" s="1">
        <v>-2000</v>
      </c>
      <c r="N3338">
        <v>0</v>
      </c>
      <c r="O3338" s="1">
        <v>1000</v>
      </c>
      <c r="P3338">
        <v>0</v>
      </c>
      <c r="Q3338">
        <v>0</v>
      </c>
      <c r="R3338">
        <v>0</v>
      </c>
      <c r="S3338">
        <v>0</v>
      </c>
    </row>
    <row r="3339" spans="1:19" x14ac:dyDescent="0.25">
      <c r="A3339" s="2">
        <v>1001</v>
      </c>
      <c r="B3339" t="s">
        <v>21</v>
      </c>
      <c r="C3339" s="2" t="str">
        <f t="shared" si="174"/>
        <v>17</v>
      </c>
      <c r="D3339" t="s">
        <v>716</v>
      </c>
      <c r="E3339" s="2" t="str">
        <f t="shared" si="175"/>
        <v>170010000</v>
      </c>
      <c r="F3339" t="s">
        <v>717</v>
      </c>
      <c r="G3339" t="s">
        <v>718</v>
      </c>
      <c r="H3339" t="s">
        <v>719</v>
      </c>
      <c r="I3339">
        <v>63409</v>
      </c>
      <c r="J3339" t="s">
        <v>720</v>
      </c>
      <c r="K3339" s="1">
        <v>1000</v>
      </c>
      <c r="L3339" s="1">
        <v>1000</v>
      </c>
      <c r="M3339">
        <v>0</v>
      </c>
      <c r="N3339">
        <v>0</v>
      </c>
      <c r="O3339" s="1">
        <v>1000</v>
      </c>
      <c r="P3339">
        <v>0</v>
      </c>
      <c r="Q3339">
        <v>0</v>
      </c>
      <c r="R3339">
        <v>0</v>
      </c>
      <c r="S3339">
        <v>0</v>
      </c>
    </row>
    <row r="3340" spans="1:19" x14ac:dyDescent="0.25">
      <c r="A3340" s="2">
        <v>1001</v>
      </c>
      <c r="B3340" t="s">
        <v>21</v>
      </c>
      <c r="C3340" s="2" t="str">
        <f t="shared" si="174"/>
        <v>17</v>
      </c>
      <c r="D3340" t="s">
        <v>716</v>
      </c>
      <c r="E3340" s="2" t="str">
        <f t="shared" si="175"/>
        <v>170010000</v>
      </c>
      <c r="F3340" t="s">
        <v>717</v>
      </c>
      <c r="G3340" t="s">
        <v>718</v>
      </c>
      <c r="H3340" t="s">
        <v>719</v>
      </c>
      <c r="I3340">
        <v>63502</v>
      </c>
      <c r="J3340" t="s">
        <v>186</v>
      </c>
      <c r="K3340" s="1">
        <v>1000</v>
      </c>
      <c r="L3340" s="1">
        <v>1000</v>
      </c>
      <c r="M3340">
        <v>0</v>
      </c>
      <c r="N3340">
        <v>0</v>
      </c>
      <c r="O3340" s="1">
        <v>1000</v>
      </c>
      <c r="P3340">
        <v>0</v>
      </c>
      <c r="Q3340">
        <v>0</v>
      </c>
      <c r="R3340">
        <v>0</v>
      </c>
      <c r="S3340">
        <v>0</v>
      </c>
    </row>
    <row r="3341" spans="1:19" x14ac:dyDescent="0.25">
      <c r="A3341" s="2">
        <v>1001</v>
      </c>
      <c r="B3341" t="s">
        <v>21</v>
      </c>
      <c r="C3341" s="2" t="str">
        <f t="shared" si="174"/>
        <v>17</v>
      </c>
      <c r="D3341" t="s">
        <v>716</v>
      </c>
      <c r="E3341" s="2" t="str">
        <f t="shared" si="175"/>
        <v>170010000</v>
      </c>
      <c r="F3341" t="s">
        <v>717</v>
      </c>
      <c r="G3341" t="s">
        <v>718</v>
      </c>
      <c r="H3341" t="s">
        <v>719</v>
      </c>
      <c r="I3341">
        <v>63802</v>
      </c>
      <c r="J3341" t="s">
        <v>323</v>
      </c>
      <c r="K3341" s="1">
        <v>1000</v>
      </c>
      <c r="L3341" s="1">
        <v>14000</v>
      </c>
      <c r="M3341" s="1">
        <v>13000</v>
      </c>
      <c r="N3341" s="1">
        <v>13013.61</v>
      </c>
      <c r="O3341">
        <v>986.39</v>
      </c>
      <c r="P3341" s="1">
        <v>13013.61</v>
      </c>
      <c r="Q3341">
        <v>0</v>
      </c>
      <c r="R3341" s="1">
        <v>13013.61</v>
      </c>
      <c r="S3341">
        <v>0</v>
      </c>
    </row>
    <row r="3342" spans="1:19" x14ac:dyDescent="0.25">
      <c r="A3342" s="2">
        <v>1001</v>
      </c>
      <c r="B3342" t="s">
        <v>21</v>
      </c>
      <c r="C3342" s="2" t="str">
        <f t="shared" si="174"/>
        <v>17</v>
      </c>
      <c r="D3342" t="s">
        <v>716</v>
      </c>
      <c r="E3342" s="2" t="str">
        <f t="shared" si="175"/>
        <v>170010000</v>
      </c>
      <c r="F3342" t="s">
        <v>717</v>
      </c>
      <c r="G3342" t="s">
        <v>718</v>
      </c>
      <c r="H3342" t="s">
        <v>719</v>
      </c>
      <c r="I3342">
        <v>64010</v>
      </c>
      <c r="J3342" t="s">
        <v>99</v>
      </c>
      <c r="K3342" s="1">
        <v>400000</v>
      </c>
      <c r="L3342" s="1">
        <v>55000</v>
      </c>
      <c r="M3342" s="1">
        <v>-345000</v>
      </c>
      <c r="N3342" s="1">
        <v>45097.34</v>
      </c>
      <c r="O3342" s="1">
        <v>9902.66</v>
      </c>
      <c r="P3342" s="1">
        <v>45097.34</v>
      </c>
      <c r="Q3342">
        <v>0</v>
      </c>
      <c r="R3342" s="1">
        <v>45097.34</v>
      </c>
      <c r="S3342">
        <v>0</v>
      </c>
    </row>
    <row r="3343" spans="1:19" x14ac:dyDescent="0.25">
      <c r="A3343" s="2">
        <v>1001</v>
      </c>
      <c r="B3343" t="s">
        <v>21</v>
      </c>
      <c r="C3343" s="2" t="str">
        <f t="shared" si="174"/>
        <v>17</v>
      </c>
      <c r="D3343" t="s">
        <v>716</v>
      </c>
      <c r="E3343" s="2" t="str">
        <f t="shared" si="175"/>
        <v>170010000</v>
      </c>
      <c r="F3343" t="s">
        <v>717</v>
      </c>
      <c r="G3343" t="s">
        <v>718</v>
      </c>
      <c r="H3343" t="s">
        <v>719</v>
      </c>
      <c r="I3343">
        <v>83009</v>
      </c>
      <c r="J3343" t="s">
        <v>46</v>
      </c>
      <c r="K3343" s="1">
        <v>182968</v>
      </c>
      <c r="L3343" s="1">
        <v>32675</v>
      </c>
      <c r="M3343" s="1">
        <v>-150293</v>
      </c>
      <c r="N3343" s="1">
        <v>32675</v>
      </c>
      <c r="O3343">
        <v>0</v>
      </c>
      <c r="P3343" s="1">
        <v>32675</v>
      </c>
      <c r="Q3343">
        <v>0</v>
      </c>
      <c r="R3343" s="1">
        <v>32675</v>
      </c>
      <c r="S3343">
        <v>0</v>
      </c>
    </row>
    <row r="3344" spans="1:19" x14ac:dyDescent="0.25">
      <c r="A3344" s="2">
        <v>1001</v>
      </c>
      <c r="B3344" t="s">
        <v>21</v>
      </c>
      <c r="C3344" s="2" t="str">
        <f t="shared" si="174"/>
        <v>17</v>
      </c>
      <c r="D3344" t="s">
        <v>716</v>
      </c>
      <c r="E3344" s="2" t="str">
        <f t="shared" ref="E3344:E3381" si="176">"170100000"</f>
        <v>170100000</v>
      </c>
      <c r="F3344" t="s">
        <v>721</v>
      </c>
      <c r="G3344" t="s">
        <v>722</v>
      </c>
      <c r="H3344" t="s">
        <v>723</v>
      </c>
      <c r="I3344">
        <v>10000</v>
      </c>
      <c r="J3344" t="s">
        <v>25</v>
      </c>
      <c r="K3344" s="1">
        <v>82492</v>
      </c>
      <c r="L3344" s="1">
        <v>82492</v>
      </c>
      <c r="M3344">
        <v>0</v>
      </c>
      <c r="N3344" s="1">
        <v>82491.839999999997</v>
      </c>
      <c r="O3344">
        <v>0.16</v>
      </c>
      <c r="P3344" s="1">
        <v>82491.839999999997</v>
      </c>
      <c r="Q3344">
        <v>0</v>
      </c>
      <c r="R3344" s="1">
        <v>82491.839999999997</v>
      </c>
      <c r="S3344">
        <v>0</v>
      </c>
    </row>
    <row r="3345" spans="1:19" x14ac:dyDescent="0.25">
      <c r="A3345" s="2">
        <v>1001</v>
      </c>
      <c r="B3345" t="s">
        <v>21</v>
      </c>
      <c r="C3345" s="2" t="str">
        <f t="shared" si="174"/>
        <v>17</v>
      </c>
      <c r="D3345" t="s">
        <v>716</v>
      </c>
      <c r="E3345" s="2" t="str">
        <f t="shared" si="176"/>
        <v>170100000</v>
      </c>
      <c r="F3345" t="s">
        <v>721</v>
      </c>
      <c r="G3345" t="s">
        <v>722</v>
      </c>
      <c r="H3345" t="s">
        <v>723</v>
      </c>
      <c r="I3345">
        <v>12000</v>
      </c>
      <c r="J3345" t="s">
        <v>28</v>
      </c>
      <c r="K3345" s="1">
        <v>596744</v>
      </c>
      <c r="L3345" s="1">
        <v>457007.57</v>
      </c>
      <c r="M3345" s="1">
        <v>-139736.43</v>
      </c>
      <c r="N3345" s="1">
        <v>457006.96</v>
      </c>
      <c r="O3345">
        <v>0.61</v>
      </c>
      <c r="P3345" s="1">
        <v>457006.96</v>
      </c>
      <c r="Q3345">
        <v>0</v>
      </c>
      <c r="R3345" s="1">
        <v>457006.96</v>
      </c>
      <c r="S3345">
        <v>0</v>
      </c>
    </row>
    <row r="3346" spans="1:19" x14ac:dyDescent="0.25">
      <c r="A3346" s="2">
        <v>1001</v>
      </c>
      <c r="B3346" t="s">
        <v>21</v>
      </c>
      <c r="C3346" s="2" t="str">
        <f t="shared" si="174"/>
        <v>17</v>
      </c>
      <c r="D3346" t="s">
        <v>716</v>
      </c>
      <c r="E3346" s="2" t="str">
        <f t="shared" si="176"/>
        <v>170100000</v>
      </c>
      <c r="F3346" t="s">
        <v>721</v>
      </c>
      <c r="G3346" t="s">
        <v>722</v>
      </c>
      <c r="H3346" t="s">
        <v>723</v>
      </c>
      <c r="I3346">
        <v>12001</v>
      </c>
      <c r="J3346" t="s">
        <v>51</v>
      </c>
      <c r="K3346" s="1">
        <v>179912</v>
      </c>
      <c r="L3346" s="1">
        <v>76864.52</v>
      </c>
      <c r="M3346" s="1">
        <v>-103047.48</v>
      </c>
      <c r="N3346" s="1">
        <v>76864.009999999995</v>
      </c>
      <c r="O3346">
        <v>0.51</v>
      </c>
      <c r="P3346" s="1">
        <v>76864.009999999995</v>
      </c>
      <c r="Q3346">
        <v>0</v>
      </c>
      <c r="R3346" s="1">
        <v>76864.009999999995</v>
      </c>
      <c r="S3346">
        <v>0</v>
      </c>
    </row>
    <row r="3347" spans="1:19" x14ac:dyDescent="0.25">
      <c r="A3347" s="2">
        <v>1001</v>
      </c>
      <c r="B3347" t="s">
        <v>21</v>
      </c>
      <c r="C3347" s="2" t="str">
        <f t="shared" si="174"/>
        <v>17</v>
      </c>
      <c r="D3347" t="s">
        <v>716</v>
      </c>
      <c r="E3347" s="2" t="str">
        <f t="shared" si="176"/>
        <v>170100000</v>
      </c>
      <c r="F3347" t="s">
        <v>721</v>
      </c>
      <c r="G3347" t="s">
        <v>722</v>
      </c>
      <c r="H3347" t="s">
        <v>723</v>
      </c>
      <c r="I3347">
        <v>12002</v>
      </c>
      <c r="J3347" t="s">
        <v>29</v>
      </c>
      <c r="K3347" s="1">
        <v>126311</v>
      </c>
      <c r="L3347" s="1">
        <v>62302.52</v>
      </c>
      <c r="M3347" s="1">
        <v>-64008.480000000003</v>
      </c>
      <c r="N3347" s="1">
        <v>62302.52</v>
      </c>
      <c r="O3347">
        <v>0</v>
      </c>
      <c r="P3347" s="1">
        <v>62302.52</v>
      </c>
      <c r="Q3347">
        <v>0</v>
      </c>
      <c r="R3347" s="1">
        <v>62302.52</v>
      </c>
      <c r="S3347">
        <v>0</v>
      </c>
    </row>
    <row r="3348" spans="1:19" x14ac:dyDescent="0.25">
      <c r="A3348" s="2">
        <v>1001</v>
      </c>
      <c r="B3348" t="s">
        <v>21</v>
      </c>
      <c r="C3348" s="2" t="str">
        <f t="shared" si="174"/>
        <v>17</v>
      </c>
      <c r="D3348" t="s">
        <v>716</v>
      </c>
      <c r="E3348" s="2" t="str">
        <f t="shared" si="176"/>
        <v>170100000</v>
      </c>
      <c r="F3348" t="s">
        <v>721</v>
      </c>
      <c r="G3348" t="s">
        <v>722</v>
      </c>
      <c r="H3348" t="s">
        <v>723</v>
      </c>
      <c r="I3348">
        <v>12003</v>
      </c>
      <c r="J3348" t="s">
        <v>30</v>
      </c>
      <c r="K3348" s="1">
        <v>48665</v>
      </c>
      <c r="L3348" s="1">
        <v>44391</v>
      </c>
      <c r="M3348" s="1">
        <v>-4274</v>
      </c>
      <c r="N3348" s="1">
        <v>44390.61</v>
      </c>
      <c r="O3348">
        <v>0.39</v>
      </c>
      <c r="P3348" s="1">
        <v>44390.61</v>
      </c>
      <c r="Q3348">
        <v>0</v>
      </c>
      <c r="R3348" s="1">
        <v>44390.61</v>
      </c>
      <c r="S3348">
        <v>0</v>
      </c>
    </row>
    <row r="3349" spans="1:19" x14ac:dyDescent="0.25">
      <c r="A3349" s="2">
        <v>1001</v>
      </c>
      <c r="B3349" t="s">
        <v>21</v>
      </c>
      <c r="C3349" s="2" t="str">
        <f t="shared" si="174"/>
        <v>17</v>
      </c>
      <c r="D3349" t="s">
        <v>716</v>
      </c>
      <c r="E3349" s="2" t="str">
        <f t="shared" si="176"/>
        <v>170100000</v>
      </c>
      <c r="F3349" t="s">
        <v>721</v>
      </c>
      <c r="G3349" t="s">
        <v>722</v>
      </c>
      <c r="H3349" t="s">
        <v>723</v>
      </c>
      <c r="I3349">
        <v>12005</v>
      </c>
      <c r="J3349" t="s">
        <v>31</v>
      </c>
      <c r="K3349" s="1">
        <v>158216</v>
      </c>
      <c r="L3349" s="1">
        <v>156430</v>
      </c>
      <c r="M3349" s="1">
        <v>-1786</v>
      </c>
      <c r="N3349" s="1">
        <v>156429.4</v>
      </c>
      <c r="O3349">
        <v>0.6</v>
      </c>
      <c r="P3349" s="1">
        <v>156429.4</v>
      </c>
      <c r="Q3349">
        <v>0</v>
      </c>
      <c r="R3349" s="1">
        <v>156429.4</v>
      </c>
      <c r="S3349">
        <v>0</v>
      </c>
    </row>
    <row r="3350" spans="1:19" x14ac:dyDescent="0.25">
      <c r="A3350" s="2">
        <v>1001</v>
      </c>
      <c r="B3350" t="s">
        <v>21</v>
      </c>
      <c r="C3350" s="2" t="str">
        <f t="shared" si="174"/>
        <v>17</v>
      </c>
      <c r="D3350" t="s">
        <v>716</v>
      </c>
      <c r="E3350" s="2" t="str">
        <f t="shared" si="176"/>
        <v>170100000</v>
      </c>
      <c r="F3350" t="s">
        <v>721</v>
      </c>
      <c r="G3350" t="s">
        <v>722</v>
      </c>
      <c r="H3350" t="s">
        <v>723</v>
      </c>
      <c r="I3350">
        <v>12100</v>
      </c>
      <c r="J3350" t="s">
        <v>32</v>
      </c>
      <c r="K3350" s="1">
        <v>641230</v>
      </c>
      <c r="L3350" s="1">
        <v>477412.64</v>
      </c>
      <c r="M3350" s="1">
        <v>-163817.35999999999</v>
      </c>
      <c r="N3350" s="1">
        <v>477412.48</v>
      </c>
      <c r="O3350">
        <v>0.16</v>
      </c>
      <c r="P3350" s="1">
        <v>477412.48</v>
      </c>
      <c r="Q3350">
        <v>0</v>
      </c>
      <c r="R3350" s="1">
        <v>477412.48</v>
      </c>
      <c r="S3350">
        <v>0</v>
      </c>
    </row>
    <row r="3351" spans="1:19" x14ac:dyDescent="0.25">
      <c r="A3351" s="2">
        <v>1001</v>
      </c>
      <c r="B3351" t="s">
        <v>21</v>
      </c>
      <c r="C3351" s="2" t="str">
        <f t="shared" si="174"/>
        <v>17</v>
      </c>
      <c r="D3351" t="s">
        <v>716</v>
      </c>
      <c r="E3351" s="2" t="str">
        <f t="shared" si="176"/>
        <v>170100000</v>
      </c>
      <c r="F3351" t="s">
        <v>721</v>
      </c>
      <c r="G3351" t="s">
        <v>722</v>
      </c>
      <c r="H3351" t="s">
        <v>723</v>
      </c>
      <c r="I3351">
        <v>12101</v>
      </c>
      <c r="J3351" t="s">
        <v>33</v>
      </c>
      <c r="K3351" s="1">
        <v>1321806</v>
      </c>
      <c r="L3351" s="1">
        <v>1037043.5</v>
      </c>
      <c r="M3351" s="1">
        <v>-284762.5</v>
      </c>
      <c r="N3351" s="1">
        <v>1037043.35</v>
      </c>
      <c r="O3351">
        <v>0.15</v>
      </c>
      <c r="P3351" s="1">
        <v>1037043.35</v>
      </c>
      <c r="Q3351">
        <v>0</v>
      </c>
      <c r="R3351" s="1">
        <v>1037043.35</v>
      </c>
      <c r="S3351">
        <v>0</v>
      </c>
    </row>
    <row r="3352" spans="1:19" x14ac:dyDescent="0.25">
      <c r="A3352" s="2">
        <v>1001</v>
      </c>
      <c r="B3352" t="s">
        <v>21</v>
      </c>
      <c r="C3352" s="2" t="str">
        <f t="shared" si="174"/>
        <v>17</v>
      </c>
      <c r="D3352" t="s">
        <v>716</v>
      </c>
      <c r="E3352" s="2" t="str">
        <f t="shared" si="176"/>
        <v>170100000</v>
      </c>
      <c r="F3352" t="s">
        <v>721</v>
      </c>
      <c r="G3352" t="s">
        <v>722</v>
      </c>
      <c r="H3352" t="s">
        <v>723</v>
      </c>
      <c r="I3352">
        <v>13000</v>
      </c>
      <c r="J3352" t="s">
        <v>53</v>
      </c>
      <c r="K3352" s="1">
        <v>183743</v>
      </c>
      <c r="L3352" s="1">
        <v>133619</v>
      </c>
      <c r="M3352" s="1">
        <v>-50124</v>
      </c>
      <c r="N3352" s="1">
        <v>133618.64000000001</v>
      </c>
      <c r="O3352">
        <v>0.36</v>
      </c>
      <c r="P3352" s="1">
        <v>133618.64000000001</v>
      </c>
      <c r="Q3352">
        <v>0</v>
      </c>
      <c r="R3352" s="1">
        <v>133618.64000000001</v>
      </c>
      <c r="S3352">
        <v>0</v>
      </c>
    </row>
    <row r="3353" spans="1:19" x14ac:dyDescent="0.25">
      <c r="A3353" s="2">
        <v>1001</v>
      </c>
      <c r="B3353" t="s">
        <v>21</v>
      </c>
      <c r="C3353" s="2" t="str">
        <f t="shared" si="174"/>
        <v>17</v>
      </c>
      <c r="D3353" t="s">
        <v>716</v>
      </c>
      <c r="E3353" s="2" t="str">
        <f t="shared" si="176"/>
        <v>170100000</v>
      </c>
      <c r="F3353" t="s">
        <v>721</v>
      </c>
      <c r="G3353" t="s">
        <v>722</v>
      </c>
      <c r="H3353" t="s">
        <v>723</v>
      </c>
      <c r="I3353">
        <v>13001</v>
      </c>
      <c r="J3353" t="s">
        <v>54</v>
      </c>
      <c r="K3353" s="1">
        <v>7609</v>
      </c>
      <c r="L3353" s="1">
        <v>7609</v>
      </c>
      <c r="M3353">
        <v>0</v>
      </c>
      <c r="N3353" s="1">
        <v>7645.68</v>
      </c>
      <c r="O3353">
        <v>-36.68</v>
      </c>
      <c r="P3353" s="1">
        <v>7645.68</v>
      </c>
      <c r="Q3353">
        <v>0</v>
      </c>
      <c r="R3353" s="1">
        <v>7645.68</v>
      </c>
      <c r="S3353">
        <v>0</v>
      </c>
    </row>
    <row r="3354" spans="1:19" x14ac:dyDescent="0.25">
      <c r="A3354" s="2">
        <v>1001</v>
      </c>
      <c r="B3354" t="s">
        <v>21</v>
      </c>
      <c r="C3354" s="2" t="str">
        <f t="shared" si="174"/>
        <v>17</v>
      </c>
      <c r="D3354" t="s">
        <v>716</v>
      </c>
      <c r="E3354" s="2" t="str">
        <f t="shared" si="176"/>
        <v>170100000</v>
      </c>
      <c r="F3354" t="s">
        <v>721</v>
      </c>
      <c r="G3354" t="s">
        <v>722</v>
      </c>
      <c r="H3354" t="s">
        <v>723</v>
      </c>
      <c r="I3354">
        <v>13005</v>
      </c>
      <c r="J3354" t="s">
        <v>56</v>
      </c>
      <c r="K3354" s="1">
        <v>32731</v>
      </c>
      <c r="L3354" s="1">
        <v>27228</v>
      </c>
      <c r="M3354" s="1">
        <v>-5503</v>
      </c>
      <c r="N3354" s="1">
        <v>27190.51</v>
      </c>
      <c r="O3354">
        <v>37.49</v>
      </c>
      <c r="P3354" s="1">
        <v>27190.51</v>
      </c>
      <c r="Q3354">
        <v>0</v>
      </c>
      <c r="R3354" s="1">
        <v>27190.51</v>
      </c>
      <c r="S3354">
        <v>0</v>
      </c>
    </row>
    <row r="3355" spans="1:19" x14ac:dyDescent="0.25">
      <c r="A3355" s="2">
        <v>1001</v>
      </c>
      <c r="B3355" t="s">
        <v>21</v>
      </c>
      <c r="C3355" s="2" t="str">
        <f t="shared" si="174"/>
        <v>17</v>
      </c>
      <c r="D3355" t="s">
        <v>716</v>
      </c>
      <c r="E3355" s="2" t="str">
        <f t="shared" si="176"/>
        <v>170100000</v>
      </c>
      <c r="F3355" t="s">
        <v>721</v>
      </c>
      <c r="G3355" t="s">
        <v>722</v>
      </c>
      <c r="H3355" t="s">
        <v>723</v>
      </c>
      <c r="I3355">
        <v>16000</v>
      </c>
      <c r="J3355" t="s">
        <v>35</v>
      </c>
      <c r="K3355" s="1">
        <v>1140606</v>
      </c>
      <c r="L3355" s="1">
        <v>612174.68999999994</v>
      </c>
      <c r="M3355" s="1">
        <v>-528431.31000000006</v>
      </c>
      <c r="N3355" s="1">
        <v>612173.96</v>
      </c>
      <c r="O3355">
        <v>0.73</v>
      </c>
      <c r="P3355" s="1">
        <v>612173.96</v>
      </c>
      <c r="Q3355">
        <v>0</v>
      </c>
      <c r="R3355" s="1">
        <v>612173.96</v>
      </c>
      <c r="S3355">
        <v>0</v>
      </c>
    </row>
    <row r="3356" spans="1:19" x14ac:dyDescent="0.25">
      <c r="A3356" s="2">
        <v>1001</v>
      </c>
      <c r="B3356" t="s">
        <v>21</v>
      </c>
      <c r="C3356" s="2" t="str">
        <f t="shared" si="174"/>
        <v>17</v>
      </c>
      <c r="D3356" t="s">
        <v>716</v>
      </c>
      <c r="E3356" s="2" t="str">
        <f t="shared" si="176"/>
        <v>170100000</v>
      </c>
      <c r="F3356" t="s">
        <v>721</v>
      </c>
      <c r="G3356" t="s">
        <v>722</v>
      </c>
      <c r="H3356" t="s">
        <v>723</v>
      </c>
      <c r="I3356">
        <v>16200</v>
      </c>
      <c r="J3356" t="s">
        <v>451</v>
      </c>
      <c r="K3356" s="1">
        <v>2417500</v>
      </c>
      <c r="L3356" s="1">
        <v>967781.53</v>
      </c>
      <c r="M3356" s="1">
        <v>-1449718.47</v>
      </c>
      <c r="N3356" s="1">
        <v>798073.8</v>
      </c>
      <c r="O3356" s="1">
        <v>169707.73</v>
      </c>
      <c r="P3356" s="1">
        <v>798073.8</v>
      </c>
      <c r="Q3356">
        <v>0</v>
      </c>
      <c r="R3356" s="1">
        <v>798073.8</v>
      </c>
      <c r="S3356">
        <v>0</v>
      </c>
    </row>
    <row r="3357" spans="1:19" x14ac:dyDescent="0.25">
      <c r="A3357" s="2">
        <v>1001</v>
      </c>
      <c r="B3357" t="s">
        <v>21</v>
      </c>
      <c r="C3357" s="2" t="str">
        <f t="shared" si="174"/>
        <v>17</v>
      </c>
      <c r="D3357" t="s">
        <v>716</v>
      </c>
      <c r="E3357" s="2" t="str">
        <f t="shared" si="176"/>
        <v>170100000</v>
      </c>
      <c r="F3357" t="s">
        <v>721</v>
      </c>
      <c r="G3357" t="s">
        <v>722</v>
      </c>
      <c r="H3357" t="s">
        <v>723</v>
      </c>
      <c r="I3357">
        <v>22603</v>
      </c>
      <c r="J3357" t="s">
        <v>82</v>
      </c>
      <c r="K3357">
        <v>0</v>
      </c>
      <c r="L3357" s="1">
        <v>53152.7</v>
      </c>
      <c r="M3357" s="1">
        <v>53152.7</v>
      </c>
      <c r="N3357" s="1">
        <v>53152.7</v>
      </c>
      <c r="O3357">
        <v>0</v>
      </c>
      <c r="P3357" s="1">
        <v>53152.7</v>
      </c>
      <c r="Q3357">
        <v>0</v>
      </c>
      <c r="R3357" s="1">
        <v>53152.7</v>
      </c>
      <c r="S3357">
        <v>0</v>
      </c>
    </row>
    <row r="3358" spans="1:19" x14ac:dyDescent="0.25">
      <c r="A3358" s="2">
        <v>1001</v>
      </c>
      <c r="B3358" t="s">
        <v>21</v>
      </c>
      <c r="C3358" s="2" t="str">
        <f t="shared" si="174"/>
        <v>17</v>
      </c>
      <c r="D3358" t="s">
        <v>716</v>
      </c>
      <c r="E3358" s="2" t="str">
        <f t="shared" si="176"/>
        <v>170100000</v>
      </c>
      <c r="F3358" t="s">
        <v>721</v>
      </c>
      <c r="G3358" t="s">
        <v>722</v>
      </c>
      <c r="H3358" t="s">
        <v>723</v>
      </c>
      <c r="I3358">
        <v>22606</v>
      </c>
      <c r="J3358" t="s">
        <v>83</v>
      </c>
      <c r="K3358">
        <v>0</v>
      </c>
      <c r="L3358" s="1">
        <v>19433.68</v>
      </c>
      <c r="M3358" s="1">
        <v>19433.68</v>
      </c>
      <c r="N3358" s="1">
        <v>19433.68</v>
      </c>
      <c r="O3358">
        <v>0</v>
      </c>
      <c r="P3358" s="1">
        <v>19433.68</v>
      </c>
      <c r="Q3358">
        <v>0</v>
      </c>
      <c r="R3358" s="1">
        <v>19433.68</v>
      </c>
      <c r="S3358">
        <v>0</v>
      </c>
    </row>
    <row r="3359" spans="1:19" x14ac:dyDescent="0.25">
      <c r="A3359" s="2">
        <v>1001</v>
      </c>
      <c r="B3359" t="s">
        <v>21</v>
      </c>
      <c r="C3359" s="2" t="str">
        <f t="shared" si="174"/>
        <v>17</v>
      </c>
      <c r="D3359" t="s">
        <v>716</v>
      </c>
      <c r="E3359" s="2" t="str">
        <f t="shared" si="176"/>
        <v>170100000</v>
      </c>
      <c r="F3359" t="s">
        <v>721</v>
      </c>
      <c r="G3359" t="s">
        <v>722</v>
      </c>
      <c r="H3359" t="s">
        <v>723</v>
      </c>
      <c r="I3359">
        <v>22703</v>
      </c>
      <c r="J3359" t="s">
        <v>168</v>
      </c>
      <c r="K3359" s="1">
        <v>15000</v>
      </c>
      <c r="L3359">
        <v>0</v>
      </c>
      <c r="M3359" s="1">
        <v>-15000</v>
      </c>
      <c r="N3359">
        <v>0</v>
      </c>
      <c r="O3359">
        <v>0</v>
      </c>
      <c r="P3359">
        <v>0</v>
      </c>
      <c r="Q3359">
        <v>0</v>
      </c>
      <c r="R3359">
        <v>0</v>
      </c>
      <c r="S3359">
        <v>0</v>
      </c>
    </row>
    <row r="3360" spans="1:19" x14ac:dyDescent="0.25">
      <c r="A3360" s="2">
        <v>1001</v>
      </c>
      <c r="B3360" t="s">
        <v>21</v>
      </c>
      <c r="C3360" s="2" t="str">
        <f t="shared" si="174"/>
        <v>17</v>
      </c>
      <c r="D3360" t="s">
        <v>716</v>
      </c>
      <c r="E3360" s="2" t="str">
        <f t="shared" si="176"/>
        <v>170100000</v>
      </c>
      <c r="F3360" t="s">
        <v>721</v>
      </c>
      <c r="G3360" t="s">
        <v>722</v>
      </c>
      <c r="H3360" t="s">
        <v>723</v>
      </c>
      <c r="I3360">
        <v>22706</v>
      </c>
      <c r="J3360" t="s">
        <v>86</v>
      </c>
      <c r="K3360" s="1">
        <v>207175</v>
      </c>
      <c r="L3360" s="1">
        <v>238431.05</v>
      </c>
      <c r="M3360" s="1">
        <v>31256.05</v>
      </c>
      <c r="N3360" s="1">
        <v>237464.99</v>
      </c>
      <c r="O3360">
        <v>966.06</v>
      </c>
      <c r="P3360" s="1">
        <v>237464.99</v>
      </c>
      <c r="Q3360">
        <v>0</v>
      </c>
      <c r="R3360" s="1">
        <v>237464.99</v>
      </c>
      <c r="S3360">
        <v>0</v>
      </c>
    </row>
    <row r="3361" spans="1:19" x14ac:dyDescent="0.25">
      <c r="A3361" s="2">
        <v>1001</v>
      </c>
      <c r="B3361" t="s">
        <v>21</v>
      </c>
      <c r="C3361" s="2" t="str">
        <f t="shared" si="174"/>
        <v>17</v>
      </c>
      <c r="D3361" t="s">
        <v>716</v>
      </c>
      <c r="E3361" s="2" t="str">
        <f t="shared" si="176"/>
        <v>170100000</v>
      </c>
      <c r="F3361" t="s">
        <v>721</v>
      </c>
      <c r="G3361" t="s">
        <v>722</v>
      </c>
      <c r="H3361" t="s">
        <v>723</v>
      </c>
      <c r="I3361">
        <v>23309</v>
      </c>
      <c r="J3361" t="s">
        <v>224</v>
      </c>
      <c r="K3361" s="1">
        <v>140000</v>
      </c>
      <c r="L3361" s="1">
        <v>95000</v>
      </c>
      <c r="M3361" s="1">
        <v>-45000</v>
      </c>
      <c r="N3361" s="1">
        <v>59303.47</v>
      </c>
      <c r="O3361" s="1">
        <v>35696.53</v>
      </c>
      <c r="P3361" s="1">
        <v>59303.47</v>
      </c>
      <c r="Q3361">
        <v>0</v>
      </c>
      <c r="R3361" s="1">
        <v>59303.47</v>
      </c>
      <c r="S3361">
        <v>0</v>
      </c>
    </row>
    <row r="3362" spans="1:19" x14ac:dyDescent="0.25">
      <c r="A3362" s="2">
        <v>1001</v>
      </c>
      <c r="B3362" t="s">
        <v>21</v>
      </c>
      <c r="C3362" s="2" t="str">
        <f t="shared" si="174"/>
        <v>17</v>
      </c>
      <c r="D3362" t="s">
        <v>716</v>
      </c>
      <c r="E3362" s="2" t="str">
        <f t="shared" si="176"/>
        <v>170100000</v>
      </c>
      <c r="F3362" t="s">
        <v>721</v>
      </c>
      <c r="G3362" t="s">
        <v>722</v>
      </c>
      <c r="H3362" t="s">
        <v>723</v>
      </c>
      <c r="I3362">
        <v>26009</v>
      </c>
      <c r="J3362" t="s">
        <v>227</v>
      </c>
      <c r="K3362">
        <v>0</v>
      </c>
      <c r="L3362" s="1">
        <v>216406.61</v>
      </c>
      <c r="M3362" s="1">
        <v>216406.61</v>
      </c>
      <c r="N3362" s="1">
        <v>201138.59</v>
      </c>
      <c r="O3362" s="1">
        <v>15268.02</v>
      </c>
      <c r="P3362" s="1">
        <v>201138.59</v>
      </c>
      <c r="Q3362">
        <v>0</v>
      </c>
      <c r="R3362" s="1">
        <v>201138.59</v>
      </c>
      <c r="S3362">
        <v>0</v>
      </c>
    </row>
    <row r="3363" spans="1:19" x14ac:dyDescent="0.25">
      <c r="A3363" s="2">
        <v>1001</v>
      </c>
      <c r="B3363" t="s">
        <v>21</v>
      </c>
      <c r="C3363" s="2" t="str">
        <f t="shared" si="174"/>
        <v>17</v>
      </c>
      <c r="D3363" t="s">
        <v>716</v>
      </c>
      <c r="E3363" s="2" t="str">
        <f t="shared" si="176"/>
        <v>170100000</v>
      </c>
      <c r="F3363" t="s">
        <v>721</v>
      </c>
      <c r="G3363" t="s">
        <v>722</v>
      </c>
      <c r="H3363" t="s">
        <v>723</v>
      </c>
      <c r="I3363">
        <v>28001</v>
      </c>
      <c r="J3363" t="s">
        <v>45</v>
      </c>
      <c r="K3363" s="1">
        <v>27000</v>
      </c>
      <c r="L3363" s="1">
        <v>4000</v>
      </c>
      <c r="M3363" s="1">
        <v>-23000</v>
      </c>
      <c r="N3363">
        <v>350</v>
      </c>
      <c r="O3363" s="1">
        <v>3650</v>
      </c>
      <c r="P3363">
        <v>350</v>
      </c>
      <c r="Q3363">
        <v>0</v>
      </c>
      <c r="R3363">
        <v>350</v>
      </c>
      <c r="S3363">
        <v>0</v>
      </c>
    </row>
    <row r="3364" spans="1:19" x14ac:dyDescent="0.25">
      <c r="A3364" s="2">
        <v>1001</v>
      </c>
      <c r="B3364" t="s">
        <v>21</v>
      </c>
      <c r="C3364" s="2" t="str">
        <f t="shared" si="174"/>
        <v>17</v>
      </c>
      <c r="D3364" t="s">
        <v>716</v>
      </c>
      <c r="E3364" s="2" t="str">
        <f t="shared" si="176"/>
        <v>170100000</v>
      </c>
      <c r="F3364" t="s">
        <v>721</v>
      </c>
      <c r="G3364" t="s">
        <v>722</v>
      </c>
      <c r="H3364" t="s">
        <v>723</v>
      </c>
      <c r="I3364">
        <v>34200</v>
      </c>
      <c r="J3364" t="s">
        <v>139</v>
      </c>
      <c r="K3364">
        <v>0</v>
      </c>
      <c r="L3364" s="1">
        <v>13386.65</v>
      </c>
      <c r="M3364" s="1">
        <v>13386.65</v>
      </c>
      <c r="N3364" s="1">
        <v>13386.65</v>
      </c>
      <c r="O3364">
        <v>0</v>
      </c>
      <c r="P3364" s="1">
        <v>13386.65</v>
      </c>
      <c r="Q3364">
        <v>0</v>
      </c>
      <c r="R3364" s="1">
        <v>13386.65</v>
      </c>
      <c r="S3364">
        <v>0</v>
      </c>
    </row>
    <row r="3365" spans="1:19" x14ac:dyDescent="0.25">
      <c r="A3365" s="2">
        <v>1001</v>
      </c>
      <c r="B3365" t="s">
        <v>21</v>
      </c>
      <c r="C3365" s="2" t="str">
        <f t="shared" si="174"/>
        <v>17</v>
      </c>
      <c r="D3365" t="s">
        <v>716</v>
      </c>
      <c r="E3365" s="2" t="str">
        <f t="shared" si="176"/>
        <v>170100000</v>
      </c>
      <c r="F3365" t="s">
        <v>721</v>
      </c>
      <c r="G3365" t="s">
        <v>722</v>
      </c>
      <c r="H3365" t="s">
        <v>723</v>
      </c>
      <c r="I3365">
        <v>40300</v>
      </c>
      <c r="J3365" t="s">
        <v>724</v>
      </c>
      <c r="K3365" s="1">
        <v>8000</v>
      </c>
      <c r="L3365" s="1">
        <v>8000</v>
      </c>
      <c r="M3365">
        <v>0</v>
      </c>
      <c r="N3365" s="1">
        <v>8000</v>
      </c>
      <c r="O3365">
        <v>0</v>
      </c>
      <c r="P3365" s="1">
        <v>8000</v>
      </c>
      <c r="Q3365">
        <v>0</v>
      </c>
      <c r="R3365" s="1">
        <v>8000</v>
      </c>
      <c r="S3365">
        <v>0</v>
      </c>
    </row>
    <row r="3366" spans="1:19" x14ac:dyDescent="0.25">
      <c r="A3366" s="2">
        <v>1001</v>
      </c>
      <c r="B3366" t="s">
        <v>21</v>
      </c>
      <c r="C3366" s="2" t="str">
        <f t="shared" si="174"/>
        <v>17</v>
      </c>
      <c r="D3366" t="s">
        <v>716</v>
      </c>
      <c r="E3366" s="2" t="str">
        <f t="shared" si="176"/>
        <v>170100000</v>
      </c>
      <c r="F3366" t="s">
        <v>721</v>
      </c>
      <c r="G3366" t="s">
        <v>722</v>
      </c>
      <c r="H3366" t="s">
        <v>723</v>
      </c>
      <c r="I3366">
        <v>40502</v>
      </c>
      <c r="J3366" t="s">
        <v>725</v>
      </c>
      <c r="K3366" s="1">
        <v>90000</v>
      </c>
      <c r="L3366" s="1">
        <v>65000</v>
      </c>
      <c r="M3366" s="1">
        <v>-25000</v>
      </c>
      <c r="N3366" s="1">
        <v>65000</v>
      </c>
      <c r="O3366">
        <v>0</v>
      </c>
      <c r="P3366" s="1">
        <v>65000</v>
      </c>
      <c r="Q3366">
        <v>0</v>
      </c>
      <c r="R3366" s="1">
        <v>65000</v>
      </c>
      <c r="S3366">
        <v>0</v>
      </c>
    </row>
    <row r="3367" spans="1:19" x14ac:dyDescent="0.25">
      <c r="A3367" s="2">
        <v>1001</v>
      </c>
      <c r="B3367" t="s">
        <v>21</v>
      </c>
      <c r="C3367" s="2" t="str">
        <f t="shared" si="174"/>
        <v>17</v>
      </c>
      <c r="D3367" t="s">
        <v>716</v>
      </c>
      <c r="E3367" s="2" t="str">
        <f t="shared" si="176"/>
        <v>170100000</v>
      </c>
      <c r="F3367" t="s">
        <v>721</v>
      </c>
      <c r="G3367" t="s">
        <v>722</v>
      </c>
      <c r="H3367" t="s">
        <v>723</v>
      </c>
      <c r="I3367">
        <v>64003</v>
      </c>
      <c r="J3367" t="s">
        <v>194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>
        <v>0</v>
      </c>
      <c r="R3367">
        <v>0</v>
      </c>
      <c r="S3367">
        <v>0</v>
      </c>
    </row>
    <row r="3368" spans="1:19" x14ac:dyDescent="0.25">
      <c r="A3368" s="2">
        <v>1001</v>
      </c>
      <c r="B3368" t="s">
        <v>21</v>
      </c>
      <c r="C3368" s="2" t="str">
        <f t="shared" si="174"/>
        <v>17</v>
      </c>
      <c r="D3368" t="s">
        <v>716</v>
      </c>
      <c r="E3368" s="2" t="str">
        <f t="shared" si="176"/>
        <v>170100000</v>
      </c>
      <c r="F3368" t="s">
        <v>721</v>
      </c>
      <c r="G3368" t="s">
        <v>722</v>
      </c>
      <c r="H3368" t="s">
        <v>723</v>
      </c>
      <c r="I3368">
        <v>64099</v>
      </c>
      <c r="J3368" t="s">
        <v>172</v>
      </c>
      <c r="K3368" s="1">
        <v>7962274</v>
      </c>
      <c r="L3368" s="1">
        <v>9845379.9100000001</v>
      </c>
      <c r="M3368" s="1">
        <v>1883105.91</v>
      </c>
      <c r="N3368" s="1">
        <v>9845379.9100000001</v>
      </c>
      <c r="O3368">
        <v>0</v>
      </c>
      <c r="P3368" s="1">
        <v>9845379.8200000003</v>
      </c>
      <c r="Q3368">
        <v>0.09</v>
      </c>
      <c r="R3368" s="1">
        <v>9845379.8100000005</v>
      </c>
      <c r="S3368">
        <v>0.01</v>
      </c>
    </row>
    <row r="3369" spans="1:19" x14ac:dyDescent="0.25">
      <c r="A3369" s="2">
        <v>1001</v>
      </c>
      <c r="B3369" t="s">
        <v>21</v>
      </c>
      <c r="C3369" s="2" t="str">
        <f t="shared" si="174"/>
        <v>17</v>
      </c>
      <c r="D3369" t="s">
        <v>716</v>
      </c>
      <c r="E3369" s="2" t="str">
        <f t="shared" si="176"/>
        <v>170100000</v>
      </c>
      <c r="F3369" t="s">
        <v>721</v>
      </c>
      <c r="G3369" t="s">
        <v>722</v>
      </c>
      <c r="H3369" t="s">
        <v>723</v>
      </c>
      <c r="I3369">
        <v>78210</v>
      </c>
      <c r="J3369" t="s">
        <v>726</v>
      </c>
      <c r="K3369" s="1">
        <v>986277</v>
      </c>
      <c r="L3369" s="1">
        <v>826131</v>
      </c>
      <c r="M3369" s="1">
        <v>-160146</v>
      </c>
      <c r="N3369" s="1">
        <v>826131</v>
      </c>
      <c r="O3369">
        <v>0</v>
      </c>
      <c r="P3369" s="1">
        <v>826131</v>
      </c>
      <c r="Q3369">
        <v>0</v>
      </c>
      <c r="R3369" s="1">
        <v>826131</v>
      </c>
      <c r="S3369">
        <v>0</v>
      </c>
    </row>
    <row r="3370" spans="1:19" x14ac:dyDescent="0.25">
      <c r="A3370" s="2">
        <v>1001</v>
      </c>
      <c r="B3370" t="s">
        <v>21</v>
      </c>
      <c r="C3370" s="2" t="str">
        <f t="shared" si="174"/>
        <v>17</v>
      </c>
      <c r="D3370" t="s">
        <v>716</v>
      </c>
      <c r="E3370" s="2" t="str">
        <f t="shared" si="176"/>
        <v>170100000</v>
      </c>
      <c r="F3370" t="s">
        <v>721</v>
      </c>
      <c r="G3370" t="s">
        <v>722</v>
      </c>
      <c r="H3370" t="s">
        <v>723</v>
      </c>
      <c r="I3370">
        <v>78211</v>
      </c>
      <c r="J3370" t="s">
        <v>727</v>
      </c>
      <c r="K3370" s="1">
        <v>576218</v>
      </c>
      <c r="L3370" s="1">
        <v>601600</v>
      </c>
      <c r="M3370" s="1">
        <v>25382</v>
      </c>
      <c r="N3370" s="1">
        <v>601600</v>
      </c>
      <c r="O3370">
        <v>0</v>
      </c>
      <c r="P3370" s="1">
        <v>601600</v>
      </c>
      <c r="Q3370">
        <v>0</v>
      </c>
      <c r="R3370" s="1">
        <v>601600</v>
      </c>
      <c r="S3370">
        <v>0</v>
      </c>
    </row>
    <row r="3371" spans="1:19" x14ac:dyDescent="0.25">
      <c r="A3371" s="2">
        <v>1001</v>
      </c>
      <c r="B3371" t="s">
        <v>21</v>
      </c>
      <c r="C3371" s="2" t="str">
        <f t="shared" si="174"/>
        <v>17</v>
      </c>
      <c r="D3371" t="s">
        <v>716</v>
      </c>
      <c r="E3371" s="2" t="str">
        <f t="shared" si="176"/>
        <v>170100000</v>
      </c>
      <c r="F3371" t="s">
        <v>721</v>
      </c>
      <c r="G3371" t="s">
        <v>722</v>
      </c>
      <c r="H3371" t="s">
        <v>723</v>
      </c>
      <c r="I3371">
        <v>78212</v>
      </c>
      <c r="J3371" t="s">
        <v>728</v>
      </c>
      <c r="K3371" s="1">
        <v>1670219</v>
      </c>
      <c r="L3371" s="1">
        <v>1820053</v>
      </c>
      <c r="M3371" s="1">
        <v>149834</v>
      </c>
      <c r="N3371" s="1">
        <v>1820053</v>
      </c>
      <c r="O3371">
        <v>0</v>
      </c>
      <c r="P3371" s="1">
        <v>1820053</v>
      </c>
      <c r="Q3371">
        <v>0</v>
      </c>
      <c r="R3371" s="1">
        <v>1820053</v>
      </c>
      <c r="S3371">
        <v>0</v>
      </c>
    </row>
    <row r="3372" spans="1:19" x14ac:dyDescent="0.25">
      <c r="A3372" s="2">
        <v>1001</v>
      </c>
      <c r="B3372" t="s">
        <v>21</v>
      </c>
      <c r="C3372" s="2" t="str">
        <f t="shared" si="174"/>
        <v>17</v>
      </c>
      <c r="D3372" t="s">
        <v>716</v>
      </c>
      <c r="E3372" s="2" t="str">
        <f t="shared" si="176"/>
        <v>170100000</v>
      </c>
      <c r="F3372" t="s">
        <v>721</v>
      </c>
      <c r="G3372" t="s">
        <v>722</v>
      </c>
      <c r="H3372" t="s">
        <v>723</v>
      </c>
      <c r="I3372">
        <v>78213</v>
      </c>
      <c r="J3372" t="s">
        <v>729</v>
      </c>
      <c r="K3372" s="1">
        <v>527885</v>
      </c>
      <c r="L3372" s="1">
        <v>550194</v>
      </c>
      <c r="M3372" s="1">
        <v>22309</v>
      </c>
      <c r="N3372" s="1">
        <v>550194</v>
      </c>
      <c r="O3372">
        <v>0</v>
      </c>
      <c r="P3372" s="1">
        <v>550194</v>
      </c>
      <c r="Q3372">
        <v>0</v>
      </c>
      <c r="R3372" s="1">
        <v>550194</v>
      </c>
      <c r="S3372">
        <v>0</v>
      </c>
    </row>
    <row r="3373" spans="1:19" x14ac:dyDescent="0.25">
      <c r="A3373" s="2">
        <v>1001</v>
      </c>
      <c r="B3373" t="s">
        <v>21</v>
      </c>
      <c r="C3373" s="2" t="str">
        <f t="shared" si="174"/>
        <v>17</v>
      </c>
      <c r="D3373" t="s">
        <v>716</v>
      </c>
      <c r="E3373" s="2" t="str">
        <f t="shared" si="176"/>
        <v>170100000</v>
      </c>
      <c r="F3373" t="s">
        <v>721</v>
      </c>
      <c r="G3373" t="s">
        <v>722</v>
      </c>
      <c r="H3373" t="s">
        <v>723</v>
      </c>
      <c r="I3373">
        <v>78214</v>
      </c>
      <c r="J3373" t="s">
        <v>730</v>
      </c>
      <c r="K3373" s="1">
        <v>1041847</v>
      </c>
      <c r="L3373" s="1">
        <v>1078788</v>
      </c>
      <c r="M3373" s="1">
        <v>36941</v>
      </c>
      <c r="N3373" s="1">
        <v>1078788</v>
      </c>
      <c r="O3373">
        <v>0</v>
      </c>
      <c r="P3373" s="1">
        <v>1078788</v>
      </c>
      <c r="Q3373">
        <v>0</v>
      </c>
      <c r="R3373" s="1">
        <v>1078788</v>
      </c>
      <c r="S3373">
        <v>0</v>
      </c>
    </row>
    <row r="3374" spans="1:19" x14ac:dyDescent="0.25">
      <c r="A3374" s="2">
        <v>1001</v>
      </c>
      <c r="B3374" t="s">
        <v>21</v>
      </c>
      <c r="C3374" s="2" t="str">
        <f t="shared" si="174"/>
        <v>17</v>
      </c>
      <c r="D3374" t="s">
        <v>716</v>
      </c>
      <c r="E3374" s="2" t="str">
        <f t="shared" si="176"/>
        <v>170100000</v>
      </c>
      <c r="F3374" t="s">
        <v>721</v>
      </c>
      <c r="G3374" t="s">
        <v>722</v>
      </c>
      <c r="H3374" t="s">
        <v>723</v>
      </c>
      <c r="I3374">
        <v>78215</v>
      </c>
      <c r="J3374" t="s">
        <v>731</v>
      </c>
      <c r="K3374" s="1">
        <v>491352</v>
      </c>
      <c r="L3374" s="1">
        <v>508432</v>
      </c>
      <c r="M3374" s="1">
        <v>17080</v>
      </c>
      <c r="N3374" s="1">
        <v>508432</v>
      </c>
      <c r="O3374">
        <v>0</v>
      </c>
      <c r="P3374" s="1">
        <v>508432</v>
      </c>
      <c r="Q3374">
        <v>0</v>
      </c>
      <c r="R3374" s="1">
        <v>508432</v>
      </c>
      <c r="S3374">
        <v>0</v>
      </c>
    </row>
    <row r="3375" spans="1:19" x14ac:dyDescent="0.25">
      <c r="A3375" s="2">
        <v>1001</v>
      </c>
      <c r="B3375" t="s">
        <v>21</v>
      </c>
      <c r="C3375" s="2" t="str">
        <f t="shared" si="174"/>
        <v>17</v>
      </c>
      <c r="D3375" t="s">
        <v>716</v>
      </c>
      <c r="E3375" s="2" t="str">
        <f t="shared" si="176"/>
        <v>170100000</v>
      </c>
      <c r="F3375" t="s">
        <v>721</v>
      </c>
      <c r="G3375" t="s">
        <v>722</v>
      </c>
      <c r="H3375" t="s">
        <v>723</v>
      </c>
      <c r="I3375">
        <v>78216</v>
      </c>
      <c r="J3375" t="s">
        <v>732</v>
      </c>
      <c r="K3375" s="1">
        <v>756020</v>
      </c>
      <c r="L3375" s="1">
        <v>679606</v>
      </c>
      <c r="M3375" s="1">
        <v>-76414</v>
      </c>
      <c r="N3375" s="1">
        <v>679606</v>
      </c>
      <c r="O3375">
        <v>0</v>
      </c>
      <c r="P3375" s="1">
        <v>679606</v>
      </c>
      <c r="Q3375">
        <v>0</v>
      </c>
      <c r="R3375" s="1">
        <v>679606</v>
      </c>
      <c r="S3375">
        <v>0</v>
      </c>
    </row>
    <row r="3376" spans="1:19" x14ac:dyDescent="0.25">
      <c r="A3376" s="2">
        <v>1001</v>
      </c>
      <c r="B3376" t="s">
        <v>21</v>
      </c>
      <c r="C3376" s="2" t="str">
        <f t="shared" si="174"/>
        <v>17</v>
      </c>
      <c r="D3376" t="s">
        <v>716</v>
      </c>
      <c r="E3376" s="2" t="str">
        <f t="shared" si="176"/>
        <v>170100000</v>
      </c>
      <c r="F3376" t="s">
        <v>721</v>
      </c>
      <c r="G3376" t="s">
        <v>722</v>
      </c>
      <c r="H3376" t="s">
        <v>723</v>
      </c>
      <c r="I3376">
        <v>78217</v>
      </c>
      <c r="J3376" t="s">
        <v>733</v>
      </c>
      <c r="K3376" s="1">
        <v>138295</v>
      </c>
      <c r="L3376" s="1">
        <v>141625</v>
      </c>
      <c r="M3376" s="1">
        <v>3330</v>
      </c>
      <c r="N3376" s="1">
        <v>141625</v>
      </c>
      <c r="O3376">
        <v>0</v>
      </c>
      <c r="P3376" s="1">
        <v>141625</v>
      </c>
      <c r="Q3376">
        <v>0</v>
      </c>
      <c r="R3376" s="1">
        <v>141625</v>
      </c>
      <c r="S3376">
        <v>0</v>
      </c>
    </row>
    <row r="3377" spans="1:19" x14ac:dyDescent="0.25">
      <c r="A3377" s="2">
        <v>1001</v>
      </c>
      <c r="B3377" t="s">
        <v>21</v>
      </c>
      <c r="C3377" s="2" t="str">
        <f t="shared" si="174"/>
        <v>17</v>
      </c>
      <c r="D3377" t="s">
        <v>716</v>
      </c>
      <c r="E3377" s="2" t="str">
        <f t="shared" si="176"/>
        <v>170100000</v>
      </c>
      <c r="F3377" t="s">
        <v>721</v>
      </c>
      <c r="G3377" t="s">
        <v>722</v>
      </c>
      <c r="H3377" t="s">
        <v>723</v>
      </c>
      <c r="I3377">
        <v>78218</v>
      </c>
      <c r="J3377" t="s">
        <v>734</v>
      </c>
      <c r="K3377" s="1">
        <v>152000</v>
      </c>
      <c r="L3377" s="1">
        <v>155392</v>
      </c>
      <c r="M3377" s="1">
        <v>3392</v>
      </c>
      <c r="N3377" s="1">
        <v>155392</v>
      </c>
      <c r="O3377">
        <v>0</v>
      </c>
      <c r="P3377" s="1">
        <v>155392</v>
      </c>
      <c r="Q3377">
        <v>0</v>
      </c>
      <c r="R3377" s="1">
        <v>155392</v>
      </c>
      <c r="S3377">
        <v>0</v>
      </c>
    </row>
    <row r="3378" spans="1:19" x14ac:dyDescent="0.25">
      <c r="A3378" s="2">
        <v>1001</v>
      </c>
      <c r="B3378" t="s">
        <v>21</v>
      </c>
      <c r="C3378" s="2" t="str">
        <f t="shared" si="174"/>
        <v>17</v>
      </c>
      <c r="D3378" t="s">
        <v>716</v>
      </c>
      <c r="E3378" s="2" t="str">
        <f t="shared" si="176"/>
        <v>170100000</v>
      </c>
      <c r="F3378" t="s">
        <v>721</v>
      </c>
      <c r="G3378" t="s">
        <v>722</v>
      </c>
      <c r="H3378" t="s">
        <v>723</v>
      </c>
      <c r="I3378">
        <v>78219</v>
      </c>
      <c r="J3378" t="s">
        <v>735</v>
      </c>
      <c r="K3378" s="1">
        <v>162218</v>
      </c>
      <c r="L3378" s="1">
        <v>164347</v>
      </c>
      <c r="M3378" s="1">
        <v>2129</v>
      </c>
      <c r="N3378" s="1">
        <v>164347</v>
      </c>
      <c r="O3378">
        <v>0</v>
      </c>
      <c r="P3378" s="1">
        <v>164347</v>
      </c>
      <c r="Q3378">
        <v>0</v>
      </c>
      <c r="R3378" s="1">
        <v>164347</v>
      </c>
      <c r="S3378">
        <v>0</v>
      </c>
    </row>
    <row r="3379" spans="1:19" x14ac:dyDescent="0.25">
      <c r="A3379" s="2">
        <v>1001</v>
      </c>
      <c r="B3379" t="s">
        <v>21</v>
      </c>
      <c r="C3379" s="2" t="str">
        <f t="shared" si="174"/>
        <v>17</v>
      </c>
      <c r="D3379" t="s">
        <v>716</v>
      </c>
      <c r="E3379" s="2" t="str">
        <f t="shared" si="176"/>
        <v>170100000</v>
      </c>
      <c r="F3379" t="s">
        <v>721</v>
      </c>
      <c r="G3379" t="s">
        <v>722</v>
      </c>
      <c r="H3379" t="s">
        <v>723</v>
      </c>
      <c r="I3379">
        <v>78220</v>
      </c>
      <c r="J3379" t="s">
        <v>736</v>
      </c>
      <c r="K3379" s="1">
        <v>252949</v>
      </c>
      <c r="L3379" s="1">
        <v>321135</v>
      </c>
      <c r="M3379" s="1">
        <v>68186</v>
      </c>
      <c r="N3379" s="1">
        <v>321135</v>
      </c>
      <c r="O3379">
        <v>0</v>
      </c>
      <c r="P3379" s="1">
        <v>321135</v>
      </c>
      <c r="Q3379">
        <v>0</v>
      </c>
      <c r="R3379" s="1">
        <v>321135</v>
      </c>
      <c r="S3379">
        <v>0</v>
      </c>
    </row>
    <row r="3380" spans="1:19" x14ac:dyDescent="0.25">
      <c r="A3380" s="2">
        <v>1001</v>
      </c>
      <c r="B3380" t="s">
        <v>21</v>
      </c>
      <c r="C3380" s="2" t="str">
        <f t="shared" ref="C3380:C3443" si="177">"17"</f>
        <v>17</v>
      </c>
      <c r="D3380" t="s">
        <v>716</v>
      </c>
      <c r="E3380" s="2" t="str">
        <f t="shared" si="176"/>
        <v>170100000</v>
      </c>
      <c r="F3380" t="s">
        <v>721</v>
      </c>
      <c r="G3380" t="s">
        <v>722</v>
      </c>
      <c r="H3380" t="s">
        <v>723</v>
      </c>
      <c r="I3380">
        <v>78221</v>
      </c>
      <c r="J3380" t="s">
        <v>737</v>
      </c>
      <c r="K3380" s="1">
        <v>65431</v>
      </c>
      <c r="L3380" s="1">
        <v>72162</v>
      </c>
      <c r="M3380" s="1">
        <v>6731</v>
      </c>
      <c r="N3380" s="1">
        <v>72162</v>
      </c>
      <c r="O3380">
        <v>0</v>
      </c>
      <c r="P3380" s="1">
        <v>72162</v>
      </c>
      <c r="Q3380">
        <v>0</v>
      </c>
      <c r="R3380" s="1">
        <v>72162</v>
      </c>
      <c r="S3380">
        <v>0</v>
      </c>
    </row>
    <row r="3381" spans="1:19" x14ac:dyDescent="0.25">
      <c r="A3381" s="2">
        <v>1001</v>
      </c>
      <c r="B3381" t="s">
        <v>21</v>
      </c>
      <c r="C3381" s="2" t="str">
        <f t="shared" si="177"/>
        <v>17</v>
      </c>
      <c r="D3381" t="s">
        <v>716</v>
      </c>
      <c r="E3381" s="2" t="str">
        <f t="shared" si="176"/>
        <v>170100000</v>
      </c>
      <c r="F3381" t="s">
        <v>721</v>
      </c>
      <c r="G3381" t="s">
        <v>722</v>
      </c>
      <c r="H3381" t="s">
        <v>723</v>
      </c>
      <c r="I3381">
        <v>78222</v>
      </c>
      <c r="J3381" t="s">
        <v>738</v>
      </c>
      <c r="K3381" s="1">
        <v>63201</v>
      </c>
      <c r="L3381" s="1">
        <v>71843</v>
      </c>
      <c r="M3381" s="1">
        <v>8642</v>
      </c>
      <c r="N3381" s="1">
        <v>71843</v>
      </c>
      <c r="O3381">
        <v>0</v>
      </c>
      <c r="P3381" s="1">
        <v>71843</v>
      </c>
      <c r="Q3381">
        <v>0</v>
      </c>
      <c r="R3381" s="1">
        <v>71843</v>
      </c>
      <c r="S3381">
        <v>0</v>
      </c>
    </row>
    <row r="3382" spans="1:19" x14ac:dyDescent="0.25">
      <c r="A3382" s="2">
        <v>1001</v>
      </c>
      <c r="B3382" t="s">
        <v>21</v>
      </c>
      <c r="C3382" s="2" t="str">
        <f t="shared" si="177"/>
        <v>17</v>
      </c>
      <c r="D3382" t="s">
        <v>716</v>
      </c>
      <c r="E3382" s="2" t="str">
        <f t="shared" ref="E3382:E3404" si="178">"170110000"</f>
        <v>170110000</v>
      </c>
      <c r="F3382" t="s">
        <v>739</v>
      </c>
      <c r="G3382" t="s">
        <v>740</v>
      </c>
      <c r="H3382" t="s">
        <v>741</v>
      </c>
      <c r="I3382">
        <v>10000</v>
      </c>
      <c r="J3382" t="s">
        <v>25</v>
      </c>
      <c r="K3382" s="1">
        <v>82492</v>
      </c>
      <c r="L3382" s="1">
        <v>82713.59</v>
      </c>
      <c r="M3382">
        <v>221.59</v>
      </c>
      <c r="N3382" s="1">
        <v>82713.59</v>
      </c>
      <c r="O3382">
        <v>0</v>
      </c>
      <c r="P3382" s="1">
        <v>82713.59</v>
      </c>
      <c r="Q3382">
        <v>0</v>
      </c>
      <c r="R3382" s="1">
        <v>82713.59</v>
      </c>
      <c r="S3382">
        <v>0</v>
      </c>
    </row>
    <row r="3383" spans="1:19" x14ac:dyDescent="0.25">
      <c r="A3383" s="2">
        <v>1001</v>
      </c>
      <c r="B3383" t="s">
        <v>21</v>
      </c>
      <c r="C3383" s="2" t="str">
        <f t="shared" si="177"/>
        <v>17</v>
      </c>
      <c r="D3383" t="s">
        <v>716</v>
      </c>
      <c r="E3383" s="2" t="str">
        <f t="shared" si="178"/>
        <v>170110000</v>
      </c>
      <c r="F3383" t="s">
        <v>739</v>
      </c>
      <c r="G3383" t="s">
        <v>740</v>
      </c>
      <c r="H3383" t="s">
        <v>741</v>
      </c>
      <c r="I3383">
        <v>12000</v>
      </c>
      <c r="J3383" t="s">
        <v>28</v>
      </c>
      <c r="K3383" s="1">
        <v>3307665</v>
      </c>
      <c r="L3383" s="1">
        <v>2413582.9300000002</v>
      </c>
      <c r="M3383" s="1">
        <v>-894082.07</v>
      </c>
      <c r="N3383" s="1">
        <v>2413582.36</v>
      </c>
      <c r="O3383">
        <v>0.56999999999999995</v>
      </c>
      <c r="P3383" s="1">
        <v>2413582.36</v>
      </c>
      <c r="Q3383">
        <v>0</v>
      </c>
      <c r="R3383" s="1">
        <v>2413582.36</v>
      </c>
      <c r="S3383">
        <v>0</v>
      </c>
    </row>
    <row r="3384" spans="1:19" x14ac:dyDescent="0.25">
      <c r="A3384" s="2">
        <v>1001</v>
      </c>
      <c r="B3384" t="s">
        <v>21</v>
      </c>
      <c r="C3384" s="2" t="str">
        <f t="shared" si="177"/>
        <v>17</v>
      </c>
      <c r="D3384" t="s">
        <v>716</v>
      </c>
      <c r="E3384" s="2" t="str">
        <f t="shared" si="178"/>
        <v>170110000</v>
      </c>
      <c r="F3384" t="s">
        <v>739</v>
      </c>
      <c r="G3384" t="s">
        <v>740</v>
      </c>
      <c r="H3384" t="s">
        <v>741</v>
      </c>
      <c r="I3384">
        <v>12001</v>
      </c>
      <c r="J3384" t="s">
        <v>51</v>
      </c>
      <c r="K3384" s="1">
        <v>1364334</v>
      </c>
      <c r="L3384" s="1">
        <v>1127988.52</v>
      </c>
      <c r="M3384" s="1">
        <v>-236345.48</v>
      </c>
      <c r="N3384" s="1">
        <v>1107883.48</v>
      </c>
      <c r="O3384" s="1">
        <v>20105.04</v>
      </c>
      <c r="P3384" s="1">
        <v>1107883.48</v>
      </c>
      <c r="Q3384">
        <v>0</v>
      </c>
      <c r="R3384" s="1">
        <v>1107883.48</v>
      </c>
      <c r="S3384">
        <v>0</v>
      </c>
    </row>
    <row r="3385" spans="1:19" x14ac:dyDescent="0.25">
      <c r="A3385" s="2">
        <v>1001</v>
      </c>
      <c r="B3385" t="s">
        <v>21</v>
      </c>
      <c r="C3385" s="2" t="str">
        <f t="shared" si="177"/>
        <v>17</v>
      </c>
      <c r="D3385" t="s">
        <v>716</v>
      </c>
      <c r="E3385" s="2" t="str">
        <f t="shared" si="178"/>
        <v>170110000</v>
      </c>
      <c r="F3385" t="s">
        <v>739</v>
      </c>
      <c r="G3385" t="s">
        <v>740</v>
      </c>
      <c r="H3385" t="s">
        <v>741</v>
      </c>
      <c r="I3385">
        <v>12002</v>
      </c>
      <c r="J3385" t="s">
        <v>29</v>
      </c>
      <c r="K3385" s="1">
        <v>838247</v>
      </c>
      <c r="L3385" s="1">
        <v>439374.74</v>
      </c>
      <c r="M3385" s="1">
        <v>-398872.26</v>
      </c>
      <c r="N3385" s="1">
        <v>439374.38</v>
      </c>
      <c r="O3385">
        <v>0.36</v>
      </c>
      <c r="P3385" s="1">
        <v>439374.38</v>
      </c>
      <c r="Q3385">
        <v>0</v>
      </c>
      <c r="R3385" s="1">
        <v>439374.38</v>
      </c>
      <c r="S3385">
        <v>0</v>
      </c>
    </row>
    <row r="3386" spans="1:19" x14ac:dyDescent="0.25">
      <c r="A3386" s="2">
        <v>1001</v>
      </c>
      <c r="B3386" t="s">
        <v>21</v>
      </c>
      <c r="C3386" s="2" t="str">
        <f t="shared" si="177"/>
        <v>17</v>
      </c>
      <c r="D3386" t="s">
        <v>716</v>
      </c>
      <c r="E3386" s="2" t="str">
        <f t="shared" si="178"/>
        <v>170110000</v>
      </c>
      <c r="F3386" t="s">
        <v>739</v>
      </c>
      <c r="G3386" t="s">
        <v>740</v>
      </c>
      <c r="H3386" t="s">
        <v>741</v>
      </c>
      <c r="I3386">
        <v>12003</v>
      </c>
      <c r="J3386" t="s">
        <v>30</v>
      </c>
      <c r="K3386" s="1">
        <v>564514</v>
      </c>
      <c r="L3386" s="1">
        <v>564072</v>
      </c>
      <c r="M3386">
        <v>-442</v>
      </c>
      <c r="N3386" s="1">
        <v>497108.3</v>
      </c>
      <c r="O3386" s="1">
        <v>66963.7</v>
      </c>
      <c r="P3386" s="1">
        <v>497108.3</v>
      </c>
      <c r="Q3386">
        <v>0</v>
      </c>
      <c r="R3386" s="1">
        <v>497108.3</v>
      </c>
      <c r="S3386">
        <v>0</v>
      </c>
    </row>
    <row r="3387" spans="1:19" x14ac:dyDescent="0.25">
      <c r="A3387" s="2">
        <v>1001</v>
      </c>
      <c r="B3387" t="s">
        <v>21</v>
      </c>
      <c r="C3387" s="2" t="str">
        <f t="shared" si="177"/>
        <v>17</v>
      </c>
      <c r="D3387" t="s">
        <v>716</v>
      </c>
      <c r="E3387" s="2" t="str">
        <f t="shared" si="178"/>
        <v>170110000</v>
      </c>
      <c r="F3387" t="s">
        <v>739</v>
      </c>
      <c r="G3387" t="s">
        <v>740</v>
      </c>
      <c r="H3387" t="s">
        <v>741</v>
      </c>
      <c r="I3387">
        <v>12005</v>
      </c>
      <c r="J3387" t="s">
        <v>31</v>
      </c>
      <c r="K3387" s="1">
        <v>942189</v>
      </c>
      <c r="L3387" s="1">
        <v>942189</v>
      </c>
      <c r="M3387">
        <v>0</v>
      </c>
      <c r="N3387" s="1">
        <v>998193.45</v>
      </c>
      <c r="O3387" s="1">
        <v>-56004.45</v>
      </c>
      <c r="P3387" s="1">
        <v>998193.45</v>
      </c>
      <c r="Q3387">
        <v>0</v>
      </c>
      <c r="R3387" s="1">
        <v>998193.45</v>
      </c>
      <c r="S3387">
        <v>0</v>
      </c>
    </row>
    <row r="3388" spans="1:19" x14ac:dyDescent="0.25">
      <c r="A3388" s="2">
        <v>1001</v>
      </c>
      <c r="B3388" t="s">
        <v>21</v>
      </c>
      <c r="C3388" s="2" t="str">
        <f t="shared" si="177"/>
        <v>17</v>
      </c>
      <c r="D3388" t="s">
        <v>716</v>
      </c>
      <c r="E3388" s="2" t="str">
        <f t="shared" si="178"/>
        <v>170110000</v>
      </c>
      <c r="F3388" t="s">
        <v>739</v>
      </c>
      <c r="G3388" t="s">
        <v>740</v>
      </c>
      <c r="H3388" t="s">
        <v>741</v>
      </c>
      <c r="I3388">
        <v>12100</v>
      </c>
      <c r="J3388" t="s">
        <v>32</v>
      </c>
      <c r="K3388" s="1">
        <v>3740232</v>
      </c>
      <c r="L3388" s="1">
        <v>2830353</v>
      </c>
      <c r="M3388" s="1">
        <v>-909879</v>
      </c>
      <c r="N3388" s="1">
        <v>2830352.73</v>
      </c>
      <c r="O3388">
        <v>0.27</v>
      </c>
      <c r="P3388" s="1">
        <v>2830352.73</v>
      </c>
      <c r="Q3388">
        <v>0</v>
      </c>
      <c r="R3388" s="1">
        <v>2830352.73</v>
      </c>
      <c r="S3388">
        <v>0</v>
      </c>
    </row>
    <row r="3389" spans="1:19" x14ac:dyDescent="0.25">
      <c r="A3389" s="2">
        <v>1001</v>
      </c>
      <c r="B3389" t="s">
        <v>21</v>
      </c>
      <c r="C3389" s="2" t="str">
        <f t="shared" si="177"/>
        <v>17</v>
      </c>
      <c r="D3389" t="s">
        <v>716</v>
      </c>
      <c r="E3389" s="2" t="str">
        <f t="shared" si="178"/>
        <v>170110000</v>
      </c>
      <c r="F3389" t="s">
        <v>739</v>
      </c>
      <c r="G3389" t="s">
        <v>740</v>
      </c>
      <c r="H3389" t="s">
        <v>741</v>
      </c>
      <c r="I3389">
        <v>12101</v>
      </c>
      <c r="J3389" t="s">
        <v>33</v>
      </c>
      <c r="K3389" s="1">
        <v>6465421</v>
      </c>
      <c r="L3389" s="1">
        <v>4885953.3600000003</v>
      </c>
      <c r="M3389" s="1">
        <v>-1579467.64</v>
      </c>
      <c r="N3389" s="1">
        <v>4885952.38</v>
      </c>
      <c r="O3389">
        <v>0.98</v>
      </c>
      <c r="P3389" s="1">
        <v>4885952.38</v>
      </c>
      <c r="Q3389">
        <v>0</v>
      </c>
      <c r="R3389" s="1">
        <v>4885952.38</v>
      </c>
      <c r="S3389">
        <v>0</v>
      </c>
    </row>
    <row r="3390" spans="1:19" x14ac:dyDescent="0.25">
      <c r="A3390" s="2">
        <v>1001</v>
      </c>
      <c r="B3390" t="s">
        <v>21</v>
      </c>
      <c r="C3390" s="2" t="str">
        <f t="shared" si="177"/>
        <v>17</v>
      </c>
      <c r="D3390" t="s">
        <v>716</v>
      </c>
      <c r="E3390" s="2" t="str">
        <f t="shared" si="178"/>
        <v>170110000</v>
      </c>
      <c r="F3390" t="s">
        <v>739</v>
      </c>
      <c r="G3390" t="s">
        <v>740</v>
      </c>
      <c r="H3390" t="s">
        <v>741</v>
      </c>
      <c r="I3390">
        <v>12103</v>
      </c>
      <c r="J3390" t="s">
        <v>52</v>
      </c>
      <c r="K3390" s="1">
        <v>396729</v>
      </c>
      <c r="L3390" s="1">
        <v>396729</v>
      </c>
      <c r="M3390">
        <v>0</v>
      </c>
      <c r="N3390" s="1">
        <v>427794.93</v>
      </c>
      <c r="O3390" s="1">
        <v>-31065.93</v>
      </c>
      <c r="P3390" s="1">
        <v>427794.93</v>
      </c>
      <c r="Q3390">
        <v>0</v>
      </c>
      <c r="R3390" s="1">
        <v>427794.93</v>
      </c>
      <c r="S3390">
        <v>0</v>
      </c>
    </row>
    <row r="3391" spans="1:19" x14ac:dyDescent="0.25">
      <c r="A3391" s="2">
        <v>1001</v>
      </c>
      <c r="B3391" t="s">
        <v>21</v>
      </c>
      <c r="C3391" s="2" t="str">
        <f t="shared" si="177"/>
        <v>17</v>
      </c>
      <c r="D3391" t="s">
        <v>716</v>
      </c>
      <c r="E3391" s="2" t="str">
        <f t="shared" si="178"/>
        <v>170110000</v>
      </c>
      <c r="F3391" t="s">
        <v>739</v>
      </c>
      <c r="G3391" t="s">
        <v>740</v>
      </c>
      <c r="H3391" t="s">
        <v>741</v>
      </c>
      <c r="I3391">
        <v>13000</v>
      </c>
      <c r="J3391" t="s">
        <v>53</v>
      </c>
      <c r="K3391" s="1">
        <v>481814</v>
      </c>
      <c r="L3391" s="1">
        <v>402662</v>
      </c>
      <c r="M3391" s="1">
        <v>-79152</v>
      </c>
      <c r="N3391" s="1">
        <v>402661.94</v>
      </c>
      <c r="O3391">
        <v>0.06</v>
      </c>
      <c r="P3391" s="1">
        <v>402661.94</v>
      </c>
      <c r="Q3391">
        <v>0</v>
      </c>
      <c r="R3391" s="1">
        <v>402661.94</v>
      </c>
      <c r="S3391">
        <v>0</v>
      </c>
    </row>
    <row r="3392" spans="1:19" x14ac:dyDescent="0.25">
      <c r="A3392" s="2">
        <v>1001</v>
      </c>
      <c r="B3392" t="s">
        <v>21</v>
      </c>
      <c r="C3392" s="2" t="str">
        <f t="shared" si="177"/>
        <v>17</v>
      </c>
      <c r="D3392" t="s">
        <v>716</v>
      </c>
      <c r="E3392" s="2" t="str">
        <f t="shared" si="178"/>
        <v>170110000</v>
      </c>
      <c r="F3392" t="s">
        <v>739</v>
      </c>
      <c r="G3392" t="s">
        <v>740</v>
      </c>
      <c r="H3392" t="s">
        <v>741</v>
      </c>
      <c r="I3392">
        <v>13005</v>
      </c>
      <c r="J3392" t="s">
        <v>56</v>
      </c>
      <c r="K3392" s="1">
        <v>97399</v>
      </c>
      <c r="L3392" s="1">
        <v>81199</v>
      </c>
      <c r="M3392" s="1">
        <v>-16200</v>
      </c>
      <c r="N3392" s="1">
        <v>81198.38</v>
      </c>
      <c r="O3392">
        <v>0.62</v>
      </c>
      <c r="P3392" s="1">
        <v>81198.38</v>
      </c>
      <c r="Q3392">
        <v>0</v>
      </c>
      <c r="R3392" s="1">
        <v>81198.38</v>
      </c>
      <c r="S3392">
        <v>0</v>
      </c>
    </row>
    <row r="3393" spans="1:19" x14ac:dyDescent="0.25">
      <c r="A3393" s="2">
        <v>1001</v>
      </c>
      <c r="B3393" t="s">
        <v>21</v>
      </c>
      <c r="C3393" s="2" t="str">
        <f t="shared" si="177"/>
        <v>17</v>
      </c>
      <c r="D3393" t="s">
        <v>716</v>
      </c>
      <c r="E3393" s="2" t="str">
        <f t="shared" si="178"/>
        <v>170110000</v>
      </c>
      <c r="F3393" t="s">
        <v>739</v>
      </c>
      <c r="G3393" t="s">
        <v>740</v>
      </c>
      <c r="H3393" t="s">
        <v>741</v>
      </c>
      <c r="I3393">
        <v>16000</v>
      </c>
      <c r="J3393" t="s">
        <v>35</v>
      </c>
      <c r="K3393" s="1">
        <v>4809901</v>
      </c>
      <c r="L3393" s="1">
        <v>3914615.37</v>
      </c>
      <c r="M3393" s="1">
        <v>-895285.63</v>
      </c>
      <c r="N3393" s="1">
        <v>3914614.63</v>
      </c>
      <c r="O3393">
        <v>0.74</v>
      </c>
      <c r="P3393" s="1">
        <v>3914614.63</v>
      </c>
      <c r="Q3393">
        <v>0</v>
      </c>
      <c r="R3393" s="1">
        <v>3914614.63</v>
      </c>
      <c r="S3393">
        <v>0</v>
      </c>
    </row>
    <row r="3394" spans="1:19" x14ac:dyDescent="0.25">
      <c r="A3394" s="2">
        <v>1001</v>
      </c>
      <c r="B3394" t="s">
        <v>21</v>
      </c>
      <c r="C3394" s="2" t="str">
        <f t="shared" si="177"/>
        <v>17</v>
      </c>
      <c r="D3394" t="s">
        <v>716</v>
      </c>
      <c r="E3394" s="2" t="str">
        <f t="shared" si="178"/>
        <v>170110000</v>
      </c>
      <c r="F3394" t="s">
        <v>739</v>
      </c>
      <c r="G3394" t="s">
        <v>740</v>
      </c>
      <c r="H3394" t="s">
        <v>741</v>
      </c>
      <c r="I3394">
        <v>16205</v>
      </c>
      <c r="J3394" t="s">
        <v>63</v>
      </c>
      <c r="K3394">
        <v>0</v>
      </c>
      <c r="L3394">
        <v>0</v>
      </c>
      <c r="M3394">
        <v>0</v>
      </c>
      <c r="N3394">
        <v>0</v>
      </c>
      <c r="O3394">
        <v>0</v>
      </c>
      <c r="P3394">
        <v>0</v>
      </c>
      <c r="Q3394">
        <v>0</v>
      </c>
      <c r="R3394">
        <v>0</v>
      </c>
      <c r="S3394">
        <v>0</v>
      </c>
    </row>
    <row r="3395" spans="1:19" x14ac:dyDescent="0.25">
      <c r="A3395" s="2">
        <v>1001</v>
      </c>
      <c r="B3395" t="s">
        <v>21</v>
      </c>
      <c r="C3395" s="2" t="str">
        <f t="shared" si="177"/>
        <v>17</v>
      </c>
      <c r="D3395" t="s">
        <v>716</v>
      </c>
      <c r="E3395" s="2" t="str">
        <f t="shared" si="178"/>
        <v>170110000</v>
      </c>
      <c r="F3395" t="s">
        <v>739</v>
      </c>
      <c r="G3395" t="s">
        <v>740</v>
      </c>
      <c r="H3395" t="s">
        <v>741</v>
      </c>
      <c r="I3395">
        <v>22107</v>
      </c>
      <c r="J3395" t="s">
        <v>106</v>
      </c>
      <c r="K3395" s="1">
        <v>1000</v>
      </c>
      <c r="L3395">
        <v>218.96</v>
      </c>
      <c r="M3395">
        <v>-781.04</v>
      </c>
      <c r="N3395">
        <v>192.1</v>
      </c>
      <c r="O3395">
        <v>26.86</v>
      </c>
      <c r="P3395">
        <v>192.1</v>
      </c>
      <c r="Q3395">
        <v>0</v>
      </c>
      <c r="R3395">
        <v>192.1</v>
      </c>
      <c r="S3395">
        <v>0</v>
      </c>
    </row>
    <row r="3396" spans="1:19" x14ac:dyDescent="0.25">
      <c r="A3396" s="2">
        <v>1001</v>
      </c>
      <c r="B3396" t="s">
        <v>21</v>
      </c>
      <c r="C3396" s="2" t="str">
        <f t="shared" si="177"/>
        <v>17</v>
      </c>
      <c r="D3396" t="s">
        <v>716</v>
      </c>
      <c r="E3396" s="2" t="str">
        <f t="shared" si="178"/>
        <v>170110000</v>
      </c>
      <c r="F3396" t="s">
        <v>739</v>
      </c>
      <c r="G3396" t="s">
        <v>740</v>
      </c>
      <c r="H3396" t="s">
        <v>741</v>
      </c>
      <c r="I3396">
        <v>22109</v>
      </c>
      <c r="J3396" t="s">
        <v>78</v>
      </c>
      <c r="K3396" s="1">
        <v>15000</v>
      </c>
      <c r="L3396" s="1">
        <v>10124.549999999999</v>
      </c>
      <c r="M3396" s="1">
        <v>-4875.45</v>
      </c>
      <c r="N3396" s="1">
        <v>10124.549999999999</v>
      </c>
      <c r="O3396">
        <v>0</v>
      </c>
      <c r="P3396" s="1">
        <v>10124.549999999999</v>
      </c>
      <c r="Q3396">
        <v>0</v>
      </c>
      <c r="R3396" s="1">
        <v>10124.549999999999</v>
      </c>
      <c r="S3396">
        <v>0</v>
      </c>
    </row>
    <row r="3397" spans="1:19" x14ac:dyDescent="0.25">
      <c r="A3397" s="2">
        <v>1001</v>
      </c>
      <c r="B3397" t="s">
        <v>21</v>
      </c>
      <c r="C3397" s="2" t="str">
        <f t="shared" si="177"/>
        <v>17</v>
      </c>
      <c r="D3397" t="s">
        <v>716</v>
      </c>
      <c r="E3397" s="2" t="str">
        <f t="shared" si="178"/>
        <v>170110000</v>
      </c>
      <c r="F3397" t="s">
        <v>739</v>
      </c>
      <c r="G3397" t="s">
        <v>740</v>
      </c>
      <c r="H3397" t="s">
        <v>741</v>
      </c>
      <c r="I3397">
        <v>22409</v>
      </c>
      <c r="J3397" t="s">
        <v>80</v>
      </c>
      <c r="K3397" s="1">
        <v>10000</v>
      </c>
      <c r="L3397">
        <v>0</v>
      </c>
      <c r="M3397" s="1">
        <v>-10000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</row>
    <row r="3398" spans="1:19" x14ac:dyDescent="0.25">
      <c r="A3398" s="2">
        <v>1001</v>
      </c>
      <c r="B3398" t="s">
        <v>21</v>
      </c>
      <c r="C3398" s="2" t="str">
        <f t="shared" si="177"/>
        <v>17</v>
      </c>
      <c r="D3398" t="s">
        <v>716</v>
      </c>
      <c r="E3398" s="2" t="str">
        <f t="shared" si="178"/>
        <v>170110000</v>
      </c>
      <c r="F3398" t="s">
        <v>739</v>
      </c>
      <c r="G3398" t="s">
        <v>740</v>
      </c>
      <c r="H3398" t="s">
        <v>741</v>
      </c>
      <c r="I3398">
        <v>22602</v>
      </c>
      <c r="J3398" t="s">
        <v>108</v>
      </c>
      <c r="K3398" s="1">
        <v>48000</v>
      </c>
      <c r="L3398" s="1">
        <v>37318.120000000003</v>
      </c>
      <c r="M3398" s="1">
        <v>-10681.88</v>
      </c>
      <c r="N3398" s="1">
        <v>37318.120000000003</v>
      </c>
      <c r="O3398">
        <v>0</v>
      </c>
      <c r="P3398" s="1">
        <v>37318.120000000003</v>
      </c>
      <c r="Q3398">
        <v>0</v>
      </c>
      <c r="R3398" s="1">
        <v>37318.120000000003</v>
      </c>
      <c r="S3398">
        <v>0</v>
      </c>
    </row>
    <row r="3399" spans="1:19" x14ac:dyDescent="0.25">
      <c r="A3399" s="2">
        <v>1001</v>
      </c>
      <c r="B3399" t="s">
        <v>21</v>
      </c>
      <c r="C3399" s="2" t="str">
        <f t="shared" si="177"/>
        <v>17</v>
      </c>
      <c r="D3399" t="s">
        <v>716</v>
      </c>
      <c r="E3399" s="2" t="str">
        <f t="shared" si="178"/>
        <v>170110000</v>
      </c>
      <c r="F3399" t="s">
        <v>739</v>
      </c>
      <c r="G3399" t="s">
        <v>740</v>
      </c>
      <c r="H3399" t="s">
        <v>741</v>
      </c>
      <c r="I3399">
        <v>22603</v>
      </c>
      <c r="J3399" t="s">
        <v>82</v>
      </c>
      <c r="K3399">
        <v>0</v>
      </c>
      <c r="L3399" s="1">
        <v>15551.49</v>
      </c>
      <c r="M3399" s="1">
        <v>15551.49</v>
      </c>
      <c r="N3399" s="1">
        <v>15551.49</v>
      </c>
      <c r="O3399">
        <v>0</v>
      </c>
      <c r="P3399" s="1">
        <v>15551.49</v>
      </c>
      <c r="Q3399">
        <v>0</v>
      </c>
      <c r="R3399" s="1">
        <v>15551.49</v>
      </c>
      <c r="S3399">
        <v>0</v>
      </c>
    </row>
    <row r="3400" spans="1:19" x14ac:dyDescent="0.25">
      <c r="A3400" s="2">
        <v>1001</v>
      </c>
      <c r="B3400" t="s">
        <v>21</v>
      </c>
      <c r="C3400" s="2" t="str">
        <f t="shared" si="177"/>
        <v>17</v>
      </c>
      <c r="D3400" t="s">
        <v>716</v>
      </c>
      <c r="E3400" s="2" t="str">
        <f t="shared" si="178"/>
        <v>170110000</v>
      </c>
      <c r="F3400" t="s">
        <v>739</v>
      </c>
      <c r="G3400" t="s">
        <v>740</v>
      </c>
      <c r="H3400" t="s">
        <v>741</v>
      </c>
      <c r="I3400">
        <v>22706</v>
      </c>
      <c r="J3400" t="s">
        <v>86</v>
      </c>
      <c r="K3400" s="1">
        <v>34598</v>
      </c>
      <c r="L3400" s="1">
        <v>19761.18</v>
      </c>
      <c r="M3400" s="1">
        <v>-14836.82</v>
      </c>
      <c r="N3400" s="1">
        <v>19761.18</v>
      </c>
      <c r="O3400">
        <v>0</v>
      </c>
      <c r="P3400" s="1">
        <v>19761.18</v>
      </c>
      <c r="Q3400">
        <v>0</v>
      </c>
      <c r="R3400" s="1">
        <v>5200.58</v>
      </c>
      <c r="S3400" s="1">
        <v>14560.6</v>
      </c>
    </row>
    <row r="3401" spans="1:19" x14ac:dyDescent="0.25">
      <c r="A3401" s="2">
        <v>1001</v>
      </c>
      <c r="B3401" t="s">
        <v>21</v>
      </c>
      <c r="C3401" s="2" t="str">
        <f t="shared" si="177"/>
        <v>17</v>
      </c>
      <c r="D3401" t="s">
        <v>716</v>
      </c>
      <c r="E3401" s="2" t="str">
        <f t="shared" si="178"/>
        <v>170110000</v>
      </c>
      <c r="F3401" t="s">
        <v>739</v>
      </c>
      <c r="G3401" t="s">
        <v>740</v>
      </c>
      <c r="H3401" t="s">
        <v>741</v>
      </c>
      <c r="I3401">
        <v>22809</v>
      </c>
      <c r="J3401" t="s">
        <v>308</v>
      </c>
      <c r="K3401" s="1">
        <v>74000</v>
      </c>
      <c r="L3401" s="1">
        <v>32400.76</v>
      </c>
      <c r="M3401" s="1">
        <v>-41599.24</v>
      </c>
      <c r="N3401" s="1">
        <v>31675.18</v>
      </c>
      <c r="O3401">
        <v>725.58</v>
      </c>
      <c r="P3401" s="1">
        <v>31675.18</v>
      </c>
      <c r="Q3401">
        <v>0</v>
      </c>
      <c r="R3401" s="1">
        <v>31675.18</v>
      </c>
      <c r="S3401">
        <v>0</v>
      </c>
    </row>
    <row r="3402" spans="1:19" x14ac:dyDescent="0.25">
      <c r="A3402" s="2">
        <v>1001</v>
      </c>
      <c r="B3402" t="s">
        <v>21</v>
      </c>
      <c r="C3402" s="2" t="str">
        <f t="shared" si="177"/>
        <v>17</v>
      </c>
      <c r="D3402" t="s">
        <v>716</v>
      </c>
      <c r="E3402" s="2" t="str">
        <f t="shared" si="178"/>
        <v>170110000</v>
      </c>
      <c r="F3402" t="s">
        <v>739</v>
      </c>
      <c r="G3402" t="s">
        <v>740</v>
      </c>
      <c r="H3402" t="s">
        <v>741</v>
      </c>
      <c r="I3402">
        <v>27001</v>
      </c>
      <c r="J3402" t="s">
        <v>742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</v>
      </c>
    </row>
    <row r="3403" spans="1:19" x14ac:dyDescent="0.25">
      <c r="A3403" s="2">
        <v>1001</v>
      </c>
      <c r="B3403" t="s">
        <v>21</v>
      </c>
      <c r="C3403" s="2" t="str">
        <f t="shared" si="177"/>
        <v>17</v>
      </c>
      <c r="D3403" t="s">
        <v>716</v>
      </c>
      <c r="E3403" s="2" t="str">
        <f t="shared" si="178"/>
        <v>170110000</v>
      </c>
      <c r="F3403" t="s">
        <v>739</v>
      </c>
      <c r="G3403" t="s">
        <v>740</v>
      </c>
      <c r="H3403" t="s">
        <v>741</v>
      </c>
      <c r="I3403">
        <v>28001</v>
      </c>
      <c r="J3403" t="s">
        <v>45</v>
      </c>
      <c r="K3403" s="1">
        <v>6700</v>
      </c>
      <c r="L3403" s="1">
        <v>5700</v>
      </c>
      <c r="M3403" s="1">
        <v>-1000</v>
      </c>
      <c r="N3403">
        <v>550.80999999999995</v>
      </c>
      <c r="O3403" s="1">
        <v>5149.1899999999996</v>
      </c>
      <c r="P3403">
        <v>550.80999999999995</v>
      </c>
      <c r="Q3403">
        <v>0</v>
      </c>
      <c r="R3403">
        <v>550.80999999999995</v>
      </c>
      <c r="S3403">
        <v>0</v>
      </c>
    </row>
    <row r="3404" spans="1:19" x14ac:dyDescent="0.25">
      <c r="A3404" s="2">
        <v>1001</v>
      </c>
      <c r="B3404" t="s">
        <v>21</v>
      </c>
      <c r="C3404" s="2" t="str">
        <f t="shared" si="177"/>
        <v>17</v>
      </c>
      <c r="D3404" t="s">
        <v>716</v>
      </c>
      <c r="E3404" s="2" t="str">
        <f t="shared" si="178"/>
        <v>170110000</v>
      </c>
      <c r="F3404" t="s">
        <v>739</v>
      </c>
      <c r="G3404" t="s">
        <v>740</v>
      </c>
      <c r="H3404" t="s">
        <v>741</v>
      </c>
      <c r="I3404">
        <v>62304</v>
      </c>
      <c r="J3404" t="s">
        <v>360</v>
      </c>
      <c r="K3404">
        <v>0</v>
      </c>
      <c r="L3404">
        <v>45</v>
      </c>
      <c r="M3404">
        <v>45</v>
      </c>
      <c r="N3404">
        <v>45</v>
      </c>
      <c r="O3404">
        <v>0</v>
      </c>
      <c r="P3404">
        <v>45</v>
      </c>
      <c r="Q3404">
        <v>0</v>
      </c>
      <c r="R3404">
        <v>45</v>
      </c>
      <c r="S3404">
        <v>0</v>
      </c>
    </row>
    <row r="3405" spans="1:19" x14ac:dyDescent="0.25">
      <c r="A3405" s="2">
        <v>1001</v>
      </c>
      <c r="B3405" t="s">
        <v>21</v>
      </c>
      <c r="C3405" s="2" t="str">
        <f t="shared" si="177"/>
        <v>17</v>
      </c>
      <c r="D3405" t="s">
        <v>716</v>
      </c>
      <c r="E3405" s="2" t="str">
        <f t="shared" ref="E3405:E3436" si="179">"170120000"</f>
        <v>170120000</v>
      </c>
      <c r="F3405" t="s">
        <v>743</v>
      </c>
      <c r="G3405" t="s">
        <v>744</v>
      </c>
      <c r="H3405" t="s">
        <v>745</v>
      </c>
      <c r="I3405">
        <v>10000</v>
      </c>
      <c r="J3405" t="s">
        <v>25</v>
      </c>
      <c r="K3405" s="1">
        <v>82492</v>
      </c>
      <c r="L3405" s="1">
        <v>82492</v>
      </c>
      <c r="M3405">
        <v>0</v>
      </c>
      <c r="N3405" s="1">
        <v>82491.839999999997</v>
      </c>
      <c r="O3405">
        <v>0.16</v>
      </c>
      <c r="P3405" s="1">
        <v>82491.839999999997</v>
      </c>
      <c r="Q3405">
        <v>0</v>
      </c>
      <c r="R3405" s="1">
        <v>82491.839999999997</v>
      </c>
      <c r="S3405">
        <v>0</v>
      </c>
    </row>
    <row r="3406" spans="1:19" x14ac:dyDescent="0.25">
      <c r="A3406" s="2">
        <v>1001</v>
      </c>
      <c r="B3406" t="s">
        <v>21</v>
      </c>
      <c r="C3406" s="2" t="str">
        <f t="shared" si="177"/>
        <v>17</v>
      </c>
      <c r="D3406" t="s">
        <v>716</v>
      </c>
      <c r="E3406" s="2" t="str">
        <f t="shared" si="179"/>
        <v>170120000</v>
      </c>
      <c r="F3406" t="s">
        <v>743</v>
      </c>
      <c r="G3406" t="s">
        <v>744</v>
      </c>
      <c r="H3406" t="s">
        <v>745</v>
      </c>
      <c r="I3406">
        <v>12000</v>
      </c>
      <c r="J3406" t="s">
        <v>28</v>
      </c>
      <c r="K3406" s="1">
        <v>6700579</v>
      </c>
      <c r="L3406" s="1">
        <v>4874136.4800000004</v>
      </c>
      <c r="M3406" s="1">
        <v>-1826442.52</v>
      </c>
      <c r="N3406" s="1">
        <v>4874136.41</v>
      </c>
      <c r="O3406">
        <v>7.0000000000000007E-2</v>
      </c>
      <c r="P3406" s="1">
        <v>4874136.41</v>
      </c>
      <c r="Q3406">
        <v>0</v>
      </c>
      <c r="R3406" s="1">
        <v>4874136.41</v>
      </c>
      <c r="S3406">
        <v>0</v>
      </c>
    </row>
    <row r="3407" spans="1:19" x14ac:dyDescent="0.25">
      <c r="A3407" s="2">
        <v>1001</v>
      </c>
      <c r="B3407" t="s">
        <v>21</v>
      </c>
      <c r="C3407" s="2" t="str">
        <f t="shared" si="177"/>
        <v>17</v>
      </c>
      <c r="D3407" t="s">
        <v>716</v>
      </c>
      <c r="E3407" s="2" t="str">
        <f t="shared" si="179"/>
        <v>170120000</v>
      </c>
      <c r="F3407" t="s">
        <v>743</v>
      </c>
      <c r="G3407" t="s">
        <v>744</v>
      </c>
      <c r="H3407" t="s">
        <v>745</v>
      </c>
      <c r="I3407">
        <v>12001</v>
      </c>
      <c r="J3407" t="s">
        <v>51</v>
      </c>
      <c r="K3407" s="1">
        <v>539736</v>
      </c>
      <c r="L3407" s="1">
        <v>381954.41</v>
      </c>
      <c r="M3407" s="1">
        <v>-157781.59</v>
      </c>
      <c r="N3407" s="1">
        <v>381953.95</v>
      </c>
      <c r="O3407">
        <v>0.46</v>
      </c>
      <c r="P3407" s="1">
        <v>381953.95</v>
      </c>
      <c r="Q3407">
        <v>0</v>
      </c>
      <c r="R3407" s="1">
        <v>381953.95</v>
      </c>
      <c r="S3407">
        <v>0</v>
      </c>
    </row>
    <row r="3408" spans="1:19" x14ac:dyDescent="0.25">
      <c r="A3408" s="2">
        <v>1001</v>
      </c>
      <c r="B3408" t="s">
        <v>21</v>
      </c>
      <c r="C3408" s="2" t="str">
        <f t="shared" si="177"/>
        <v>17</v>
      </c>
      <c r="D3408" t="s">
        <v>716</v>
      </c>
      <c r="E3408" s="2" t="str">
        <f t="shared" si="179"/>
        <v>170120000</v>
      </c>
      <c r="F3408" t="s">
        <v>743</v>
      </c>
      <c r="G3408" t="s">
        <v>744</v>
      </c>
      <c r="H3408" t="s">
        <v>745</v>
      </c>
      <c r="I3408">
        <v>12002</v>
      </c>
      <c r="J3408" t="s">
        <v>29</v>
      </c>
      <c r="K3408" s="1">
        <v>367451</v>
      </c>
      <c r="L3408" s="1">
        <v>244875.27</v>
      </c>
      <c r="M3408" s="1">
        <v>-122575.73</v>
      </c>
      <c r="N3408" s="1">
        <v>244874.37</v>
      </c>
      <c r="O3408">
        <v>0.9</v>
      </c>
      <c r="P3408" s="1">
        <v>244874.37</v>
      </c>
      <c r="Q3408">
        <v>0</v>
      </c>
      <c r="R3408" s="1">
        <v>244874.37</v>
      </c>
      <c r="S3408">
        <v>0</v>
      </c>
    </row>
    <row r="3409" spans="1:19" x14ac:dyDescent="0.25">
      <c r="A3409" s="2">
        <v>1001</v>
      </c>
      <c r="B3409" t="s">
        <v>21</v>
      </c>
      <c r="C3409" s="2" t="str">
        <f t="shared" si="177"/>
        <v>17</v>
      </c>
      <c r="D3409" t="s">
        <v>716</v>
      </c>
      <c r="E3409" s="2" t="str">
        <f t="shared" si="179"/>
        <v>170120000</v>
      </c>
      <c r="F3409" t="s">
        <v>743</v>
      </c>
      <c r="G3409" t="s">
        <v>744</v>
      </c>
      <c r="H3409" t="s">
        <v>745</v>
      </c>
      <c r="I3409">
        <v>12003</v>
      </c>
      <c r="J3409" t="s">
        <v>30</v>
      </c>
      <c r="K3409" s="1">
        <v>389320</v>
      </c>
      <c r="L3409" s="1">
        <v>312552.03999999998</v>
      </c>
      <c r="M3409" s="1">
        <v>-76767.960000000006</v>
      </c>
      <c r="N3409" s="1">
        <v>304915.48</v>
      </c>
      <c r="O3409" s="1">
        <v>7636.56</v>
      </c>
      <c r="P3409" s="1">
        <v>304915.48</v>
      </c>
      <c r="Q3409">
        <v>0</v>
      </c>
      <c r="R3409" s="1">
        <v>304915.48</v>
      </c>
      <c r="S3409">
        <v>0</v>
      </c>
    </row>
    <row r="3410" spans="1:19" x14ac:dyDescent="0.25">
      <c r="A3410" s="2">
        <v>1001</v>
      </c>
      <c r="B3410" t="s">
        <v>21</v>
      </c>
      <c r="C3410" s="2" t="str">
        <f t="shared" si="177"/>
        <v>17</v>
      </c>
      <c r="D3410" t="s">
        <v>716</v>
      </c>
      <c r="E3410" s="2" t="str">
        <f t="shared" si="179"/>
        <v>170120000</v>
      </c>
      <c r="F3410" t="s">
        <v>743</v>
      </c>
      <c r="G3410" t="s">
        <v>744</v>
      </c>
      <c r="H3410" t="s">
        <v>745</v>
      </c>
      <c r="I3410">
        <v>12005</v>
      </c>
      <c r="J3410" t="s">
        <v>31</v>
      </c>
      <c r="K3410" s="1">
        <v>1184145</v>
      </c>
      <c r="L3410" s="1">
        <v>1184145</v>
      </c>
      <c r="M3410">
        <v>0</v>
      </c>
      <c r="N3410" s="1">
        <v>1191781.01</v>
      </c>
      <c r="O3410" s="1">
        <v>-7636.01</v>
      </c>
      <c r="P3410" s="1">
        <v>1191781.01</v>
      </c>
      <c r="Q3410">
        <v>0</v>
      </c>
      <c r="R3410" s="1">
        <v>1191781.01</v>
      </c>
      <c r="S3410">
        <v>0</v>
      </c>
    </row>
    <row r="3411" spans="1:19" x14ac:dyDescent="0.25">
      <c r="A3411" s="2">
        <v>1001</v>
      </c>
      <c r="B3411" t="s">
        <v>21</v>
      </c>
      <c r="C3411" s="2" t="str">
        <f t="shared" si="177"/>
        <v>17</v>
      </c>
      <c r="D3411" t="s">
        <v>716</v>
      </c>
      <c r="E3411" s="2" t="str">
        <f t="shared" si="179"/>
        <v>170120000</v>
      </c>
      <c r="F3411" t="s">
        <v>743</v>
      </c>
      <c r="G3411" t="s">
        <v>744</v>
      </c>
      <c r="H3411" t="s">
        <v>745</v>
      </c>
      <c r="I3411">
        <v>12100</v>
      </c>
      <c r="J3411" t="s">
        <v>32</v>
      </c>
      <c r="K3411" s="1">
        <v>4810675</v>
      </c>
      <c r="L3411" s="1">
        <v>3554521.61</v>
      </c>
      <c r="M3411" s="1">
        <v>-1256153.3899999999</v>
      </c>
      <c r="N3411" s="1">
        <v>3554521.12</v>
      </c>
      <c r="O3411">
        <v>0.49</v>
      </c>
      <c r="P3411" s="1">
        <v>3554521.12</v>
      </c>
      <c r="Q3411">
        <v>0</v>
      </c>
      <c r="R3411" s="1">
        <v>3554521.12</v>
      </c>
      <c r="S3411">
        <v>0</v>
      </c>
    </row>
    <row r="3412" spans="1:19" x14ac:dyDescent="0.25">
      <c r="A3412" s="2">
        <v>1001</v>
      </c>
      <c r="B3412" t="s">
        <v>21</v>
      </c>
      <c r="C3412" s="2" t="str">
        <f t="shared" si="177"/>
        <v>17</v>
      </c>
      <c r="D3412" t="s">
        <v>716</v>
      </c>
      <c r="E3412" s="2" t="str">
        <f t="shared" si="179"/>
        <v>170120000</v>
      </c>
      <c r="F3412" t="s">
        <v>743</v>
      </c>
      <c r="G3412" t="s">
        <v>744</v>
      </c>
      <c r="H3412" t="s">
        <v>745</v>
      </c>
      <c r="I3412">
        <v>12101</v>
      </c>
      <c r="J3412" t="s">
        <v>33</v>
      </c>
      <c r="K3412" s="1">
        <v>9803482</v>
      </c>
      <c r="L3412" s="1">
        <v>7284809.29</v>
      </c>
      <c r="M3412" s="1">
        <v>-2518672.71</v>
      </c>
      <c r="N3412" s="1">
        <v>7284808.5899999999</v>
      </c>
      <c r="O3412">
        <v>0.7</v>
      </c>
      <c r="P3412" s="1">
        <v>7284808.5899999999</v>
      </c>
      <c r="Q3412">
        <v>0</v>
      </c>
      <c r="R3412" s="1">
        <v>7284808.5899999999</v>
      </c>
      <c r="S3412">
        <v>0</v>
      </c>
    </row>
    <row r="3413" spans="1:19" x14ac:dyDescent="0.25">
      <c r="A3413" s="2">
        <v>1001</v>
      </c>
      <c r="B3413" t="s">
        <v>21</v>
      </c>
      <c r="C3413" s="2" t="str">
        <f t="shared" si="177"/>
        <v>17</v>
      </c>
      <c r="D3413" t="s">
        <v>716</v>
      </c>
      <c r="E3413" s="2" t="str">
        <f t="shared" si="179"/>
        <v>170120000</v>
      </c>
      <c r="F3413" t="s">
        <v>743</v>
      </c>
      <c r="G3413" t="s">
        <v>744</v>
      </c>
      <c r="H3413" t="s">
        <v>745</v>
      </c>
      <c r="I3413">
        <v>13000</v>
      </c>
      <c r="J3413" t="s">
        <v>53</v>
      </c>
      <c r="K3413" s="1">
        <v>2720376</v>
      </c>
      <c r="L3413" s="1">
        <v>2210000.73</v>
      </c>
      <c r="M3413" s="1">
        <v>-510375.27</v>
      </c>
      <c r="N3413" s="1">
        <v>2210000.2599999998</v>
      </c>
      <c r="O3413">
        <v>0.47</v>
      </c>
      <c r="P3413" s="1">
        <v>2210000.2599999998</v>
      </c>
      <c r="Q3413">
        <v>0</v>
      </c>
      <c r="R3413" s="1">
        <v>2210000.2599999998</v>
      </c>
      <c r="S3413">
        <v>0</v>
      </c>
    </row>
    <row r="3414" spans="1:19" x14ac:dyDescent="0.25">
      <c r="A3414" s="2">
        <v>1001</v>
      </c>
      <c r="B3414" t="s">
        <v>21</v>
      </c>
      <c r="C3414" s="2" t="str">
        <f t="shared" si="177"/>
        <v>17</v>
      </c>
      <c r="D3414" t="s">
        <v>716</v>
      </c>
      <c r="E3414" s="2" t="str">
        <f t="shared" si="179"/>
        <v>170120000</v>
      </c>
      <c r="F3414" t="s">
        <v>743</v>
      </c>
      <c r="G3414" t="s">
        <v>744</v>
      </c>
      <c r="H3414" t="s">
        <v>745</v>
      </c>
      <c r="I3414">
        <v>13001</v>
      </c>
      <c r="J3414" t="s">
        <v>54</v>
      </c>
      <c r="K3414" s="1">
        <v>39051</v>
      </c>
      <c r="L3414" s="1">
        <v>34112</v>
      </c>
      <c r="M3414" s="1">
        <v>-4939</v>
      </c>
      <c r="N3414" s="1">
        <v>34111.360000000001</v>
      </c>
      <c r="O3414">
        <v>0.64</v>
      </c>
      <c r="P3414" s="1">
        <v>34111.360000000001</v>
      </c>
      <c r="Q3414">
        <v>0</v>
      </c>
      <c r="R3414" s="1">
        <v>34111.360000000001</v>
      </c>
      <c r="S3414">
        <v>0</v>
      </c>
    </row>
    <row r="3415" spans="1:19" x14ac:dyDescent="0.25">
      <c r="A3415" s="2">
        <v>1001</v>
      </c>
      <c r="B3415" t="s">
        <v>21</v>
      </c>
      <c r="C3415" s="2" t="str">
        <f t="shared" si="177"/>
        <v>17</v>
      </c>
      <c r="D3415" t="s">
        <v>716</v>
      </c>
      <c r="E3415" s="2" t="str">
        <f t="shared" si="179"/>
        <v>170120000</v>
      </c>
      <c r="F3415" t="s">
        <v>743</v>
      </c>
      <c r="G3415" t="s">
        <v>744</v>
      </c>
      <c r="H3415" t="s">
        <v>745</v>
      </c>
      <c r="I3415">
        <v>13005</v>
      </c>
      <c r="J3415" t="s">
        <v>56</v>
      </c>
      <c r="K3415" s="1">
        <v>369037</v>
      </c>
      <c r="L3415" s="1">
        <v>316932</v>
      </c>
      <c r="M3415" s="1">
        <v>-52105</v>
      </c>
      <c r="N3415" s="1">
        <v>316931.12</v>
      </c>
      <c r="O3415">
        <v>0.88</v>
      </c>
      <c r="P3415" s="1">
        <v>316931.12</v>
      </c>
      <c r="Q3415">
        <v>0</v>
      </c>
      <c r="R3415" s="1">
        <v>316931.12</v>
      </c>
      <c r="S3415">
        <v>0</v>
      </c>
    </row>
    <row r="3416" spans="1:19" x14ac:dyDescent="0.25">
      <c r="A3416" s="2">
        <v>1001</v>
      </c>
      <c r="B3416" t="s">
        <v>21</v>
      </c>
      <c r="C3416" s="2" t="str">
        <f t="shared" si="177"/>
        <v>17</v>
      </c>
      <c r="D3416" t="s">
        <v>716</v>
      </c>
      <c r="E3416" s="2" t="str">
        <f t="shared" si="179"/>
        <v>170120000</v>
      </c>
      <c r="F3416" t="s">
        <v>743</v>
      </c>
      <c r="G3416" t="s">
        <v>744</v>
      </c>
      <c r="H3416" t="s">
        <v>745</v>
      </c>
      <c r="I3416">
        <v>14108</v>
      </c>
      <c r="J3416" t="s">
        <v>746</v>
      </c>
      <c r="K3416" s="1">
        <v>50750</v>
      </c>
      <c r="L3416" s="1">
        <v>271000.49</v>
      </c>
      <c r="M3416" s="1">
        <v>220250.49</v>
      </c>
      <c r="N3416" s="1">
        <v>270999.67</v>
      </c>
      <c r="O3416">
        <v>0.82</v>
      </c>
      <c r="P3416" s="1">
        <v>270999.67</v>
      </c>
      <c r="Q3416">
        <v>0</v>
      </c>
      <c r="R3416" s="1">
        <v>270999.67</v>
      </c>
      <c r="S3416">
        <v>0</v>
      </c>
    </row>
    <row r="3417" spans="1:19" x14ac:dyDescent="0.25">
      <c r="A3417" s="2">
        <v>1001</v>
      </c>
      <c r="B3417" t="s">
        <v>21</v>
      </c>
      <c r="C3417" s="2" t="str">
        <f t="shared" si="177"/>
        <v>17</v>
      </c>
      <c r="D3417" t="s">
        <v>716</v>
      </c>
      <c r="E3417" s="2" t="str">
        <f t="shared" si="179"/>
        <v>170120000</v>
      </c>
      <c r="F3417" t="s">
        <v>743</v>
      </c>
      <c r="G3417" t="s">
        <v>744</v>
      </c>
      <c r="H3417" t="s">
        <v>745</v>
      </c>
      <c r="I3417">
        <v>15202</v>
      </c>
      <c r="J3417" t="s">
        <v>220</v>
      </c>
      <c r="K3417">
        <v>0</v>
      </c>
      <c r="L3417" s="1">
        <v>5509.7</v>
      </c>
      <c r="M3417" s="1">
        <v>5509.7</v>
      </c>
      <c r="N3417" s="1">
        <v>5509.7</v>
      </c>
      <c r="O3417">
        <v>0</v>
      </c>
      <c r="P3417" s="1">
        <v>5509.7</v>
      </c>
      <c r="Q3417">
        <v>0</v>
      </c>
      <c r="R3417" s="1">
        <v>5509.7</v>
      </c>
      <c r="S3417">
        <v>0</v>
      </c>
    </row>
    <row r="3418" spans="1:19" x14ac:dyDescent="0.25">
      <c r="A3418" s="2">
        <v>1001</v>
      </c>
      <c r="B3418" t="s">
        <v>21</v>
      </c>
      <c r="C3418" s="2" t="str">
        <f t="shared" si="177"/>
        <v>17</v>
      </c>
      <c r="D3418" t="s">
        <v>716</v>
      </c>
      <c r="E3418" s="2" t="str">
        <f t="shared" si="179"/>
        <v>170120000</v>
      </c>
      <c r="F3418" t="s">
        <v>743</v>
      </c>
      <c r="G3418" t="s">
        <v>744</v>
      </c>
      <c r="H3418" t="s">
        <v>745</v>
      </c>
      <c r="I3418">
        <v>16000</v>
      </c>
      <c r="J3418" t="s">
        <v>35</v>
      </c>
      <c r="K3418" s="1">
        <v>7094571</v>
      </c>
      <c r="L3418" s="1">
        <v>5959641.21</v>
      </c>
      <c r="M3418" s="1">
        <v>-1134929.79</v>
      </c>
      <c r="N3418" s="1">
        <v>5959640.9699999997</v>
      </c>
      <c r="O3418">
        <v>0.24</v>
      </c>
      <c r="P3418" s="1">
        <v>5959640.9699999997</v>
      </c>
      <c r="Q3418">
        <v>0</v>
      </c>
      <c r="R3418" s="1">
        <v>5959640.9699999997</v>
      </c>
      <c r="S3418">
        <v>0</v>
      </c>
    </row>
    <row r="3419" spans="1:19" x14ac:dyDescent="0.25">
      <c r="A3419" s="2">
        <v>1001</v>
      </c>
      <c r="B3419" t="s">
        <v>21</v>
      </c>
      <c r="C3419" s="2" t="str">
        <f t="shared" si="177"/>
        <v>17</v>
      </c>
      <c r="D3419" t="s">
        <v>716</v>
      </c>
      <c r="E3419" s="2" t="str">
        <f t="shared" si="179"/>
        <v>170120000</v>
      </c>
      <c r="F3419" t="s">
        <v>743</v>
      </c>
      <c r="G3419" t="s">
        <v>744</v>
      </c>
      <c r="H3419" t="s">
        <v>745</v>
      </c>
      <c r="I3419">
        <v>16200</v>
      </c>
      <c r="J3419" t="s">
        <v>451</v>
      </c>
      <c r="K3419">
        <v>0</v>
      </c>
      <c r="L3419" s="1">
        <v>7600</v>
      </c>
      <c r="M3419" s="1">
        <v>7600</v>
      </c>
      <c r="N3419" s="1">
        <v>7600</v>
      </c>
      <c r="O3419">
        <v>0</v>
      </c>
      <c r="P3419" s="1">
        <v>7600</v>
      </c>
      <c r="Q3419">
        <v>0</v>
      </c>
      <c r="R3419" s="1">
        <v>7600</v>
      </c>
      <c r="S3419">
        <v>0</v>
      </c>
    </row>
    <row r="3420" spans="1:19" x14ac:dyDescent="0.25">
      <c r="A3420" s="2">
        <v>1001</v>
      </c>
      <c r="B3420" t="s">
        <v>21</v>
      </c>
      <c r="C3420" s="2" t="str">
        <f t="shared" si="177"/>
        <v>17</v>
      </c>
      <c r="D3420" t="s">
        <v>716</v>
      </c>
      <c r="E3420" s="2" t="str">
        <f t="shared" si="179"/>
        <v>170120000</v>
      </c>
      <c r="F3420" t="s">
        <v>743</v>
      </c>
      <c r="G3420" t="s">
        <v>744</v>
      </c>
      <c r="H3420" t="s">
        <v>745</v>
      </c>
      <c r="I3420">
        <v>20700</v>
      </c>
      <c r="J3420" t="s">
        <v>747</v>
      </c>
      <c r="K3420" s="1">
        <v>10000</v>
      </c>
      <c r="L3420" s="1">
        <v>12004.31</v>
      </c>
      <c r="M3420" s="1">
        <v>2004.31</v>
      </c>
      <c r="N3420" s="1">
        <v>12004.31</v>
      </c>
      <c r="O3420">
        <v>0</v>
      </c>
      <c r="P3420" s="1">
        <v>12004.31</v>
      </c>
      <c r="Q3420">
        <v>0</v>
      </c>
      <c r="R3420" s="1">
        <v>11886.24</v>
      </c>
      <c r="S3420">
        <v>118.07</v>
      </c>
    </row>
    <row r="3421" spans="1:19" x14ac:dyDescent="0.25">
      <c r="A3421" s="2">
        <v>1001</v>
      </c>
      <c r="B3421" t="s">
        <v>21</v>
      </c>
      <c r="C3421" s="2" t="str">
        <f t="shared" si="177"/>
        <v>17</v>
      </c>
      <c r="D3421" t="s">
        <v>716</v>
      </c>
      <c r="E3421" s="2" t="str">
        <f t="shared" si="179"/>
        <v>170120000</v>
      </c>
      <c r="F3421" t="s">
        <v>743</v>
      </c>
      <c r="G3421" t="s">
        <v>744</v>
      </c>
      <c r="H3421" t="s">
        <v>745</v>
      </c>
      <c r="I3421">
        <v>20900</v>
      </c>
      <c r="J3421" t="s">
        <v>452</v>
      </c>
      <c r="K3421" s="1">
        <v>6271</v>
      </c>
      <c r="L3421" s="1">
        <v>15524.73</v>
      </c>
      <c r="M3421" s="1">
        <v>9253.73</v>
      </c>
      <c r="N3421" s="1">
        <v>15446.46</v>
      </c>
      <c r="O3421">
        <v>78.27</v>
      </c>
      <c r="P3421" s="1">
        <v>15446.46</v>
      </c>
      <c r="Q3421">
        <v>0</v>
      </c>
      <c r="R3421" s="1">
        <v>15446.46</v>
      </c>
      <c r="S3421">
        <v>0</v>
      </c>
    </row>
    <row r="3422" spans="1:19" x14ac:dyDescent="0.25">
      <c r="A3422" s="2">
        <v>1001</v>
      </c>
      <c r="B3422" t="s">
        <v>21</v>
      </c>
      <c r="C3422" s="2" t="str">
        <f t="shared" si="177"/>
        <v>17</v>
      </c>
      <c r="D3422" t="s">
        <v>716</v>
      </c>
      <c r="E3422" s="2" t="str">
        <f t="shared" si="179"/>
        <v>170120000</v>
      </c>
      <c r="F3422" t="s">
        <v>743</v>
      </c>
      <c r="G3422" t="s">
        <v>744</v>
      </c>
      <c r="H3422" t="s">
        <v>745</v>
      </c>
      <c r="I3422">
        <v>21300</v>
      </c>
      <c r="J3422" t="s">
        <v>69</v>
      </c>
      <c r="K3422" s="1">
        <v>32400</v>
      </c>
      <c r="L3422" s="1">
        <v>5512.03</v>
      </c>
      <c r="M3422" s="1">
        <v>-26887.97</v>
      </c>
      <c r="N3422" s="1">
        <v>3512.03</v>
      </c>
      <c r="O3422" s="1">
        <v>2000</v>
      </c>
      <c r="P3422" s="1">
        <v>3512.03</v>
      </c>
      <c r="Q3422">
        <v>0</v>
      </c>
      <c r="R3422" s="1">
        <v>3512.03</v>
      </c>
      <c r="S3422">
        <v>0</v>
      </c>
    </row>
    <row r="3423" spans="1:19" x14ac:dyDescent="0.25">
      <c r="A3423" s="2">
        <v>1001</v>
      </c>
      <c r="B3423" t="s">
        <v>21</v>
      </c>
      <c r="C3423" s="2" t="str">
        <f t="shared" si="177"/>
        <v>17</v>
      </c>
      <c r="D3423" t="s">
        <v>716</v>
      </c>
      <c r="E3423" s="2" t="str">
        <f t="shared" si="179"/>
        <v>170120000</v>
      </c>
      <c r="F3423" t="s">
        <v>743</v>
      </c>
      <c r="G3423" t="s">
        <v>744</v>
      </c>
      <c r="H3423" t="s">
        <v>745</v>
      </c>
      <c r="I3423">
        <v>21800</v>
      </c>
      <c r="J3423" t="s">
        <v>222</v>
      </c>
      <c r="K3423" s="1">
        <v>255000</v>
      </c>
      <c r="L3423" s="1">
        <v>105000</v>
      </c>
      <c r="M3423" s="1">
        <v>-150000</v>
      </c>
      <c r="N3423" s="1">
        <v>85807.81</v>
      </c>
      <c r="O3423" s="1">
        <v>19192.189999999999</v>
      </c>
      <c r="P3423" s="1">
        <v>85807.81</v>
      </c>
      <c r="Q3423">
        <v>0</v>
      </c>
      <c r="R3423" s="1">
        <v>75976.69</v>
      </c>
      <c r="S3423" s="1">
        <v>9831.1200000000008</v>
      </c>
    </row>
    <row r="3424" spans="1:19" x14ac:dyDescent="0.25">
      <c r="A3424" s="2">
        <v>1001</v>
      </c>
      <c r="B3424" t="s">
        <v>21</v>
      </c>
      <c r="C3424" s="2" t="str">
        <f t="shared" si="177"/>
        <v>17</v>
      </c>
      <c r="D3424" t="s">
        <v>716</v>
      </c>
      <c r="E3424" s="2" t="str">
        <f t="shared" si="179"/>
        <v>170120000</v>
      </c>
      <c r="F3424" t="s">
        <v>743</v>
      </c>
      <c r="G3424" t="s">
        <v>744</v>
      </c>
      <c r="H3424" t="s">
        <v>745</v>
      </c>
      <c r="I3424">
        <v>22000</v>
      </c>
      <c r="J3424" t="s">
        <v>39</v>
      </c>
      <c r="K3424">
        <v>0</v>
      </c>
      <c r="L3424" s="1">
        <v>35830.9</v>
      </c>
      <c r="M3424" s="1">
        <v>35830.9</v>
      </c>
      <c r="N3424" s="1">
        <v>35830.9</v>
      </c>
      <c r="O3424">
        <v>0</v>
      </c>
      <c r="P3424" s="1">
        <v>35830.9</v>
      </c>
      <c r="Q3424">
        <v>0</v>
      </c>
      <c r="R3424" s="1">
        <v>35830.9</v>
      </c>
      <c r="S3424">
        <v>0</v>
      </c>
    </row>
    <row r="3425" spans="1:19" x14ac:dyDescent="0.25">
      <c r="A3425" s="2">
        <v>1001</v>
      </c>
      <c r="B3425" t="s">
        <v>21</v>
      </c>
      <c r="C3425" s="2" t="str">
        <f t="shared" si="177"/>
        <v>17</v>
      </c>
      <c r="D3425" t="s">
        <v>716</v>
      </c>
      <c r="E3425" s="2" t="str">
        <f t="shared" si="179"/>
        <v>170120000</v>
      </c>
      <c r="F3425" t="s">
        <v>743</v>
      </c>
      <c r="G3425" t="s">
        <v>744</v>
      </c>
      <c r="H3425" t="s">
        <v>745</v>
      </c>
      <c r="I3425">
        <v>22104</v>
      </c>
      <c r="J3425" t="s">
        <v>77</v>
      </c>
      <c r="K3425" s="1">
        <v>17663</v>
      </c>
      <c r="L3425">
        <v>453.75</v>
      </c>
      <c r="M3425" s="1">
        <v>-17209.25</v>
      </c>
      <c r="N3425">
        <v>453.75</v>
      </c>
      <c r="O3425">
        <v>0</v>
      </c>
      <c r="P3425">
        <v>453.75</v>
      </c>
      <c r="Q3425">
        <v>0</v>
      </c>
      <c r="R3425">
        <v>453.75</v>
      </c>
      <c r="S3425">
        <v>0</v>
      </c>
    </row>
    <row r="3426" spans="1:19" x14ac:dyDescent="0.25">
      <c r="A3426" s="2">
        <v>1001</v>
      </c>
      <c r="B3426" t="s">
        <v>21</v>
      </c>
      <c r="C3426" s="2" t="str">
        <f t="shared" si="177"/>
        <v>17</v>
      </c>
      <c r="D3426" t="s">
        <v>716</v>
      </c>
      <c r="E3426" s="2" t="str">
        <f t="shared" si="179"/>
        <v>170120000</v>
      </c>
      <c r="F3426" t="s">
        <v>743</v>
      </c>
      <c r="G3426" t="s">
        <v>744</v>
      </c>
      <c r="H3426" t="s">
        <v>745</v>
      </c>
      <c r="I3426">
        <v>22105</v>
      </c>
      <c r="J3426" t="s">
        <v>357</v>
      </c>
      <c r="K3426" s="1">
        <v>12000</v>
      </c>
      <c r="L3426" s="1">
        <v>1000</v>
      </c>
      <c r="M3426" s="1">
        <v>-11000</v>
      </c>
      <c r="N3426">
        <v>0</v>
      </c>
      <c r="O3426" s="1">
        <v>1000</v>
      </c>
      <c r="P3426">
        <v>0</v>
      </c>
      <c r="Q3426">
        <v>0</v>
      </c>
      <c r="R3426">
        <v>0</v>
      </c>
      <c r="S3426">
        <v>0</v>
      </c>
    </row>
    <row r="3427" spans="1:19" x14ac:dyDescent="0.25">
      <c r="A3427" s="2">
        <v>1001</v>
      </c>
      <c r="B3427" t="s">
        <v>21</v>
      </c>
      <c r="C3427" s="2" t="str">
        <f t="shared" si="177"/>
        <v>17</v>
      </c>
      <c r="D3427" t="s">
        <v>716</v>
      </c>
      <c r="E3427" s="2" t="str">
        <f t="shared" si="179"/>
        <v>170120000</v>
      </c>
      <c r="F3427" t="s">
        <v>743</v>
      </c>
      <c r="G3427" t="s">
        <v>744</v>
      </c>
      <c r="H3427" t="s">
        <v>745</v>
      </c>
      <c r="I3427">
        <v>22107</v>
      </c>
      <c r="J3427" t="s">
        <v>106</v>
      </c>
      <c r="K3427" s="1">
        <v>1920380</v>
      </c>
      <c r="L3427" s="1">
        <v>1090036.03</v>
      </c>
      <c r="M3427" s="1">
        <v>-830343.97</v>
      </c>
      <c r="N3427" s="1">
        <v>1033287.74</v>
      </c>
      <c r="O3427" s="1">
        <v>56748.29</v>
      </c>
      <c r="P3427" s="1">
        <v>1033287.74</v>
      </c>
      <c r="Q3427">
        <v>0</v>
      </c>
      <c r="R3427" s="1">
        <v>804300.92</v>
      </c>
      <c r="S3427" s="1">
        <v>228986.82</v>
      </c>
    </row>
    <row r="3428" spans="1:19" x14ac:dyDescent="0.25">
      <c r="A3428" s="2">
        <v>1001</v>
      </c>
      <c r="B3428" t="s">
        <v>21</v>
      </c>
      <c r="C3428" s="2" t="str">
        <f t="shared" si="177"/>
        <v>17</v>
      </c>
      <c r="D3428" t="s">
        <v>716</v>
      </c>
      <c r="E3428" s="2" t="str">
        <f t="shared" si="179"/>
        <v>170120000</v>
      </c>
      <c r="F3428" t="s">
        <v>743</v>
      </c>
      <c r="G3428" t="s">
        <v>744</v>
      </c>
      <c r="H3428" t="s">
        <v>745</v>
      </c>
      <c r="I3428">
        <v>22300</v>
      </c>
      <c r="J3428" t="s">
        <v>79</v>
      </c>
      <c r="K3428" s="1">
        <v>290628</v>
      </c>
      <c r="L3428" s="1">
        <v>220628</v>
      </c>
      <c r="M3428" s="1">
        <v>-70000</v>
      </c>
      <c r="N3428" s="1">
        <v>212863.35</v>
      </c>
      <c r="O3428" s="1">
        <v>7764.65</v>
      </c>
      <c r="P3428" s="1">
        <v>212863.35</v>
      </c>
      <c r="Q3428">
        <v>0</v>
      </c>
      <c r="R3428" s="1">
        <v>206428.35</v>
      </c>
      <c r="S3428" s="1">
        <v>6435</v>
      </c>
    </row>
    <row r="3429" spans="1:19" x14ac:dyDescent="0.25">
      <c r="A3429" s="2">
        <v>1001</v>
      </c>
      <c r="B3429" t="s">
        <v>21</v>
      </c>
      <c r="C3429" s="2" t="str">
        <f t="shared" si="177"/>
        <v>17</v>
      </c>
      <c r="D3429" t="s">
        <v>716</v>
      </c>
      <c r="E3429" s="2" t="str">
        <f t="shared" si="179"/>
        <v>170120000</v>
      </c>
      <c r="F3429" t="s">
        <v>743</v>
      </c>
      <c r="G3429" t="s">
        <v>744</v>
      </c>
      <c r="H3429" t="s">
        <v>745</v>
      </c>
      <c r="I3429">
        <v>22500</v>
      </c>
      <c r="J3429" t="s">
        <v>81</v>
      </c>
      <c r="K3429" s="1">
        <v>253000</v>
      </c>
      <c r="L3429" s="1">
        <v>191000</v>
      </c>
      <c r="M3429" s="1">
        <v>-62000</v>
      </c>
      <c r="N3429" s="1">
        <v>109307.37</v>
      </c>
      <c r="O3429" s="1">
        <v>81692.63</v>
      </c>
      <c r="P3429" s="1">
        <v>109307.37</v>
      </c>
      <c r="Q3429">
        <v>0</v>
      </c>
      <c r="R3429" s="1">
        <v>109307.37</v>
      </c>
      <c r="S3429">
        <v>0</v>
      </c>
    </row>
    <row r="3430" spans="1:19" x14ac:dyDescent="0.25">
      <c r="A3430" s="2">
        <v>1001</v>
      </c>
      <c r="B3430" t="s">
        <v>21</v>
      </c>
      <c r="C3430" s="2" t="str">
        <f t="shared" si="177"/>
        <v>17</v>
      </c>
      <c r="D3430" t="s">
        <v>716</v>
      </c>
      <c r="E3430" s="2" t="str">
        <f t="shared" si="179"/>
        <v>170120000</v>
      </c>
      <c r="F3430" t="s">
        <v>743</v>
      </c>
      <c r="G3430" t="s">
        <v>744</v>
      </c>
      <c r="H3430" t="s">
        <v>745</v>
      </c>
      <c r="I3430">
        <v>22501</v>
      </c>
      <c r="J3430" t="s">
        <v>687</v>
      </c>
      <c r="K3430" s="1">
        <v>20000</v>
      </c>
      <c r="L3430" s="1">
        <v>20000</v>
      </c>
      <c r="M3430">
        <v>0</v>
      </c>
      <c r="N3430" s="1">
        <v>12280.18</v>
      </c>
      <c r="O3430" s="1">
        <v>7719.82</v>
      </c>
      <c r="P3430" s="1">
        <v>12280.18</v>
      </c>
      <c r="Q3430">
        <v>0</v>
      </c>
      <c r="R3430" s="1">
        <v>12280.18</v>
      </c>
      <c r="S3430">
        <v>0</v>
      </c>
    </row>
    <row r="3431" spans="1:19" x14ac:dyDescent="0.25">
      <c r="A3431" s="2">
        <v>1001</v>
      </c>
      <c r="B3431" t="s">
        <v>21</v>
      </c>
      <c r="C3431" s="2" t="str">
        <f t="shared" si="177"/>
        <v>17</v>
      </c>
      <c r="D3431" t="s">
        <v>716</v>
      </c>
      <c r="E3431" s="2" t="str">
        <f t="shared" si="179"/>
        <v>170120000</v>
      </c>
      <c r="F3431" t="s">
        <v>743</v>
      </c>
      <c r="G3431" t="s">
        <v>744</v>
      </c>
      <c r="H3431" t="s">
        <v>745</v>
      </c>
      <c r="I3431">
        <v>22502</v>
      </c>
      <c r="J3431" t="s">
        <v>330</v>
      </c>
      <c r="K3431" s="1">
        <v>3400</v>
      </c>
      <c r="L3431" s="1">
        <v>1600</v>
      </c>
      <c r="M3431" s="1">
        <v>-1800</v>
      </c>
      <c r="N3431">
        <v>479.19</v>
      </c>
      <c r="O3431" s="1">
        <v>1120.81</v>
      </c>
      <c r="P3431">
        <v>479.19</v>
      </c>
      <c r="Q3431">
        <v>0</v>
      </c>
      <c r="R3431">
        <v>479.19</v>
      </c>
      <c r="S3431">
        <v>0</v>
      </c>
    </row>
    <row r="3432" spans="1:19" x14ac:dyDescent="0.25">
      <c r="A3432" s="2">
        <v>1001</v>
      </c>
      <c r="B3432" t="s">
        <v>21</v>
      </c>
      <c r="C3432" s="2" t="str">
        <f t="shared" si="177"/>
        <v>17</v>
      </c>
      <c r="D3432" t="s">
        <v>716</v>
      </c>
      <c r="E3432" s="2" t="str">
        <f t="shared" si="179"/>
        <v>170120000</v>
      </c>
      <c r="F3432" t="s">
        <v>743</v>
      </c>
      <c r="G3432" t="s">
        <v>744</v>
      </c>
      <c r="H3432" t="s">
        <v>745</v>
      </c>
      <c r="I3432">
        <v>22602</v>
      </c>
      <c r="J3432" t="s">
        <v>108</v>
      </c>
      <c r="K3432" s="1">
        <v>258280</v>
      </c>
      <c r="L3432" s="1">
        <v>103600</v>
      </c>
      <c r="M3432" s="1">
        <v>-154680</v>
      </c>
      <c r="N3432" s="1">
        <v>50625.18</v>
      </c>
      <c r="O3432" s="1">
        <v>52974.82</v>
      </c>
      <c r="P3432" s="1">
        <v>50625.18</v>
      </c>
      <c r="Q3432">
        <v>0</v>
      </c>
      <c r="R3432" s="1">
        <v>50625.18</v>
      </c>
      <c r="S3432">
        <v>0</v>
      </c>
    </row>
    <row r="3433" spans="1:19" x14ac:dyDescent="0.25">
      <c r="A3433" s="2">
        <v>1001</v>
      </c>
      <c r="B3433" t="s">
        <v>21</v>
      </c>
      <c r="C3433" s="2" t="str">
        <f t="shared" si="177"/>
        <v>17</v>
      </c>
      <c r="D3433" t="s">
        <v>716</v>
      </c>
      <c r="E3433" s="2" t="str">
        <f t="shared" si="179"/>
        <v>170120000</v>
      </c>
      <c r="F3433" t="s">
        <v>743</v>
      </c>
      <c r="G3433" t="s">
        <v>744</v>
      </c>
      <c r="H3433" t="s">
        <v>745</v>
      </c>
      <c r="I3433">
        <v>22603</v>
      </c>
      <c r="J3433" t="s">
        <v>82</v>
      </c>
      <c r="K3433">
        <v>0</v>
      </c>
      <c r="L3433" s="1">
        <v>2115</v>
      </c>
      <c r="M3433" s="1">
        <v>2115</v>
      </c>
      <c r="N3433" s="1">
        <v>2115</v>
      </c>
      <c r="O3433">
        <v>0</v>
      </c>
      <c r="P3433" s="1">
        <v>2115</v>
      </c>
      <c r="Q3433">
        <v>0</v>
      </c>
      <c r="R3433" s="1">
        <v>2115</v>
      </c>
      <c r="S3433">
        <v>0</v>
      </c>
    </row>
    <row r="3434" spans="1:19" x14ac:dyDescent="0.25">
      <c r="A3434" s="2">
        <v>1001</v>
      </c>
      <c r="B3434" t="s">
        <v>21</v>
      </c>
      <c r="C3434" s="2" t="str">
        <f t="shared" si="177"/>
        <v>17</v>
      </c>
      <c r="D3434" t="s">
        <v>716</v>
      </c>
      <c r="E3434" s="2" t="str">
        <f t="shared" si="179"/>
        <v>170120000</v>
      </c>
      <c r="F3434" t="s">
        <v>743</v>
      </c>
      <c r="G3434" t="s">
        <v>744</v>
      </c>
      <c r="H3434" t="s">
        <v>745</v>
      </c>
      <c r="I3434">
        <v>22606</v>
      </c>
      <c r="J3434" t="s">
        <v>83</v>
      </c>
      <c r="K3434" s="1">
        <v>57000</v>
      </c>
      <c r="L3434" s="1">
        <v>7824.9</v>
      </c>
      <c r="M3434" s="1">
        <v>-49175.1</v>
      </c>
      <c r="N3434" s="1">
        <v>2844.75</v>
      </c>
      <c r="O3434" s="1">
        <v>4980.1499999999996</v>
      </c>
      <c r="P3434" s="1">
        <v>2844.75</v>
      </c>
      <c r="Q3434">
        <v>0</v>
      </c>
      <c r="R3434" s="1">
        <v>2844.75</v>
      </c>
      <c r="S3434">
        <v>0</v>
      </c>
    </row>
    <row r="3435" spans="1:19" x14ac:dyDescent="0.25">
      <c r="A3435" s="2">
        <v>1001</v>
      </c>
      <c r="B3435" t="s">
        <v>21</v>
      </c>
      <c r="C3435" s="2" t="str">
        <f t="shared" si="177"/>
        <v>17</v>
      </c>
      <c r="D3435" t="s">
        <v>716</v>
      </c>
      <c r="E3435" s="2" t="str">
        <f t="shared" si="179"/>
        <v>170120000</v>
      </c>
      <c r="F3435" t="s">
        <v>743</v>
      </c>
      <c r="G3435" t="s">
        <v>744</v>
      </c>
      <c r="H3435" t="s">
        <v>745</v>
      </c>
      <c r="I3435">
        <v>22700</v>
      </c>
      <c r="J3435" t="s">
        <v>84</v>
      </c>
      <c r="K3435" s="1">
        <v>44035</v>
      </c>
      <c r="L3435" s="1">
        <v>44035</v>
      </c>
      <c r="M3435">
        <v>0</v>
      </c>
      <c r="N3435" s="1">
        <v>63649.279999999999</v>
      </c>
      <c r="O3435" s="1">
        <v>-19614.28</v>
      </c>
      <c r="P3435" s="1">
        <v>63649.279999999999</v>
      </c>
      <c r="Q3435">
        <v>0</v>
      </c>
      <c r="R3435" s="1">
        <v>45276.37</v>
      </c>
      <c r="S3435" s="1">
        <v>18372.91</v>
      </c>
    </row>
    <row r="3436" spans="1:19" x14ac:dyDescent="0.25">
      <c r="A3436" s="2">
        <v>1001</v>
      </c>
      <c r="B3436" t="s">
        <v>21</v>
      </c>
      <c r="C3436" s="2" t="str">
        <f t="shared" si="177"/>
        <v>17</v>
      </c>
      <c r="D3436" t="s">
        <v>716</v>
      </c>
      <c r="E3436" s="2" t="str">
        <f t="shared" si="179"/>
        <v>170120000</v>
      </c>
      <c r="F3436" t="s">
        <v>743</v>
      </c>
      <c r="G3436" t="s">
        <v>744</v>
      </c>
      <c r="H3436" t="s">
        <v>745</v>
      </c>
      <c r="I3436">
        <v>22703</v>
      </c>
      <c r="J3436" t="s">
        <v>168</v>
      </c>
      <c r="K3436" s="1">
        <v>174858</v>
      </c>
      <c r="L3436">
        <v>0</v>
      </c>
      <c r="M3436" s="1">
        <v>-174858</v>
      </c>
      <c r="N3436">
        <v>0</v>
      </c>
      <c r="O3436">
        <v>0</v>
      </c>
      <c r="P3436">
        <v>0</v>
      </c>
      <c r="Q3436">
        <v>0</v>
      </c>
      <c r="R3436">
        <v>0</v>
      </c>
      <c r="S3436">
        <v>0</v>
      </c>
    </row>
    <row r="3437" spans="1:19" x14ac:dyDescent="0.25">
      <c r="A3437" s="2">
        <v>1001</v>
      </c>
      <c r="B3437" t="s">
        <v>21</v>
      </c>
      <c r="C3437" s="2" t="str">
        <f t="shared" si="177"/>
        <v>17</v>
      </c>
      <c r="D3437" t="s">
        <v>716</v>
      </c>
      <c r="E3437" s="2" t="str">
        <f t="shared" ref="E3437:E3459" si="180">"170120000"</f>
        <v>170120000</v>
      </c>
      <c r="F3437" t="s">
        <v>743</v>
      </c>
      <c r="G3437" t="s">
        <v>744</v>
      </c>
      <c r="H3437" t="s">
        <v>745</v>
      </c>
      <c r="I3437">
        <v>22705</v>
      </c>
      <c r="J3437" t="s">
        <v>223</v>
      </c>
      <c r="K3437" s="1">
        <v>2553779</v>
      </c>
      <c r="L3437" s="1">
        <v>904132.63</v>
      </c>
      <c r="M3437" s="1">
        <v>-1649646.37</v>
      </c>
      <c r="N3437" s="1">
        <v>845078.2</v>
      </c>
      <c r="O3437" s="1">
        <v>59054.43</v>
      </c>
      <c r="P3437" s="1">
        <v>840595.63</v>
      </c>
      <c r="Q3437" s="1">
        <v>4482.57</v>
      </c>
      <c r="R3437" s="1">
        <v>736653.96</v>
      </c>
      <c r="S3437" s="1">
        <v>103941.67</v>
      </c>
    </row>
    <row r="3438" spans="1:19" x14ac:dyDescent="0.25">
      <c r="A3438" s="2">
        <v>1001</v>
      </c>
      <c r="B3438" t="s">
        <v>21</v>
      </c>
      <c r="C3438" s="2" t="str">
        <f t="shared" si="177"/>
        <v>17</v>
      </c>
      <c r="D3438" t="s">
        <v>716</v>
      </c>
      <c r="E3438" s="2" t="str">
        <f t="shared" si="180"/>
        <v>170120000</v>
      </c>
      <c r="F3438" t="s">
        <v>743</v>
      </c>
      <c r="G3438" t="s">
        <v>744</v>
      </c>
      <c r="H3438" t="s">
        <v>745</v>
      </c>
      <c r="I3438">
        <v>22706</v>
      </c>
      <c r="J3438" t="s">
        <v>86</v>
      </c>
      <c r="K3438" s="1">
        <v>1847005</v>
      </c>
      <c r="L3438" s="1">
        <v>396705</v>
      </c>
      <c r="M3438" s="1">
        <v>-1450300</v>
      </c>
      <c r="N3438" s="1">
        <v>310516.96999999997</v>
      </c>
      <c r="O3438" s="1">
        <v>86188.03</v>
      </c>
      <c r="P3438" s="1">
        <v>310516.96999999997</v>
      </c>
      <c r="Q3438">
        <v>0</v>
      </c>
      <c r="R3438" s="1">
        <v>233211.87</v>
      </c>
      <c r="S3438" s="1">
        <v>77305.100000000006</v>
      </c>
    </row>
    <row r="3439" spans="1:19" x14ac:dyDescent="0.25">
      <c r="A3439" s="2">
        <v>1001</v>
      </c>
      <c r="B3439" t="s">
        <v>21</v>
      </c>
      <c r="C3439" s="2" t="str">
        <f t="shared" si="177"/>
        <v>17</v>
      </c>
      <c r="D3439" t="s">
        <v>716</v>
      </c>
      <c r="E3439" s="2" t="str">
        <f t="shared" si="180"/>
        <v>170120000</v>
      </c>
      <c r="F3439" t="s">
        <v>743</v>
      </c>
      <c r="G3439" t="s">
        <v>744</v>
      </c>
      <c r="H3439" t="s">
        <v>745</v>
      </c>
      <c r="I3439">
        <v>22709</v>
      </c>
      <c r="J3439" t="s">
        <v>87</v>
      </c>
      <c r="K3439" s="1">
        <v>7358524</v>
      </c>
      <c r="L3439" s="1">
        <v>2388949.61</v>
      </c>
      <c r="M3439" s="1">
        <v>-4969574.3899999997</v>
      </c>
      <c r="N3439" s="1">
        <v>2037045.8</v>
      </c>
      <c r="O3439" s="1">
        <v>351903.81</v>
      </c>
      <c r="P3439" s="1">
        <v>2035408.26</v>
      </c>
      <c r="Q3439" s="1">
        <v>1637.54</v>
      </c>
      <c r="R3439" s="1">
        <v>1574443.89</v>
      </c>
      <c r="S3439" s="1">
        <v>460964.37</v>
      </c>
    </row>
    <row r="3440" spans="1:19" x14ac:dyDescent="0.25">
      <c r="A3440" s="2">
        <v>1001</v>
      </c>
      <c r="B3440" t="s">
        <v>21</v>
      </c>
      <c r="C3440" s="2" t="str">
        <f t="shared" si="177"/>
        <v>17</v>
      </c>
      <c r="D3440" t="s">
        <v>716</v>
      </c>
      <c r="E3440" s="2" t="str">
        <f t="shared" si="180"/>
        <v>170120000</v>
      </c>
      <c r="F3440" t="s">
        <v>743</v>
      </c>
      <c r="G3440" t="s">
        <v>744</v>
      </c>
      <c r="H3440" t="s">
        <v>745</v>
      </c>
      <c r="I3440">
        <v>22809</v>
      </c>
      <c r="J3440" t="s">
        <v>308</v>
      </c>
      <c r="K3440" s="1">
        <v>179000</v>
      </c>
      <c r="L3440" s="1">
        <v>179000</v>
      </c>
      <c r="M3440">
        <v>0</v>
      </c>
      <c r="N3440" s="1">
        <v>179000</v>
      </c>
      <c r="O3440">
        <v>0</v>
      </c>
      <c r="P3440" s="1">
        <v>179000</v>
      </c>
      <c r="Q3440">
        <v>0</v>
      </c>
      <c r="R3440" s="1">
        <v>159000</v>
      </c>
      <c r="S3440" s="1">
        <v>20000</v>
      </c>
    </row>
    <row r="3441" spans="1:19" x14ac:dyDescent="0.25">
      <c r="A3441" s="2">
        <v>1001</v>
      </c>
      <c r="B3441" t="s">
        <v>21</v>
      </c>
      <c r="C3441" s="2" t="str">
        <f t="shared" si="177"/>
        <v>17</v>
      </c>
      <c r="D3441" t="s">
        <v>716</v>
      </c>
      <c r="E3441" s="2" t="str">
        <f t="shared" si="180"/>
        <v>170120000</v>
      </c>
      <c r="F3441" t="s">
        <v>743</v>
      </c>
      <c r="G3441" t="s">
        <v>744</v>
      </c>
      <c r="H3441" t="s">
        <v>745</v>
      </c>
      <c r="I3441">
        <v>23001</v>
      </c>
      <c r="J3441" t="s">
        <v>88</v>
      </c>
      <c r="K3441" s="1">
        <v>25500</v>
      </c>
      <c r="L3441" s="1">
        <v>18000</v>
      </c>
      <c r="M3441" s="1">
        <v>-7500</v>
      </c>
      <c r="N3441" s="1">
        <v>6315.67</v>
      </c>
      <c r="O3441" s="1">
        <v>11684.33</v>
      </c>
      <c r="P3441" s="1">
        <v>6315.67</v>
      </c>
      <c r="Q3441">
        <v>0</v>
      </c>
      <c r="R3441" s="1">
        <v>6315.67</v>
      </c>
      <c r="S3441">
        <v>0</v>
      </c>
    </row>
    <row r="3442" spans="1:19" x14ac:dyDescent="0.25">
      <c r="A3442" s="2">
        <v>1001</v>
      </c>
      <c r="B3442" t="s">
        <v>21</v>
      </c>
      <c r="C3442" s="2" t="str">
        <f t="shared" si="177"/>
        <v>17</v>
      </c>
      <c r="D3442" t="s">
        <v>716</v>
      </c>
      <c r="E3442" s="2" t="str">
        <f t="shared" si="180"/>
        <v>170120000</v>
      </c>
      <c r="F3442" t="s">
        <v>743</v>
      </c>
      <c r="G3442" t="s">
        <v>744</v>
      </c>
      <c r="H3442" t="s">
        <v>745</v>
      </c>
      <c r="I3442">
        <v>23100</v>
      </c>
      <c r="J3442" t="s">
        <v>89</v>
      </c>
      <c r="K3442" s="1">
        <v>152000</v>
      </c>
      <c r="L3442" s="1">
        <v>152000</v>
      </c>
      <c r="M3442">
        <v>0</v>
      </c>
      <c r="N3442" s="1">
        <v>145134.20000000001</v>
      </c>
      <c r="O3442" s="1">
        <v>6865.8</v>
      </c>
      <c r="P3442" s="1">
        <v>145134.20000000001</v>
      </c>
      <c r="Q3442">
        <v>0</v>
      </c>
      <c r="R3442" s="1">
        <v>145134.20000000001</v>
      </c>
      <c r="S3442">
        <v>0</v>
      </c>
    </row>
    <row r="3443" spans="1:19" x14ac:dyDescent="0.25">
      <c r="A3443" s="2">
        <v>1001</v>
      </c>
      <c r="B3443" t="s">
        <v>21</v>
      </c>
      <c r="C3443" s="2" t="str">
        <f t="shared" si="177"/>
        <v>17</v>
      </c>
      <c r="D3443" t="s">
        <v>716</v>
      </c>
      <c r="E3443" s="2" t="str">
        <f t="shared" si="180"/>
        <v>170120000</v>
      </c>
      <c r="F3443" t="s">
        <v>743</v>
      </c>
      <c r="G3443" t="s">
        <v>744</v>
      </c>
      <c r="H3443" t="s">
        <v>745</v>
      </c>
      <c r="I3443">
        <v>23309</v>
      </c>
      <c r="J3443" t="s">
        <v>224</v>
      </c>
      <c r="K3443" s="1">
        <v>52000</v>
      </c>
      <c r="L3443" s="1">
        <v>2000</v>
      </c>
      <c r="M3443" s="1">
        <v>-50000</v>
      </c>
      <c r="N3443">
        <v>0</v>
      </c>
      <c r="O3443" s="1">
        <v>2000</v>
      </c>
      <c r="P3443">
        <v>0</v>
      </c>
      <c r="Q3443">
        <v>0</v>
      </c>
      <c r="R3443">
        <v>0</v>
      </c>
      <c r="S3443">
        <v>0</v>
      </c>
    </row>
    <row r="3444" spans="1:19" x14ac:dyDescent="0.25">
      <c r="A3444" s="2">
        <v>1001</v>
      </c>
      <c r="B3444" t="s">
        <v>21</v>
      </c>
      <c r="C3444" s="2" t="str">
        <f t="shared" ref="C3444:C3477" si="181">"17"</f>
        <v>17</v>
      </c>
      <c r="D3444" t="s">
        <v>716</v>
      </c>
      <c r="E3444" s="2" t="str">
        <f t="shared" si="180"/>
        <v>170120000</v>
      </c>
      <c r="F3444" t="s">
        <v>743</v>
      </c>
      <c r="G3444" t="s">
        <v>744</v>
      </c>
      <c r="H3444" t="s">
        <v>745</v>
      </c>
      <c r="I3444">
        <v>26009</v>
      </c>
      <c r="J3444" t="s">
        <v>227</v>
      </c>
      <c r="K3444" s="1">
        <v>124779</v>
      </c>
      <c r="L3444" s="1">
        <v>93236</v>
      </c>
      <c r="M3444" s="1">
        <v>-31543</v>
      </c>
      <c r="N3444" s="1">
        <v>23893.9</v>
      </c>
      <c r="O3444" s="1">
        <v>69342.100000000006</v>
      </c>
      <c r="P3444" s="1">
        <v>23893.9</v>
      </c>
      <c r="Q3444">
        <v>0</v>
      </c>
      <c r="R3444" s="1">
        <v>12172.77</v>
      </c>
      <c r="S3444" s="1">
        <v>11721.13</v>
      </c>
    </row>
    <row r="3445" spans="1:19" x14ac:dyDescent="0.25">
      <c r="A3445" s="2">
        <v>1001</v>
      </c>
      <c r="B3445" t="s">
        <v>21</v>
      </c>
      <c r="C3445" s="2" t="str">
        <f t="shared" si="181"/>
        <v>17</v>
      </c>
      <c r="D3445" t="s">
        <v>716</v>
      </c>
      <c r="E3445" s="2" t="str">
        <f t="shared" si="180"/>
        <v>170120000</v>
      </c>
      <c r="F3445" t="s">
        <v>743</v>
      </c>
      <c r="G3445" t="s">
        <v>744</v>
      </c>
      <c r="H3445" t="s">
        <v>745</v>
      </c>
      <c r="I3445">
        <v>27002</v>
      </c>
      <c r="J3445" t="s">
        <v>228</v>
      </c>
      <c r="K3445" s="1">
        <v>3245714</v>
      </c>
      <c r="L3445" s="1">
        <v>245714</v>
      </c>
      <c r="M3445" s="1">
        <v>-3000000</v>
      </c>
      <c r="N3445" s="1">
        <v>434406.57</v>
      </c>
      <c r="O3445" s="1">
        <v>-188692.57</v>
      </c>
      <c r="P3445" s="1">
        <v>424968.57</v>
      </c>
      <c r="Q3445" s="1">
        <v>9438</v>
      </c>
      <c r="R3445" s="1">
        <v>409955.96</v>
      </c>
      <c r="S3445" s="1">
        <v>15012.61</v>
      </c>
    </row>
    <row r="3446" spans="1:19" x14ac:dyDescent="0.25">
      <c r="A3446" s="2">
        <v>1001</v>
      </c>
      <c r="B3446" t="s">
        <v>21</v>
      </c>
      <c r="C3446" s="2" t="str">
        <f t="shared" si="181"/>
        <v>17</v>
      </c>
      <c r="D3446" t="s">
        <v>716</v>
      </c>
      <c r="E3446" s="2" t="str">
        <f t="shared" si="180"/>
        <v>170120000</v>
      </c>
      <c r="F3446" t="s">
        <v>743</v>
      </c>
      <c r="G3446" t="s">
        <v>744</v>
      </c>
      <c r="H3446" t="s">
        <v>745</v>
      </c>
      <c r="I3446">
        <v>27004</v>
      </c>
      <c r="J3446" t="s">
        <v>229</v>
      </c>
      <c r="K3446" s="1">
        <v>944000</v>
      </c>
      <c r="L3446" s="1">
        <v>344000</v>
      </c>
      <c r="M3446" s="1">
        <v>-600000</v>
      </c>
      <c r="N3446">
        <v>0</v>
      </c>
      <c r="O3446" s="1">
        <v>344000</v>
      </c>
      <c r="P3446">
        <v>0</v>
      </c>
      <c r="Q3446">
        <v>0</v>
      </c>
      <c r="R3446">
        <v>0</v>
      </c>
      <c r="S3446">
        <v>0</v>
      </c>
    </row>
    <row r="3447" spans="1:19" x14ac:dyDescent="0.25">
      <c r="A3447" s="2">
        <v>1001</v>
      </c>
      <c r="B3447" t="s">
        <v>21</v>
      </c>
      <c r="C3447" s="2" t="str">
        <f t="shared" si="181"/>
        <v>17</v>
      </c>
      <c r="D3447" t="s">
        <v>716</v>
      </c>
      <c r="E3447" s="2" t="str">
        <f t="shared" si="180"/>
        <v>170120000</v>
      </c>
      <c r="F3447" t="s">
        <v>743</v>
      </c>
      <c r="G3447" t="s">
        <v>744</v>
      </c>
      <c r="H3447" t="s">
        <v>745</v>
      </c>
      <c r="I3447">
        <v>27100</v>
      </c>
      <c r="J3447" t="s">
        <v>230</v>
      </c>
      <c r="K3447" s="1">
        <v>175642</v>
      </c>
      <c r="L3447" s="1">
        <v>175642</v>
      </c>
      <c r="M3447">
        <v>0</v>
      </c>
      <c r="N3447" s="1">
        <v>481859.23</v>
      </c>
      <c r="O3447" s="1">
        <v>-306217.23</v>
      </c>
      <c r="P3447" s="1">
        <v>481859.23</v>
      </c>
      <c r="Q3447">
        <v>0</v>
      </c>
      <c r="R3447" s="1">
        <v>154857.29</v>
      </c>
      <c r="S3447" s="1">
        <v>327001.94</v>
      </c>
    </row>
    <row r="3448" spans="1:19" x14ac:dyDescent="0.25">
      <c r="A3448" s="2">
        <v>1001</v>
      </c>
      <c r="B3448" t="s">
        <v>21</v>
      </c>
      <c r="C3448" s="2" t="str">
        <f t="shared" si="181"/>
        <v>17</v>
      </c>
      <c r="D3448" t="s">
        <v>716</v>
      </c>
      <c r="E3448" s="2" t="str">
        <f t="shared" si="180"/>
        <v>170120000</v>
      </c>
      <c r="F3448" t="s">
        <v>743</v>
      </c>
      <c r="G3448" t="s">
        <v>744</v>
      </c>
      <c r="H3448" t="s">
        <v>745</v>
      </c>
      <c r="I3448">
        <v>27107</v>
      </c>
      <c r="J3448" t="s">
        <v>748</v>
      </c>
      <c r="K3448" s="1">
        <v>99614901</v>
      </c>
      <c r="L3448" s="1">
        <v>105386538.3</v>
      </c>
      <c r="M3448" s="1">
        <v>5771637.2999999998</v>
      </c>
      <c r="N3448" s="1">
        <v>104936769.69</v>
      </c>
      <c r="O3448" s="1">
        <v>449768.61</v>
      </c>
      <c r="P3448" s="1">
        <v>104936769.69</v>
      </c>
      <c r="Q3448">
        <v>0</v>
      </c>
      <c r="R3448" s="1">
        <v>99293172.319999993</v>
      </c>
      <c r="S3448" s="1">
        <v>5643597.3700000001</v>
      </c>
    </row>
    <row r="3449" spans="1:19" x14ac:dyDescent="0.25">
      <c r="A3449" s="2">
        <v>1001</v>
      </c>
      <c r="B3449" t="s">
        <v>21</v>
      </c>
      <c r="C3449" s="2" t="str">
        <f t="shared" si="181"/>
        <v>17</v>
      </c>
      <c r="D3449" t="s">
        <v>716</v>
      </c>
      <c r="E3449" s="2" t="str">
        <f t="shared" si="180"/>
        <v>170120000</v>
      </c>
      <c r="F3449" t="s">
        <v>743</v>
      </c>
      <c r="G3449" t="s">
        <v>744</v>
      </c>
      <c r="H3449" t="s">
        <v>745</v>
      </c>
      <c r="I3449">
        <v>28001</v>
      </c>
      <c r="J3449" t="s">
        <v>45</v>
      </c>
      <c r="K3449" s="1">
        <v>3842090</v>
      </c>
      <c r="L3449" s="1">
        <v>2202090</v>
      </c>
      <c r="M3449" s="1">
        <v>-1640000</v>
      </c>
      <c r="N3449" s="1">
        <v>2160555.0699999998</v>
      </c>
      <c r="O3449" s="1">
        <v>41534.93</v>
      </c>
      <c r="P3449" s="1">
        <v>2160555.0699999998</v>
      </c>
      <c r="Q3449">
        <v>0</v>
      </c>
      <c r="R3449" s="1">
        <v>2150821.7799999998</v>
      </c>
      <c r="S3449" s="1">
        <v>9733.2900000000009</v>
      </c>
    </row>
    <row r="3450" spans="1:19" x14ac:dyDescent="0.25">
      <c r="A3450" s="2">
        <v>1001</v>
      </c>
      <c r="B3450" t="s">
        <v>21</v>
      </c>
      <c r="C3450" s="2" t="str">
        <f t="shared" si="181"/>
        <v>17</v>
      </c>
      <c r="D3450" t="s">
        <v>716</v>
      </c>
      <c r="E3450" s="2" t="str">
        <f t="shared" si="180"/>
        <v>170120000</v>
      </c>
      <c r="F3450" t="s">
        <v>743</v>
      </c>
      <c r="G3450" t="s">
        <v>744</v>
      </c>
      <c r="H3450" t="s">
        <v>745</v>
      </c>
      <c r="I3450">
        <v>29002</v>
      </c>
      <c r="J3450" t="s">
        <v>749</v>
      </c>
      <c r="K3450" s="1">
        <v>194587</v>
      </c>
      <c r="L3450" s="1">
        <v>317976</v>
      </c>
      <c r="M3450" s="1">
        <v>123389</v>
      </c>
      <c r="N3450" s="1">
        <v>138875.84</v>
      </c>
      <c r="O3450" s="1">
        <v>179100.16</v>
      </c>
      <c r="P3450" s="1">
        <v>135430.92000000001</v>
      </c>
      <c r="Q3450" s="1">
        <v>3444.92</v>
      </c>
      <c r="R3450" s="1">
        <v>135430.92000000001</v>
      </c>
      <c r="S3450">
        <v>0</v>
      </c>
    </row>
    <row r="3451" spans="1:19" x14ac:dyDescent="0.25">
      <c r="A3451" s="2">
        <v>1001</v>
      </c>
      <c r="B3451" t="s">
        <v>21</v>
      </c>
      <c r="C3451" s="2" t="str">
        <f t="shared" si="181"/>
        <v>17</v>
      </c>
      <c r="D3451" t="s">
        <v>716</v>
      </c>
      <c r="E3451" s="2" t="str">
        <f t="shared" si="180"/>
        <v>170120000</v>
      </c>
      <c r="F3451" t="s">
        <v>743</v>
      </c>
      <c r="G3451" t="s">
        <v>744</v>
      </c>
      <c r="H3451" t="s">
        <v>745</v>
      </c>
      <c r="I3451">
        <v>34200</v>
      </c>
      <c r="J3451" t="s">
        <v>139</v>
      </c>
      <c r="K3451">
        <v>0</v>
      </c>
      <c r="L3451" s="1">
        <v>5553.3</v>
      </c>
      <c r="M3451" s="1">
        <v>5553.3</v>
      </c>
      <c r="N3451" s="1">
        <v>5553.3</v>
      </c>
      <c r="O3451">
        <v>0</v>
      </c>
      <c r="P3451" s="1">
        <v>5553.3</v>
      </c>
      <c r="Q3451">
        <v>0</v>
      </c>
      <c r="R3451" s="1">
        <v>5553.3</v>
      </c>
      <c r="S3451">
        <v>0</v>
      </c>
    </row>
    <row r="3452" spans="1:19" x14ac:dyDescent="0.25">
      <c r="A3452" s="2">
        <v>1001</v>
      </c>
      <c r="B3452" t="s">
        <v>21</v>
      </c>
      <c r="C3452" s="2" t="str">
        <f t="shared" si="181"/>
        <v>17</v>
      </c>
      <c r="D3452" t="s">
        <v>716</v>
      </c>
      <c r="E3452" s="2" t="str">
        <f t="shared" si="180"/>
        <v>170120000</v>
      </c>
      <c r="F3452" t="s">
        <v>743</v>
      </c>
      <c r="G3452" t="s">
        <v>744</v>
      </c>
      <c r="H3452" t="s">
        <v>745</v>
      </c>
      <c r="I3452">
        <v>46309</v>
      </c>
      <c r="J3452" t="s">
        <v>144</v>
      </c>
      <c r="K3452" s="1">
        <v>250000</v>
      </c>
      <c r="L3452" s="1">
        <v>250000</v>
      </c>
      <c r="M3452">
        <v>0</v>
      </c>
      <c r="N3452" s="1">
        <v>250000</v>
      </c>
      <c r="O3452">
        <v>0</v>
      </c>
      <c r="P3452" s="1">
        <v>249921.55</v>
      </c>
      <c r="Q3452">
        <v>78.45</v>
      </c>
      <c r="R3452" s="1">
        <v>249921.55</v>
      </c>
      <c r="S3452">
        <v>0</v>
      </c>
    </row>
    <row r="3453" spans="1:19" x14ac:dyDescent="0.25">
      <c r="A3453" s="2">
        <v>1001</v>
      </c>
      <c r="B3453" t="s">
        <v>21</v>
      </c>
      <c r="C3453" s="2" t="str">
        <f t="shared" si="181"/>
        <v>17</v>
      </c>
      <c r="D3453" t="s">
        <v>716</v>
      </c>
      <c r="E3453" s="2" t="str">
        <f t="shared" si="180"/>
        <v>170120000</v>
      </c>
      <c r="F3453" t="s">
        <v>743</v>
      </c>
      <c r="G3453" t="s">
        <v>744</v>
      </c>
      <c r="H3453" t="s">
        <v>745</v>
      </c>
      <c r="I3453">
        <v>48025</v>
      </c>
      <c r="J3453" t="s">
        <v>750</v>
      </c>
      <c r="K3453" s="1">
        <v>252131</v>
      </c>
      <c r="L3453" s="1">
        <v>252131</v>
      </c>
      <c r="M3453">
        <v>0</v>
      </c>
      <c r="N3453" s="1">
        <v>252131</v>
      </c>
      <c r="O3453">
        <v>0</v>
      </c>
      <c r="P3453" s="1">
        <v>252131</v>
      </c>
      <c r="Q3453">
        <v>0</v>
      </c>
      <c r="R3453" s="1">
        <v>252131</v>
      </c>
      <c r="S3453">
        <v>0</v>
      </c>
    </row>
    <row r="3454" spans="1:19" x14ac:dyDescent="0.25">
      <c r="A3454" s="2">
        <v>1001</v>
      </c>
      <c r="B3454" t="s">
        <v>21</v>
      </c>
      <c r="C3454" s="2" t="str">
        <f t="shared" si="181"/>
        <v>17</v>
      </c>
      <c r="D3454" t="s">
        <v>716</v>
      </c>
      <c r="E3454" s="2" t="str">
        <f t="shared" si="180"/>
        <v>170120000</v>
      </c>
      <c r="F3454" t="s">
        <v>743</v>
      </c>
      <c r="G3454" t="s">
        <v>744</v>
      </c>
      <c r="H3454" t="s">
        <v>745</v>
      </c>
      <c r="I3454">
        <v>48026</v>
      </c>
      <c r="J3454" t="s">
        <v>751</v>
      </c>
      <c r="K3454" s="1">
        <v>150450</v>
      </c>
      <c r="L3454" s="1">
        <v>150450</v>
      </c>
      <c r="M3454">
        <v>0</v>
      </c>
      <c r="N3454" s="1">
        <v>150450</v>
      </c>
      <c r="O3454">
        <v>0</v>
      </c>
      <c r="P3454" s="1">
        <v>150450</v>
      </c>
      <c r="Q3454">
        <v>0</v>
      </c>
      <c r="R3454" s="1">
        <v>150450</v>
      </c>
      <c r="S3454">
        <v>0</v>
      </c>
    </row>
    <row r="3455" spans="1:19" x14ac:dyDescent="0.25">
      <c r="A3455" s="2">
        <v>1001</v>
      </c>
      <c r="B3455" t="s">
        <v>21</v>
      </c>
      <c r="C3455" s="2" t="str">
        <f t="shared" si="181"/>
        <v>17</v>
      </c>
      <c r="D3455" t="s">
        <v>716</v>
      </c>
      <c r="E3455" s="2" t="str">
        <f t="shared" si="180"/>
        <v>170120000</v>
      </c>
      <c r="F3455" t="s">
        <v>743</v>
      </c>
      <c r="G3455" t="s">
        <v>744</v>
      </c>
      <c r="H3455" t="s">
        <v>745</v>
      </c>
      <c r="I3455">
        <v>48057</v>
      </c>
      <c r="J3455" t="s">
        <v>752</v>
      </c>
      <c r="K3455" s="1">
        <v>500000</v>
      </c>
      <c r="L3455" s="1">
        <v>500000</v>
      </c>
      <c r="M3455">
        <v>0</v>
      </c>
      <c r="N3455" s="1">
        <v>500000</v>
      </c>
      <c r="O3455">
        <v>0</v>
      </c>
      <c r="P3455" s="1">
        <v>499999.85</v>
      </c>
      <c r="Q3455">
        <v>0.15</v>
      </c>
      <c r="R3455" s="1">
        <v>499999.85</v>
      </c>
      <c r="S3455">
        <v>0</v>
      </c>
    </row>
    <row r="3456" spans="1:19" x14ac:dyDescent="0.25">
      <c r="A3456" s="2">
        <v>1001</v>
      </c>
      <c r="B3456" t="s">
        <v>21</v>
      </c>
      <c r="C3456" s="2" t="str">
        <f t="shared" si="181"/>
        <v>17</v>
      </c>
      <c r="D3456" t="s">
        <v>716</v>
      </c>
      <c r="E3456" s="2" t="str">
        <f t="shared" si="180"/>
        <v>170120000</v>
      </c>
      <c r="F3456" t="s">
        <v>743</v>
      </c>
      <c r="G3456" t="s">
        <v>744</v>
      </c>
      <c r="H3456" t="s">
        <v>745</v>
      </c>
      <c r="I3456">
        <v>62399</v>
      </c>
      <c r="J3456" t="s">
        <v>92</v>
      </c>
      <c r="K3456" s="1">
        <v>324827</v>
      </c>
      <c r="L3456" s="1">
        <v>277938.52</v>
      </c>
      <c r="M3456" s="1">
        <v>-46888.480000000003</v>
      </c>
      <c r="N3456" s="1">
        <v>277938.52</v>
      </c>
      <c r="O3456">
        <v>0</v>
      </c>
      <c r="P3456" s="1">
        <v>185756.69</v>
      </c>
      <c r="Q3456" s="1">
        <v>92181.83</v>
      </c>
      <c r="R3456" s="1">
        <v>18776.689999999999</v>
      </c>
      <c r="S3456" s="1">
        <v>166980</v>
      </c>
    </row>
    <row r="3457" spans="1:19" x14ac:dyDescent="0.25">
      <c r="A3457" s="2">
        <v>1001</v>
      </c>
      <c r="B3457" t="s">
        <v>21</v>
      </c>
      <c r="C3457" s="2" t="str">
        <f t="shared" si="181"/>
        <v>17</v>
      </c>
      <c r="D3457" t="s">
        <v>716</v>
      </c>
      <c r="E3457" s="2" t="str">
        <f t="shared" si="180"/>
        <v>170120000</v>
      </c>
      <c r="F3457" t="s">
        <v>743</v>
      </c>
      <c r="G3457" t="s">
        <v>744</v>
      </c>
      <c r="H3457" t="s">
        <v>745</v>
      </c>
      <c r="I3457">
        <v>62500</v>
      </c>
      <c r="J3457" t="s">
        <v>93</v>
      </c>
      <c r="K3457" s="1">
        <v>3000</v>
      </c>
      <c r="L3457">
        <v>0</v>
      </c>
      <c r="M3457" s="1">
        <v>-3000</v>
      </c>
      <c r="N3457">
        <v>0</v>
      </c>
      <c r="O3457">
        <v>0</v>
      </c>
      <c r="P3457">
        <v>0</v>
      </c>
      <c r="Q3457">
        <v>0</v>
      </c>
      <c r="R3457">
        <v>0</v>
      </c>
      <c r="S3457">
        <v>0</v>
      </c>
    </row>
    <row r="3458" spans="1:19" x14ac:dyDescent="0.25">
      <c r="A3458" s="2">
        <v>1001</v>
      </c>
      <c r="B3458" t="s">
        <v>21</v>
      </c>
      <c r="C3458" s="2" t="str">
        <f t="shared" si="181"/>
        <v>17</v>
      </c>
      <c r="D3458" t="s">
        <v>716</v>
      </c>
      <c r="E3458" s="2" t="str">
        <f t="shared" si="180"/>
        <v>170120000</v>
      </c>
      <c r="F3458" t="s">
        <v>743</v>
      </c>
      <c r="G3458" t="s">
        <v>744</v>
      </c>
      <c r="H3458" t="s">
        <v>745</v>
      </c>
      <c r="I3458">
        <v>62801</v>
      </c>
      <c r="J3458" t="s">
        <v>128</v>
      </c>
      <c r="K3458" s="1">
        <v>3000</v>
      </c>
      <c r="L3458">
        <v>499.88</v>
      </c>
      <c r="M3458" s="1">
        <v>-2500.12</v>
      </c>
      <c r="N3458">
        <v>499.88</v>
      </c>
      <c r="O3458">
        <v>0</v>
      </c>
      <c r="P3458">
        <v>499.88</v>
      </c>
      <c r="Q3458">
        <v>0</v>
      </c>
      <c r="R3458">
        <v>499.88</v>
      </c>
      <c r="S3458">
        <v>0</v>
      </c>
    </row>
    <row r="3459" spans="1:19" x14ac:dyDescent="0.25">
      <c r="A3459" s="2">
        <v>1001</v>
      </c>
      <c r="B3459" t="s">
        <v>21</v>
      </c>
      <c r="C3459" s="2" t="str">
        <f t="shared" si="181"/>
        <v>17</v>
      </c>
      <c r="D3459" t="s">
        <v>716</v>
      </c>
      <c r="E3459" s="2" t="str">
        <f t="shared" si="180"/>
        <v>170120000</v>
      </c>
      <c r="F3459" t="s">
        <v>743</v>
      </c>
      <c r="G3459" t="s">
        <v>744</v>
      </c>
      <c r="H3459" t="s">
        <v>745</v>
      </c>
      <c r="I3459">
        <v>63309</v>
      </c>
      <c r="J3459" t="s">
        <v>159</v>
      </c>
      <c r="K3459" s="1">
        <v>41300</v>
      </c>
      <c r="L3459" s="1">
        <v>30748.62</v>
      </c>
      <c r="M3459" s="1">
        <v>-10551.38</v>
      </c>
      <c r="N3459" s="1">
        <v>30748.62</v>
      </c>
      <c r="O3459">
        <v>0</v>
      </c>
      <c r="P3459" s="1">
        <v>30748.62</v>
      </c>
      <c r="Q3459">
        <v>0</v>
      </c>
      <c r="R3459" s="1">
        <v>11791.19</v>
      </c>
      <c r="S3459" s="1">
        <v>18957.43</v>
      </c>
    </row>
    <row r="3460" spans="1:19" x14ac:dyDescent="0.25">
      <c r="A3460" s="2">
        <v>1001</v>
      </c>
      <c r="B3460" t="s">
        <v>21</v>
      </c>
      <c r="C3460" s="2" t="str">
        <f t="shared" si="181"/>
        <v>17</v>
      </c>
      <c r="D3460" t="s">
        <v>716</v>
      </c>
      <c r="E3460" s="2" t="str">
        <f t="shared" ref="E3460:E3477" si="182">"170130000"</f>
        <v>170130000</v>
      </c>
      <c r="F3460" t="s">
        <v>753</v>
      </c>
      <c r="G3460" t="s">
        <v>754</v>
      </c>
      <c r="H3460" t="s">
        <v>755</v>
      </c>
      <c r="I3460">
        <v>10000</v>
      </c>
      <c r="J3460" t="s">
        <v>25</v>
      </c>
      <c r="K3460" s="1">
        <v>82492</v>
      </c>
      <c r="L3460" s="1">
        <v>79831</v>
      </c>
      <c r="M3460" s="1">
        <v>-2661</v>
      </c>
      <c r="N3460" s="1">
        <v>79830.81</v>
      </c>
      <c r="O3460">
        <v>0.19</v>
      </c>
      <c r="P3460" s="1">
        <v>79830.81</v>
      </c>
      <c r="Q3460">
        <v>0</v>
      </c>
      <c r="R3460" s="1">
        <v>79830.81</v>
      </c>
      <c r="S3460">
        <v>0</v>
      </c>
    </row>
    <row r="3461" spans="1:19" x14ac:dyDescent="0.25">
      <c r="A3461" s="2">
        <v>1001</v>
      </c>
      <c r="B3461" t="s">
        <v>21</v>
      </c>
      <c r="C3461" s="2" t="str">
        <f t="shared" si="181"/>
        <v>17</v>
      </c>
      <c r="D3461" t="s">
        <v>716</v>
      </c>
      <c r="E3461" s="2" t="str">
        <f t="shared" si="182"/>
        <v>170130000</v>
      </c>
      <c r="F3461" t="s">
        <v>753</v>
      </c>
      <c r="G3461" t="s">
        <v>754</v>
      </c>
      <c r="H3461" t="s">
        <v>755</v>
      </c>
      <c r="I3461">
        <v>12000</v>
      </c>
      <c r="J3461" t="s">
        <v>28</v>
      </c>
      <c r="K3461" s="1">
        <v>579694</v>
      </c>
      <c r="L3461" s="1">
        <v>499135.92</v>
      </c>
      <c r="M3461" s="1">
        <v>-80558.080000000002</v>
      </c>
      <c r="N3461" s="1">
        <v>499135.61</v>
      </c>
      <c r="O3461">
        <v>0.31</v>
      </c>
      <c r="P3461" s="1">
        <v>499135.61</v>
      </c>
      <c r="Q3461">
        <v>0</v>
      </c>
      <c r="R3461" s="1">
        <v>499135.61</v>
      </c>
      <c r="S3461">
        <v>0</v>
      </c>
    </row>
    <row r="3462" spans="1:19" x14ac:dyDescent="0.25">
      <c r="A3462" s="2">
        <v>1001</v>
      </c>
      <c r="B3462" t="s">
        <v>21</v>
      </c>
      <c r="C3462" s="2" t="str">
        <f t="shared" si="181"/>
        <v>17</v>
      </c>
      <c r="D3462" t="s">
        <v>716</v>
      </c>
      <c r="E3462" s="2" t="str">
        <f t="shared" si="182"/>
        <v>170130000</v>
      </c>
      <c r="F3462" t="s">
        <v>753</v>
      </c>
      <c r="G3462" t="s">
        <v>754</v>
      </c>
      <c r="H3462" t="s">
        <v>755</v>
      </c>
      <c r="I3462">
        <v>12001</v>
      </c>
      <c r="J3462" t="s">
        <v>51</v>
      </c>
      <c r="K3462" s="1">
        <v>209898</v>
      </c>
      <c r="L3462" s="1">
        <v>92449</v>
      </c>
      <c r="M3462" s="1">
        <v>-117449</v>
      </c>
      <c r="N3462" s="1">
        <v>92448.91</v>
      </c>
      <c r="O3462">
        <v>0.09</v>
      </c>
      <c r="P3462" s="1">
        <v>92448.91</v>
      </c>
      <c r="Q3462">
        <v>0</v>
      </c>
      <c r="R3462" s="1">
        <v>92448.91</v>
      </c>
      <c r="S3462">
        <v>0</v>
      </c>
    </row>
    <row r="3463" spans="1:19" x14ac:dyDescent="0.25">
      <c r="A3463" s="2">
        <v>1001</v>
      </c>
      <c r="B3463" t="s">
        <v>21</v>
      </c>
      <c r="C3463" s="2" t="str">
        <f t="shared" si="181"/>
        <v>17</v>
      </c>
      <c r="D3463" t="s">
        <v>716</v>
      </c>
      <c r="E3463" s="2" t="str">
        <f t="shared" si="182"/>
        <v>170130000</v>
      </c>
      <c r="F3463" t="s">
        <v>753</v>
      </c>
      <c r="G3463" t="s">
        <v>754</v>
      </c>
      <c r="H3463" t="s">
        <v>755</v>
      </c>
      <c r="I3463">
        <v>12002</v>
      </c>
      <c r="J3463" t="s">
        <v>29</v>
      </c>
      <c r="K3463" s="1">
        <v>126311</v>
      </c>
      <c r="L3463" s="1">
        <v>47927.38</v>
      </c>
      <c r="M3463" s="1">
        <v>-78383.62</v>
      </c>
      <c r="N3463" s="1">
        <v>47927.08</v>
      </c>
      <c r="O3463">
        <v>0.3</v>
      </c>
      <c r="P3463" s="1">
        <v>47927.08</v>
      </c>
      <c r="Q3463">
        <v>0</v>
      </c>
      <c r="R3463" s="1">
        <v>47927.08</v>
      </c>
      <c r="S3463">
        <v>0</v>
      </c>
    </row>
    <row r="3464" spans="1:19" x14ac:dyDescent="0.25">
      <c r="A3464" s="2">
        <v>1001</v>
      </c>
      <c r="B3464" t="s">
        <v>21</v>
      </c>
      <c r="C3464" s="2" t="str">
        <f t="shared" si="181"/>
        <v>17</v>
      </c>
      <c r="D3464" t="s">
        <v>716</v>
      </c>
      <c r="E3464" s="2" t="str">
        <f t="shared" si="182"/>
        <v>170130000</v>
      </c>
      <c r="F3464" t="s">
        <v>753</v>
      </c>
      <c r="G3464" t="s">
        <v>754</v>
      </c>
      <c r="H3464" t="s">
        <v>755</v>
      </c>
      <c r="I3464">
        <v>12003</v>
      </c>
      <c r="J3464" t="s">
        <v>30</v>
      </c>
      <c r="K3464" s="1">
        <v>126529</v>
      </c>
      <c r="L3464" s="1">
        <v>112261</v>
      </c>
      <c r="M3464" s="1">
        <v>-14268</v>
      </c>
      <c r="N3464" s="1">
        <v>102701.26</v>
      </c>
      <c r="O3464" s="1">
        <v>9559.74</v>
      </c>
      <c r="P3464" s="1">
        <v>102701.26</v>
      </c>
      <c r="Q3464">
        <v>0</v>
      </c>
      <c r="R3464" s="1">
        <v>102701.26</v>
      </c>
      <c r="S3464">
        <v>0</v>
      </c>
    </row>
    <row r="3465" spans="1:19" x14ac:dyDescent="0.25">
      <c r="A3465" s="2">
        <v>1001</v>
      </c>
      <c r="B3465" t="s">
        <v>21</v>
      </c>
      <c r="C3465" s="2" t="str">
        <f t="shared" si="181"/>
        <v>17</v>
      </c>
      <c r="D3465" t="s">
        <v>716</v>
      </c>
      <c r="E3465" s="2" t="str">
        <f t="shared" si="182"/>
        <v>170130000</v>
      </c>
      <c r="F3465" t="s">
        <v>753</v>
      </c>
      <c r="G3465" t="s">
        <v>754</v>
      </c>
      <c r="H3465" t="s">
        <v>755</v>
      </c>
      <c r="I3465">
        <v>12005</v>
      </c>
      <c r="J3465" t="s">
        <v>31</v>
      </c>
      <c r="K3465" s="1">
        <v>196482</v>
      </c>
      <c r="L3465" s="1">
        <v>196482</v>
      </c>
      <c r="M3465">
        <v>0</v>
      </c>
      <c r="N3465" s="1">
        <v>206040.82</v>
      </c>
      <c r="O3465" s="1">
        <v>-9558.82</v>
      </c>
      <c r="P3465" s="1">
        <v>206040.82</v>
      </c>
      <c r="Q3465">
        <v>0</v>
      </c>
      <c r="R3465" s="1">
        <v>206040.82</v>
      </c>
      <c r="S3465">
        <v>0</v>
      </c>
    </row>
    <row r="3466" spans="1:19" x14ac:dyDescent="0.25">
      <c r="A3466" s="2">
        <v>1001</v>
      </c>
      <c r="B3466" t="s">
        <v>21</v>
      </c>
      <c r="C3466" s="2" t="str">
        <f t="shared" si="181"/>
        <v>17</v>
      </c>
      <c r="D3466" t="s">
        <v>716</v>
      </c>
      <c r="E3466" s="2" t="str">
        <f t="shared" si="182"/>
        <v>170130000</v>
      </c>
      <c r="F3466" t="s">
        <v>753</v>
      </c>
      <c r="G3466" t="s">
        <v>754</v>
      </c>
      <c r="H3466" t="s">
        <v>755</v>
      </c>
      <c r="I3466">
        <v>12100</v>
      </c>
      <c r="J3466" t="s">
        <v>32</v>
      </c>
      <c r="K3466" s="1">
        <v>673722</v>
      </c>
      <c r="L3466" s="1">
        <v>544229.72</v>
      </c>
      <c r="M3466" s="1">
        <v>-129492.28</v>
      </c>
      <c r="N3466" s="1">
        <v>544228.96</v>
      </c>
      <c r="O3466">
        <v>0.76</v>
      </c>
      <c r="P3466" s="1">
        <v>544228.96</v>
      </c>
      <c r="Q3466">
        <v>0</v>
      </c>
      <c r="R3466" s="1">
        <v>544228.96</v>
      </c>
      <c r="S3466">
        <v>0</v>
      </c>
    </row>
    <row r="3467" spans="1:19" x14ac:dyDescent="0.25">
      <c r="A3467" s="2">
        <v>1001</v>
      </c>
      <c r="B3467" t="s">
        <v>21</v>
      </c>
      <c r="C3467" s="2" t="str">
        <f t="shared" si="181"/>
        <v>17</v>
      </c>
      <c r="D3467" t="s">
        <v>716</v>
      </c>
      <c r="E3467" s="2" t="str">
        <f t="shared" si="182"/>
        <v>170130000</v>
      </c>
      <c r="F3467" t="s">
        <v>753</v>
      </c>
      <c r="G3467" t="s">
        <v>754</v>
      </c>
      <c r="H3467" t="s">
        <v>755</v>
      </c>
      <c r="I3467">
        <v>12101</v>
      </c>
      <c r="J3467" t="s">
        <v>33</v>
      </c>
      <c r="K3467" s="1">
        <v>1392160</v>
      </c>
      <c r="L3467" s="1">
        <v>1173773.96</v>
      </c>
      <c r="M3467" s="1">
        <v>-218386.04</v>
      </c>
      <c r="N3467" s="1">
        <v>1173773.43</v>
      </c>
      <c r="O3467">
        <v>0.53</v>
      </c>
      <c r="P3467" s="1">
        <v>1173773.43</v>
      </c>
      <c r="Q3467">
        <v>0</v>
      </c>
      <c r="R3467" s="1">
        <v>1173773.43</v>
      </c>
      <c r="S3467">
        <v>0</v>
      </c>
    </row>
    <row r="3468" spans="1:19" x14ac:dyDescent="0.25">
      <c r="A3468" s="2">
        <v>1001</v>
      </c>
      <c r="B3468" t="s">
        <v>21</v>
      </c>
      <c r="C3468" s="2" t="str">
        <f t="shared" si="181"/>
        <v>17</v>
      </c>
      <c r="D3468" t="s">
        <v>716</v>
      </c>
      <c r="E3468" s="2" t="str">
        <f t="shared" si="182"/>
        <v>170130000</v>
      </c>
      <c r="F3468" t="s">
        <v>753</v>
      </c>
      <c r="G3468" t="s">
        <v>754</v>
      </c>
      <c r="H3468" t="s">
        <v>755</v>
      </c>
      <c r="I3468">
        <v>13000</v>
      </c>
      <c r="J3468" t="s">
        <v>53</v>
      </c>
      <c r="K3468" s="1">
        <v>20884</v>
      </c>
      <c r="L3468" s="1">
        <v>16750.759999999998</v>
      </c>
      <c r="M3468" s="1">
        <v>-4133.24</v>
      </c>
      <c r="N3468" s="1">
        <v>16749.82</v>
      </c>
      <c r="O3468">
        <v>0.94</v>
      </c>
      <c r="P3468" s="1">
        <v>16749.82</v>
      </c>
      <c r="Q3468">
        <v>0</v>
      </c>
      <c r="R3468" s="1">
        <v>16749.82</v>
      </c>
      <c r="S3468">
        <v>0</v>
      </c>
    </row>
    <row r="3469" spans="1:19" x14ac:dyDescent="0.25">
      <c r="A3469" s="2">
        <v>1001</v>
      </c>
      <c r="B3469" t="s">
        <v>21</v>
      </c>
      <c r="C3469" s="2" t="str">
        <f t="shared" si="181"/>
        <v>17</v>
      </c>
      <c r="D3469" t="s">
        <v>716</v>
      </c>
      <c r="E3469" s="2" t="str">
        <f t="shared" si="182"/>
        <v>170130000</v>
      </c>
      <c r="F3469" t="s">
        <v>753</v>
      </c>
      <c r="G3469" t="s">
        <v>754</v>
      </c>
      <c r="H3469" t="s">
        <v>755</v>
      </c>
      <c r="I3469">
        <v>13005</v>
      </c>
      <c r="J3469" t="s">
        <v>56</v>
      </c>
      <c r="K3469" s="1">
        <v>4384</v>
      </c>
      <c r="L3469" s="1">
        <v>10822.25</v>
      </c>
      <c r="M3469" s="1">
        <v>6438.25</v>
      </c>
      <c r="N3469" s="1">
        <v>10822.04</v>
      </c>
      <c r="O3469">
        <v>0.21</v>
      </c>
      <c r="P3469" s="1">
        <v>10822.04</v>
      </c>
      <c r="Q3469">
        <v>0</v>
      </c>
      <c r="R3469" s="1">
        <v>10822.04</v>
      </c>
      <c r="S3469">
        <v>0</v>
      </c>
    </row>
    <row r="3470" spans="1:19" x14ac:dyDescent="0.25">
      <c r="A3470" s="2">
        <v>1001</v>
      </c>
      <c r="B3470" t="s">
        <v>21</v>
      </c>
      <c r="C3470" s="2" t="str">
        <f t="shared" si="181"/>
        <v>17</v>
      </c>
      <c r="D3470" t="s">
        <v>716</v>
      </c>
      <c r="E3470" s="2" t="str">
        <f t="shared" si="182"/>
        <v>170130000</v>
      </c>
      <c r="F3470" t="s">
        <v>753</v>
      </c>
      <c r="G3470" t="s">
        <v>754</v>
      </c>
      <c r="H3470" t="s">
        <v>755</v>
      </c>
      <c r="I3470">
        <v>16000</v>
      </c>
      <c r="J3470" t="s">
        <v>35</v>
      </c>
      <c r="K3470" s="1">
        <v>802079</v>
      </c>
      <c r="L3470" s="1">
        <v>620939.28</v>
      </c>
      <c r="M3470" s="1">
        <v>-181139.72</v>
      </c>
      <c r="N3470" s="1">
        <v>620938.51</v>
      </c>
      <c r="O3470">
        <v>0.77</v>
      </c>
      <c r="P3470" s="1">
        <v>620938.51</v>
      </c>
      <c r="Q3470">
        <v>0</v>
      </c>
      <c r="R3470" s="1">
        <v>620938.51</v>
      </c>
      <c r="S3470">
        <v>0</v>
      </c>
    </row>
    <row r="3471" spans="1:19" x14ac:dyDescent="0.25">
      <c r="A3471" s="2">
        <v>1001</v>
      </c>
      <c r="B3471" t="s">
        <v>21</v>
      </c>
      <c r="C3471" s="2" t="str">
        <f t="shared" si="181"/>
        <v>17</v>
      </c>
      <c r="D3471" t="s">
        <v>716</v>
      </c>
      <c r="E3471" s="2" t="str">
        <f t="shared" si="182"/>
        <v>170130000</v>
      </c>
      <c r="F3471" t="s">
        <v>753</v>
      </c>
      <c r="G3471" t="s">
        <v>754</v>
      </c>
      <c r="H3471" t="s">
        <v>755</v>
      </c>
      <c r="I3471">
        <v>22003</v>
      </c>
      <c r="J3471" t="s">
        <v>41</v>
      </c>
      <c r="K3471">
        <v>0</v>
      </c>
      <c r="L3471">
        <v>147.93</v>
      </c>
      <c r="M3471">
        <v>147.93</v>
      </c>
      <c r="N3471">
        <v>147.93</v>
      </c>
      <c r="O3471">
        <v>0</v>
      </c>
      <c r="P3471">
        <v>147.93</v>
      </c>
      <c r="Q3471">
        <v>0</v>
      </c>
      <c r="R3471">
        <v>147.93</v>
      </c>
      <c r="S3471">
        <v>0</v>
      </c>
    </row>
    <row r="3472" spans="1:19" x14ac:dyDescent="0.25">
      <c r="A3472" s="2">
        <v>1001</v>
      </c>
      <c r="B3472" t="s">
        <v>21</v>
      </c>
      <c r="C3472" s="2" t="str">
        <f t="shared" si="181"/>
        <v>17</v>
      </c>
      <c r="D3472" t="s">
        <v>716</v>
      </c>
      <c r="E3472" s="2" t="str">
        <f t="shared" si="182"/>
        <v>170130000</v>
      </c>
      <c r="F3472" t="s">
        <v>753</v>
      </c>
      <c r="G3472" t="s">
        <v>754</v>
      </c>
      <c r="H3472" t="s">
        <v>755</v>
      </c>
      <c r="I3472">
        <v>22602</v>
      </c>
      <c r="J3472" t="s">
        <v>108</v>
      </c>
      <c r="K3472" s="1">
        <v>23040</v>
      </c>
      <c r="L3472" s="1">
        <v>5000</v>
      </c>
      <c r="M3472" s="1">
        <v>-18040</v>
      </c>
      <c r="N3472">
        <v>0</v>
      </c>
      <c r="O3472" s="1">
        <v>5000</v>
      </c>
      <c r="P3472">
        <v>0</v>
      </c>
      <c r="Q3472">
        <v>0</v>
      </c>
      <c r="R3472">
        <v>0</v>
      </c>
      <c r="S3472">
        <v>0</v>
      </c>
    </row>
    <row r="3473" spans="1:19" x14ac:dyDescent="0.25">
      <c r="A3473" s="2">
        <v>1001</v>
      </c>
      <c r="B3473" t="s">
        <v>21</v>
      </c>
      <c r="C3473" s="2" t="str">
        <f t="shared" si="181"/>
        <v>17</v>
      </c>
      <c r="D3473" t="s">
        <v>716</v>
      </c>
      <c r="E3473" s="2" t="str">
        <f t="shared" si="182"/>
        <v>170130000</v>
      </c>
      <c r="F3473" t="s">
        <v>753</v>
      </c>
      <c r="G3473" t="s">
        <v>754</v>
      </c>
      <c r="H3473" t="s">
        <v>755</v>
      </c>
      <c r="I3473">
        <v>22703</v>
      </c>
      <c r="J3473" t="s">
        <v>168</v>
      </c>
      <c r="K3473" s="1">
        <v>90800</v>
      </c>
      <c r="L3473" s="1">
        <v>56665.919999999998</v>
      </c>
      <c r="M3473" s="1">
        <v>-34134.080000000002</v>
      </c>
      <c r="N3473" s="1">
        <v>45687.18</v>
      </c>
      <c r="O3473" s="1">
        <v>10978.74</v>
      </c>
      <c r="P3473" s="1">
        <v>45687.18</v>
      </c>
      <c r="Q3473">
        <v>0</v>
      </c>
      <c r="R3473" s="1">
        <v>45687.18</v>
      </c>
      <c r="S3473">
        <v>0</v>
      </c>
    </row>
    <row r="3474" spans="1:19" x14ac:dyDescent="0.25">
      <c r="A3474" s="2">
        <v>1001</v>
      </c>
      <c r="B3474" t="s">
        <v>21</v>
      </c>
      <c r="C3474" s="2" t="str">
        <f t="shared" si="181"/>
        <v>17</v>
      </c>
      <c r="D3474" t="s">
        <v>716</v>
      </c>
      <c r="E3474" s="2" t="str">
        <f t="shared" si="182"/>
        <v>170130000</v>
      </c>
      <c r="F3474" t="s">
        <v>753</v>
      </c>
      <c r="G3474" t="s">
        <v>754</v>
      </c>
      <c r="H3474" t="s">
        <v>755</v>
      </c>
      <c r="I3474">
        <v>22706</v>
      </c>
      <c r="J3474" t="s">
        <v>86</v>
      </c>
      <c r="K3474" s="1">
        <v>157305</v>
      </c>
      <c r="L3474" s="1">
        <v>162369.9</v>
      </c>
      <c r="M3474" s="1">
        <v>5064.8999999999996</v>
      </c>
      <c r="N3474" s="1">
        <v>162369.9</v>
      </c>
      <c r="O3474">
        <v>0</v>
      </c>
      <c r="P3474" s="1">
        <v>162369.9</v>
      </c>
      <c r="Q3474">
        <v>0</v>
      </c>
      <c r="R3474" s="1">
        <v>162369.9</v>
      </c>
      <c r="S3474">
        <v>0</v>
      </c>
    </row>
    <row r="3475" spans="1:19" x14ac:dyDescent="0.25">
      <c r="A3475" s="2">
        <v>1001</v>
      </c>
      <c r="B3475" t="s">
        <v>21</v>
      </c>
      <c r="C3475" s="2" t="str">
        <f t="shared" si="181"/>
        <v>17</v>
      </c>
      <c r="D3475" t="s">
        <v>716</v>
      </c>
      <c r="E3475" s="2" t="str">
        <f t="shared" si="182"/>
        <v>170130000</v>
      </c>
      <c r="F3475" t="s">
        <v>753</v>
      </c>
      <c r="G3475" t="s">
        <v>754</v>
      </c>
      <c r="H3475" t="s">
        <v>755</v>
      </c>
      <c r="I3475">
        <v>28001</v>
      </c>
      <c r="J3475" t="s">
        <v>45</v>
      </c>
      <c r="K3475" s="1">
        <v>30706</v>
      </c>
      <c r="L3475" s="1">
        <v>26312.92</v>
      </c>
      <c r="M3475" s="1">
        <v>-4393.08</v>
      </c>
      <c r="N3475" s="1">
        <v>22734.81</v>
      </c>
      <c r="O3475" s="1">
        <v>3578.11</v>
      </c>
      <c r="P3475" s="1">
        <v>22734.81</v>
      </c>
      <c r="Q3475">
        <v>0</v>
      </c>
      <c r="R3475" s="1">
        <v>22734.81</v>
      </c>
      <c r="S3475">
        <v>0</v>
      </c>
    </row>
    <row r="3476" spans="1:19" x14ac:dyDescent="0.25">
      <c r="A3476" s="2">
        <v>1001</v>
      </c>
      <c r="B3476" t="s">
        <v>21</v>
      </c>
      <c r="C3476" s="2" t="str">
        <f t="shared" si="181"/>
        <v>17</v>
      </c>
      <c r="D3476" t="s">
        <v>716</v>
      </c>
      <c r="E3476" s="2" t="str">
        <f t="shared" si="182"/>
        <v>170130000</v>
      </c>
      <c r="F3476" t="s">
        <v>753</v>
      </c>
      <c r="G3476" t="s">
        <v>754</v>
      </c>
      <c r="H3476" t="s">
        <v>755</v>
      </c>
      <c r="I3476">
        <v>48005</v>
      </c>
      <c r="J3476" t="s">
        <v>756</v>
      </c>
      <c r="K3476" s="1">
        <v>75000</v>
      </c>
      <c r="L3476">
        <v>0</v>
      </c>
      <c r="M3476" s="1">
        <v>-75000</v>
      </c>
      <c r="N3476">
        <v>0</v>
      </c>
      <c r="O3476">
        <v>0</v>
      </c>
      <c r="P3476">
        <v>0</v>
      </c>
      <c r="Q3476">
        <v>0</v>
      </c>
      <c r="R3476">
        <v>0</v>
      </c>
      <c r="S3476">
        <v>0</v>
      </c>
    </row>
    <row r="3477" spans="1:19" x14ac:dyDescent="0.25">
      <c r="A3477" s="2">
        <v>1001</v>
      </c>
      <c r="B3477" t="s">
        <v>21</v>
      </c>
      <c r="C3477" s="2" t="str">
        <f t="shared" si="181"/>
        <v>17</v>
      </c>
      <c r="D3477" t="s">
        <v>716</v>
      </c>
      <c r="E3477" s="2" t="str">
        <f t="shared" si="182"/>
        <v>170130000</v>
      </c>
      <c r="F3477" t="s">
        <v>753</v>
      </c>
      <c r="G3477" t="s">
        <v>754</v>
      </c>
      <c r="H3477" t="s">
        <v>755</v>
      </c>
      <c r="I3477">
        <v>48099</v>
      </c>
      <c r="J3477" t="s">
        <v>118</v>
      </c>
      <c r="K3477" s="1">
        <v>311000</v>
      </c>
      <c r="L3477" s="1">
        <v>384773.74</v>
      </c>
      <c r="M3477" s="1">
        <v>73773.740000000005</v>
      </c>
      <c r="N3477" s="1">
        <v>384773.74</v>
      </c>
      <c r="O3477">
        <v>0</v>
      </c>
      <c r="P3477" s="1">
        <v>384773.74</v>
      </c>
      <c r="Q3477">
        <v>0</v>
      </c>
      <c r="R3477" s="1">
        <v>384773.74</v>
      </c>
      <c r="S3477">
        <v>0</v>
      </c>
    </row>
    <row r="3478" spans="1:19" x14ac:dyDescent="0.25">
      <c r="A3478" s="2">
        <v>1001</v>
      </c>
      <c r="B3478" t="s">
        <v>21</v>
      </c>
      <c r="C3478" s="2" t="str">
        <f t="shared" ref="C3478:C3541" si="183">"19"</f>
        <v>19</v>
      </c>
      <c r="D3478" t="s">
        <v>757</v>
      </c>
      <c r="E3478" s="2" t="str">
        <f t="shared" ref="E3478:E3509" si="184">"190010000"</f>
        <v>190010000</v>
      </c>
      <c r="F3478" t="s">
        <v>758</v>
      </c>
      <c r="G3478" t="s">
        <v>759</v>
      </c>
      <c r="H3478" t="s">
        <v>760</v>
      </c>
      <c r="I3478">
        <v>10000</v>
      </c>
      <c r="J3478" t="s">
        <v>25</v>
      </c>
      <c r="K3478" s="1">
        <v>254521</v>
      </c>
      <c r="L3478" s="1">
        <v>254991.6</v>
      </c>
      <c r="M3478">
        <v>470.6</v>
      </c>
      <c r="N3478" s="1">
        <v>254991.6</v>
      </c>
      <c r="O3478">
        <v>0</v>
      </c>
      <c r="P3478" s="1">
        <v>254991.6</v>
      </c>
      <c r="Q3478">
        <v>0</v>
      </c>
      <c r="R3478" s="1">
        <v>254991.6</v>
      </c>
      <c r="S3478">
        <v>0</v>
      </c>
    </row>
    <row r="3479" spans="1:19" x14ac:dyDescent="0.25">
      <c r="A3479" s="2">
        <v>1001</v>
      </c>
      <c r="B3479" t="s">
        <v>21</v>
      </c>
      <c r="C3479" s="2" t="str">
        <f t="shared" si="183"/>
        <v>19</v>
      </c>
      <c r="D3479" t="s">
        <v>757</v>
      </c>
      <c r="E3479" s="2" t="str">
        <f t="shared" si="184"/>
        <v>190010000</v>
      </c>
      <c r="F3479" t="s">
        <v>758</v>
      </c>
      <c r="G3479" t="s">
        <v>759</v>
      </c>
      <c r="H3479" t="s">
        <v>760</v>
      </c>
      <c r="I3479">
        <v>11000</v>
      </c>
      <c r="J3479" t="s">
        <v>26</v>
      </c>
      <c r="K3479" s="1">
        <v>34100</v>
      </c>
      <c r="L3479" s="1">
        <v>34209</v>
      </c>
      <c r="M3479">
        <v>109</v>
      </c>
      <c r="N3479" s="1">
        <v>34208.839999999997</v>
      </c>
      <c r="O3479">
        <v>0.16</v>
      </c>
      <c r="P3479" s="1">
        <v>34208.839999999997</v>
      </c>
      <c r="Q3479">
        <v>0</v>
      </c>
      <c r="R3479" s="1">
        <v>34208.839999999997</v>
      </c>
      <c r="S3479">
        <v>0</v>
      </c>
    </row>
    <row r="3480" spans="1:19" x14ac:dyDescent="0.25">
      <c r="A3480" s="2">
        <v>1001</v>
      </c>
      <c r="B3480" t="s">
        <v>21</v>
      </c>
      <c r="C3480" s="2" t="str">
        <f t="shared" si="183"/>
        <v>19</v>
      </c>
      <c r="D3480" t="s">
        <v>757</v>
      </c>
      <c r="E3480" s="2" t="str">
        <f t="shared" si="184"/>
        <v>190010000</v>
      </c>
      <c r="F3480" t="s">
        <v>758</v>
      </c>
      <c r="G3480" t="s">
        <v>759</v>
      </c>
      <c r="H3480" t="s">
        <v>760</v>
      </c>
      <c r="I3480">
        <v>11001</v>
      </c>
      <c r="J3480" t="s">
        <v>27</v>
      </c>
      <c r="K3480" s="1">
        <v>99653</v>
      </c>
      <c r="L3480" s="1">
        <v>95937.94</v>
      </c>
      <c r="M3480" s="1">
        <v>-3715.06</v>
      </c>
      <c r="N3480" s="1">
        <v>95937.09</v>
      </c>
      <c r="O3480">
        <v>0.85</v>
      </c>
      <c r="P3480" s="1">
        <v>95937.09</v>
      </c>
      <c r="Q3480">
        <v>0</v>
      </c>
      <c r="R3480" s="1">
        <v>95937.09</v>
      </c>
      <c r="S3480">
        <v>0</v>
      </c>
    </row>
    <row r="3481" spans="1:19" x14ac:dyDescent="0.25">
      <c r="A3481" s="2">
        <v>1001</v>
      </c>
      <c r="B3481" t="s">
        <v>21</v>
      </c>
      <c r="C3481" s="2" t="str">
        <f t="shared" si="183"/>
        <v>19</v>
      </c>
      <c r="D3481" t="s">
        <v>757</v>
      </c>
      <c r="E3481" s="2" t="str">
        <f t="shared" si="184"/>
        <v>190010000</v>
      </c>
      <c r="F3481" t="s">
        <v>758</v>
      </c>
      <c r="G3481" t="s">
        <v>759</v>
      </c>
      <c r="H3481" t="s">
        <v>760</v>
      </c>
      <c r="I3481">
        <v>12000</v>
      </c>
      <c r="J3481" t="s">
        <v>28</v>
      </c>
      <c r="K3481" s="1">
        <v>1466285</v>
      </c>
      <c r="L3481" s="1">
        <v>1202446.49</v>
      </c>
      <c r="M3481" s="1">
        <v>-263838.51</v>
      </c>
      <c r="N3481" s="1">
        <v>1202446.18</v>
      </c>
      <c r="O3481">
        <v>0.31</v>
      </c>
      <c r="P3481" s="1">
        <v>1202446.18</v>
      </c>
      <c r="Q3481">
        <v>0</v>
      </c>
      <c r="R3481" s="1">
        <v>1202446.18</v>
      </c>
      <c r="S3481">
        <v>0</v>
      </c>
    </row>
    <row r="3482" spans="1:19" x14ac:dyDescent="0.25">
      <c r="A3482" s="2">
        <v>1001</v>
      </c>
      <c r="B3482" t="s">
        <v>21</v>
      </c>
      <c r="C3482" s="2" t="str">
        <f t="shared" si="183"/>
        <v>19</v>
      </c>
      <c r="D3482" t="s">
        <v>757</v>
      </c>
      <c r="E3482" s="2" t="str">
        <f t="shared" si="184"/>
        <v>190010000</v>
      </c>
      <c r="F3482" t="s">
        <v>758</v>
      </c>
      <c r="G3482" t="s">
        <v>759</v>
      </c>
      <c r="H3482" t="s">
        <v>760</v>
      </c>
      <c r="I3482">
        <v>12001</v>
      </c>
      <c r="J3482" t="s">
        <v>51</v>
      </c>
      <c r="K3482" s="1">
        <v>764627</v>
      </c>
      <c r="L3482" s="1">
        <v>480424.23</v>
      </c>
      <c r="M3482" s="1">
        <v>-284202.77</v>
      </c>
      <c r="N3482" s="1">
        <v>480424.18</v>
      </c>
      <c r="O3482">
        <v>0.05</v>
      </c>
      <c r="P3482" s="1">
        <v>480424.18</v>
      </c>
      <c r="Q3482">
        <v>0</v>
      </c>
      <c r="R3482" s="1">
        <v>480424.18</v>
      </c>
      <c r="S3482">
        <v>0</v>
      </c>
    </row>
    <row r="3483" spans="1:19" x14ac:dyDescent="0.25">
      <c r="A3483" s="2">
        <v>1001</v>
      </c>
      <c r="B3483" t="s">
        <v>21</v>
      </c>
      <c r="C3483" s="2" t="str">
        <f t="shared" si="183"/>
        <v>19</v>
      </c>
      <c r="D3483" t="s">
        <v>757</v>
      </c>
      <c r="E3483" s="2" t="str">
        <f t="shared" si="184"/>
        <v>190010000</v>
      </c>
      <c r="F3483" t="s">
        <v>758</v>
      </c>
      <c r="G3483" t="s">
        <v>759</v>
      </c>
      <c r="H3483" t="s">
        <v>760</v>
      </c>
      <c r="I3483">
        <v>12002</v>
      </c>
      <c r="J3483" t="s">
        <v>29</v>
      </c>
      <c r="K3483" s="1">
        <v>457867</v>
      </c>
      <c r="L3483" s="1">
        <v>265309.38</v>
      </c>
      <c r="M3483" s="1">
        <v>-192557.62</v>
      </c>
      <c r="N3483" s="1">
        <v>265309.13</v>
      </c>
      <c r="O3483">
        <v>0.25</v>
      </c>
      <c r="P3483" s="1">
        <v>265309.13</v>
      </c>
      <c r="Q3483">
        <v>0</v>
      </c>
      <c r="R3483" s="1">
        <v>265309.13</v>
      </c>
      <c r="S3483">
        <v>0</v>
      </c>
    </row>
    <row r="3484" spans="1:19" x14ac:dyDescent="0.25">
      <c r="A3484" s="2">
        <v>1001</v>
      </c>
      <c r="B3484" t="s">
        <v>21</v>
      </c>
      <c r="C3484" s="2" t="str">
        <f t="shared" si="183"/>
        <v>19</v>
      </c>
      <c r="D3484" t="s">
        <v>757</v>
      </c>
      <c r="E3484" s="2" t="str">
        <f t="shared" si="184"/>
        <v>190010000</v>
      </c>
      <c r="F3484" t="s">
        <v>758</v>
      </c>
      <c r="G3484" t="s">
        <v>759</v>
      </c>
      <c r="H3484" t="s">
        <v>760</v>
      </c>
      <c r="I3484">
        <v>12003</v>
      </c>
      <c r="J3484" t="s">
        <v>30</v>
      </c>
      <c r="K3484" s="1">
        <v>262791</v>
      </c>
      <c r="L3484" s="1">
        <v>230783.53</v>
      </c>
      <c r="M3484" s="1">
        <v>-32007.47</v>
      </c>
      <c r="N3484" s="1">
        <v>230782.57</v>
      </c>
      <c r="O3484">
        <v>0.96</v>
      </c>
      <c r="P3484" s="1">
        <v>230782.57</v>
      </c>
      <c r="Q3484">
        <v>0</v>
      </c>
      <c r="R3484" s="1">
        <v>230782.57</v>
      </c>
      <c r="S3484">
        <v>0</v>
      </c>
    </row>
    <row r="3485" spans="1:19" x14ac:dyDescent="0.25">
      <c r="A3485" s="2">
        <v>1001</v>
      </c>
      <c r="B3485" t="s">
        <v>21</v>
      </c>
      <c r="C3485" s="2" t="str">
        <f t="shared" si="183"/>
        <v>19</v>
      </c>
      <c r="D3485" t="s">
        <v>757</v>
      </c>
      <c r="E3485" s="2" t="str">
        <f t="shared" si="184"/>
        <v>190010000</v>
      </c>
      <c r="F3485" t="s">
        <v>758</v>
      </c>
      <c r="G3485" t="s">
        <v>759</v>
      </c>
      <c r="H3485" t="s">
        <v>760</v>
      </c>
      <c r="I3485">
        <v>12004</v>
      </c>
      <c r="J3485" t="s">
        <v>580</v>
      </c>
      <c r="K3485" s="1">
        <v>17840</v>
      </c>
      <c r="L3485" s="1">
        <v>4746.5</v>
      </c>
      <c r="M3485" s="1">
        <v>-13093.5</v>
      </c>
      <c r="N3485" s="1">
        <v>4746.04</v>
      </c>
      <c r="O3485">
        <v>0.46</v>
      </c>
      <c r="P3485" s="1">
        <v>4746.04</v>
      </c>
      <c r="Q3485">
        <v>0</v>
      </c>
      <c r="R3485" s="1">
        <v>4746.04</v>
      </c>
      <c r="S3485">
        <v>0</v>
      </c>
    </row>
    <row r="3486" spans="1:19" x14ac:dyDescent="0.25">
      <c r="A3486" s="2">
        <v>1001</v>
      </c>
      <c r="B3486" t="s">
        <v>21</v>
      </c>
      <c r="C3486" s="2" t="str">
        <f t="shared" si="183"/>
        <v>19</v>
      </c>
      <c r="D3486" t="s">
        <v>757</v>
      </c>
      <c r="E3486" s="2" t="str">
        <f t="shared" si="184"/>
        <v>190010000</v>
      </c>
      <c r="F3486" t="s">
        <v>758</v>
      </c>
      <c r="G3486" t="s">
        <v>759</v>
      </c>
      <c r="H3486" t="s">
        <v>760</v>
      </c>
      <c r="I3486">
        <v>12005</v>
      </c>
      <c r="J3486" t="s">
        <v>31</v>
      </c>
      <c r="K3486" s="1">
        <v>434079</v>
      </c>
      <c r="L3486" s="1">
        <v>490627.15</v>
      </c>
      <c r="M3486" s="1">
        <v>56548.15</v>
      </c>
      <c r="N3486" s="1">
        <v>490626.39</v>
      </c>
      <c r="O3486">
        <v>0.76</v>
      </c>
      <c r="P3486" s="1">
        <v>490626.39</v>
      </c>
      <c r="Q3486">
        <v>0</v>
      </c>
      <c r="R3486" s="1">
        <v>490626.39</v>
      </c>
      <c r="S3486">
        <v>0</v>
      </c>
    </row>
    <row r="3487" spans="1:19" x14ac:dyDescent="0.25">
      <c r="A3487" s="2">
        <v>1001</v>
      </c>
      <c r="B3487" t="s">
        <v>21</v>
      </c>
      <c r="C3487" s="2" t="str">
        <f t="shared" si="183"/>
        <v>19</v>
      </c>
      <c r="D3487" t="s">
        <v>757</v>
      </c>
      <c r="E3487" s="2" t="str">
        <f t="shared" si="184"/>
        <v>190010000</v>
      </c>
      <c r="F3487" t="s">
        <v>758</v>
      </c>
      <c r="G3487" t="s">
        <v>759</v>
      </c>
      <c r="H3487" t="s">
        <v>760</v>
      </c>
      <c r="I3487">
        <v>12100</v>
      </c>
      <c r="J3487" t="s">
        <v>32</v>
      </c>
      <c r="K3487" s="1">
        <v>1917672</v>
      </c>
      <c r="L3487" s="1">
        <v>1567535.02</v>
      </c>
      <c r="M3487" s="1">
        <v>-350136.98</v>
      </c>
      <c r="N3487" s="1">
        <v>1567534.66</v>
      </c>
      <c r="O3487">
        <v>0.36</v>
      </c>
      <c r="P3487" s="1">
        <v>1567534.66</v>
      </c>
      <c r="Q3487">
        <v>0</v>
      </c>
      <c r="R3487" s="1">
        <v>1567534.66</v>
      </c>
      <c r="S3487">
        <v>0</v>
      </c>
    </row>
    <row r="3488" spans="1:19" x14ac:dyDescent="0.25">
      <c r="A3488" s="2">
        <v>1001</v>
      </c>
      <c r="B3488" t="s">
        <v>21</v>
      </c>
      <c r="C3488" s="2" t="str">
        <f t="shared" si="183"/>
        <v>19</v>
      </c>
      <c r="D3488" t="s">
        <v>757</v>
      </c>
      <c r="E3488" s="2" t="str">
        <f t="shared" si="184"/>
        <v>190010000</v>
      </c>
      <c r="F3488" t="s">
        <v>758</v>
      </c>
      <c r="G3488" t="s">
        <v>759</v>
      </c>
      <c r="H3488" t="s">
        <v>760</v>
      </c>
      <c r="I3488">
        <v>12101</v>
      </c>
      <c r="J3488" t="s">
        <v>33</v>
      </c>
      <c r="K3488" s="1">
        <v>3832536</v>
      </c>
      <c r="L3488" s="1">
        <v>3251988.77</v>
      </c>
      <c r="M3488" s="1">
        <v>-580547.23</v>
      </c>
      <c r="N3488" s="1">
        <v>3251988.49</v>
      </c>
      <c r="O3488">
        <v>0.28000000000000003</v>
      </c>
      <c r="P3488" s="1">
        <v>3251988.49</v>
      </c>
      <c r="Q3488">
        <v>0</v>
      </c>
      <c r="R3488" s="1">
        <v>3251988.49</v>
      </c>
      <c r="S3488">
        <v>0</v>
      </c>
    </row>
    <row r="3489" spans="1:19" x14ac:dyDescent="0.25">
      <c r="A3489" s="2">
        <v>1001</v>
      </c>
      <c r="B3489" t="s">
        <v>21</v>
      </c>
      <c r="C3489" s="2" t="str">
        <f t="shared" si="183"/>
        <v>19</v>
      </c>
      <c r="D3489" t="s">
        <v>757</v>
      </c>
      <c r="E3489" s="2" t="str">
        <f t="shared" si="184"/>
        <v>190010000</v>
      </c>
      <c r="F3489" t="s">
        <v>758</v>
      </c>
      <c r="G3489" t="s">
        <v>759</v>
      </c>
      <c r="H3489" t="s">
        <v>760</v>
      </c>
      <c r="I3489">
        <v>12103</v>
      </c>
      <c r="J3489" t="s">
        <v>52</v>
      </c>
      <c r="K3489" s="1">
        <v>32752</v>
      </c>
      <c r="L3489" s="1">
        <v>40358.050000000003</v>
      </c>
      <c r="M3489" s="1">
        <v>7606.05</v>
      </c>
      <c r="N3489" s="1">
        <v>40357.879999999997</v>
      </c>
      <c r="O3489">
        <v>0.17</v>
      </c>
      <c r="P3489" s="1">
        <v>40357.879999999997</v>
      </c>
      <c r="Q3489">
        <v>0</v>
      </c>
      <c r="R3489" s="1">
        <v>40357.879999999997</v>
      </c>
      <c r="S3489">
        <v>0</v>
      </c>
    </row>
    <row r="3490" spans="1:19" x14ac:dyDescent="0.25">
      <c r="A3490" s="2">
        <v>1001</v>
      </c>
      <c r="B3490" t="s">
        <v>21</v>
      </c>
      <c r="C3490" s="2" t="str">
        <f t="shared" si="183"/>
        <v>19</v>
      </c>
      <c r="D3490" t="s">
        <v>757</v>
      </c>
      <c r="E3490" s="2" t="str">
        <f t="shared" si="184"/>
        <v>190010000</v>
      </c>
      <c r="F3490" t="s">
        <v>758</v>
      </c>
      <c r="G3490" t="s">
        <v>759</v>
      </c>
      <c r="H3490" t="s">
        <v>760</v>
      </c>
      <c r="I3490">
        <v>12401</v>
      </c>
      <c r="J3490" t="s">
        <v>133</v>
      </c>
      <c r="K3490" s="1">
        <v>6571971</v>
      </c>
      <c r="L3490" s="1">
        <v>8346235.25</v>
      </c>
      <c r="M3490" s="1">
        <v>1774264.25</v>
      </c>
      <c r="N3490" s="1">
        <v>8346234.6200000001</v>
      </c>
      <c r="O3490">
        <v>0.63</v>
      </c>
      <c r="P3490" s="1">
        <v>8346234.6200000001</v>
      </c>
      <c r="Q3490">
        <v>0</v>
      </c>
      <c r="R3490" s="1">
        <v>8345698.9199999999</v>
      </c>
      <c r="S3490">
        <v>535.70000000000005</v>
      </c>
    </row>
    <row r="3491" spans="1:19" x14ac:dyDescent="0.25">
      <c r="A3491" s="2">
        <v>1001</v>
      </c>
      <c r="B3491" t="s">
        <v>21</v>
      </c>
      <c r="C3491" s="2" t="str">
        <f t="shared" si="183"/>
        <v>19</v>
      </c>
      <c r="D3491" t="s">
        <v>757</v>
      </c>
      <c r="E3491" s="2" t="str">
        <f t="shared" si="184"/>
        <v>190010000</v>
      </c>
      <c r="F3491" t="s">
        <v>758</v>
      </c>
      <c r="G3491" t="s">
        <v>759</v>
      </c>
      <c r="H3491" t="s">
        <v>760</v>
      </c>
      <c r="I3491">
        <v>12502</v>
      </c>
      <c r="J3491" t="s">
        <v>134</v>
      </c>
      <c r="K3491">
        <v>0</v>
      </c>
      <c r="L3491" s="1">
        <v>3217.53</v>
      </c>
      <c r="M3491" s="1">
        <v>3217.53</v>
      </c>
      <c r="N3491" s="1">
        <v>3216.57</v>
      </c>
      <c r="O3491">
        <v>0.96</v>
      </c>
      <c r="P3491" s="1">
        <v>3216.57</v>
      </c>
      <c r="Q3491">
        <v>0</v>
      </c>
      <c r="R3491" s="1">
        <v>3216.57</v>
      </c>
      <c r="S3491">
        <v>0</v>
      </c>
    </row>
    <row r="3492" spans="1:19" x14ac:dyDescent="0.25">
      <c r="A3492" s="2">
        <v>1001</v>
      </c>
      <c r="B3492" t="s">
        <v>21</v>
      </c>
      <c r="C3492" s="2" t="str">
        <f t="shared" si="183"/>
        <v>19</v>
      </c>
      <c r="D3492" t="s">
        <v>757</v>
      </c>
      <c r="E3492" s="2" t="str">
        <f t="shared" si="184"/>
        <v>190010000</v>
      </c>
      <c r="F3492" t="s">
        <v>758</v>
      </c>
      <c r="G3492" t="s">
        <v>759</v>
      </c>
      <c r="H3492" t="s">
        <v>760</v>
      </c>
      <c r="I3492">
        <v>13000</v>
      </c>
      <c r="J3492" t="s">
        <v>53</v>
      </c>
      <c r="K3492" s="1">
        <v>1969875</v>
      </c>
      <c r="L3492" s="1">
        <v>1630239.21</v>
      </c>
      <c r="M3492" s="1">
        <v>-339635.79</v>
      </c>
      <c r="N3492" s="1">
        <v>1630238.89</v>
      </c>
      <c r="O3492">
        <v>0.32</v>
      </c>
      <c r="P3492" s="1">
        <v>1630238.89</v>
      </c>
      <c r="Q3492">
        <v>0</v>
      </c>
      <c r="R3492" s="1">
        <v>1630238.89</v>
      </c>
      <c r="S3492">
        <v>0</v>
      </c>
    </row>
    <row r="3493" spans="1:19" x14ac:dyDescent="0.25">
      <c r="A3493" s="2">
        <v>1001</v>
      </c>
      <c r="B3493" t="s">
        <v>21</v>
      </c>
      <c r="C3493" s="2" t="str">
        <f t="shared" si="183"/>
        <v>19</v>
      </c>
      <c r="D3493" t="s">
        <v>757</v>
      </c>
      <c r="E3493" s="2" t="str">
        <f t="shared" si="184"/>
        <v>190010000</v>
      </c>
      <c r="F3493" t="s">
        <v>758</v>
      </c>
      <c r="G3493" t="s">
        <v>759</v>
      </c>
      <c r="H3493" t="s">
        <v>760</v>
      </c>
      <c r="I3493">
        <v>13001</v>
      </c>
      <c r="J3493" t="s">
        <v>54</v>
      </c>
      <c r="K3493" s="1">
        <v>37668</v>
      </c>
      <c r="L3493" s="1">
        <v>5956.98</v>
      </c>
      <c r="M3493" s="1">
        <v>-31711.02</v>
      </c>
      <c r="N3493" s="1">
        <v>5956.23</v>
      </c>
      <c r="O3493">
        <v>0.75</v>
      </c>
      <c r="P3493" s="1">
        <v>5956.23</v>
      </c>
      <c r="Q3493">
        <v>0</v>
      </c>
      <c r="R3493" s="1">
        <v>5956.23</v>
      </c>
      <c r="S3493">
        <v>0</v>
      </c>
    </row>
    <row r="3494" spans="1:19" x14ac:dyDescent="0.25">
      <c r="A3494" s="2">
        <v>1001</v>
      </c>
      <c r="B3494" t="s">
        <v>21</v>
      </c>
      <c r="C3494" s="2" t="str">
        <f t="shared" si="183"/>
        <v>19</v>
      </c>
      <c r="D3494" t="s">
        <v>757</v>
      </c>
      <c r="E3494" s="2" t="str">
        <f t="shared" si="184"/>
        <v>190010000</v>
      </c>
      <c r="F3494" t="s">
        <v>758</v>
      </c>
      <c r="G3494" t="s">
        <v>759</v>
      </c>
      <c r="H3494" t="s">
        <v>760</v>
      </c>
      <c r="I3494">
        <v>13002</v>
      </c>
      <c r="J3494" t="s">
        <v>55</v>
      </c>
      <c r="K3494">
        <v>0</v>
      </c>
      <c r="L3494" s="1">
        <v>13458.93</v>
      </c>
      <c r="M3494" s="1">
        <v>13458.93</v>
      </c>
      <c r="N3494" s="1">
        <v>13457.98</v>
      </c>
      <c r="O3494">
        <v>0.95</v>
      </c>
      <c r="P3494" s="1">
        <v>13457.98</v>
      </c>
      <c r="Q3494">
        <v>0</v>
      </c>
      <c r="R3494" s="1">
        <v>13457.98</v>
      </c>
      <c r="S3494">
        <v>0</v>
      </c>
    </row>
    <row r="3495" spans="1:19" x14ac:dyDescent="0.25">
      <c r="A3495" s="2">
        <v>1001</v>
      </c>
      <c r="B3495" t="s">
        <v>21</v>
      </c>
      <c r="C3495" s="2" t="str">
        <f t="shared" si="183"/>
        <v>19</v>
      </c>
      <c r="D3495" t="s">
        <v>757</v>
      </c>
      <c r="E3495" s="2" t="str">
        <f t="shared" si="184"/>
        <v>190010000</v>
      </c>
      <c r="F3495" t="s">
        <v>758</v>
      </c>
      <c r="G3495" t="s">
        <v>759</v>
      </c>
      <c r="H3495" t="s">
        <v>760</v>
      </c>
      <c r="I3495">
        <v>13005</v>
      </c>
      <c r="J3495" t="s">
        <v>56</v>
      </c>
      <c r="K3495" s="1">
        <v>306102</v>
      </c>
      <c r="L3495" s="1">
        <v>260557</v>
      </c>
      <c r="M3495" s="1">
        <v>-45545</v>
      </c>
      <c r="N3495" s="1">
        <v>260556.74</v>
      </c>
      <c r="O3495">
        <v>0.26</v>
      </c>
      <c r="P3495" s="1">
        <v>260556.74</v>
      </c>
      <c r="Q3495">
        <v>0</v>
      </c>
      <c r="R3495" s="1">
        <v>260556.74</v>
      </c>
      <c r="S3495">
        <v>0</v>
      </c>
    </row>
    <row r="3496" spans="1:19" x14ac:dyDescent="0.25">
      <c r="A3496" s="2">
        <v>1001</v>
      </c>
      <c r="B3496" t="s">
        <v>21</v>
      </c>
      <c r="C3496" s="2" t="str">
        <f t="shared" si="183"/>
        <v>19</v>
      </c>
      <c r="D3496" t="s">
        <v>757</v>
      </c>
      <c r="E3496" s="2" t="str">
        <f t="shared" si="184"/>
        <v>190010000</v>
      </c>
      <c r="F3496" t="s">
        <v>758</v>
      </c>
      <c r="G3496" t="s">
        <v>759</v>
      </c>
      <c r="H3496" t="s">
        <v>760</v>
      </c>
      <c r="I3496">
        <v>13100</v>
      </c>
      <c r="J3496" t="s">
        <v>103</v>
      </c>
      <c r="K3496" s="1">
        <v>1207710</v>
      </c>
      <c r="L3496" s="1">
        <v>1383943.39</v>
      </c>
      <c r="M3496" s="1">
        <v>176233.39</v>
      </c>
      <c r="N3496" s="1">
        <v>1383942.84</v>
      </c>
      <c r="O3496">
        <v>0.55000000000000004</v>
      </c>
      <c r="P3496" s="1">
        <v>1383942.84</v>
      </c>
      <c r="Q3496">
        <v>0</v>
      </c>
      <c r="R3496" s="1">
        <v>1383942.82</v>
      </c>
      <c r="S3496">
        <v>0.02</v>
      </c>
    </row>
    <row r="3497" spans="1:19" x14ac:dyDescent="0.25">
      <c r="A3497" s="2">
        <v>1001</v>
      </c>
      <c r="B3497" t="s">
        <v>21</v>
      </c>
      <c r="C3497" s="2" t="str">
        <f t="shared" si="183"/>
        <v>19</v>
      </c>
      <c r="D3497" t="s">
        <v>757</v>
      </c>
      <c r="E3497" s="2" t="str">
        <f t="shared" si="184"/>
        <v>190010000</v>
      </c>
      <c r="F3497" t="s">
        <v>758</v>
      </c>
      <c r="G3497" t="s">
        <v>759</v>
      </c>
      <c r="H3497" t="s">
        <v>760</v>
      </c>
      <c r="I3497">
        <v>13101</v>
      </c>
      <c r="J3497" t="s">
        <v>104</v>
      </c>
      <c r="K3497" s="1">
        <v>14020</v>
      </c>
      <c r="L3497" s="1">
        <v>31313.61</v>
      </c>
      <c r="M3497" s="1">
        <v>17293.61</v>
      </c>
      <c r="N3497" s="1">
        <v>31313.49</v>
      </c>
      <c r="O3497">
        <v>0.12</v>
      </c>
      <c r="P3497" s="1">
        <v>31313.49</v>
      </c>
      <c r="Q3497">
        <v>0</v>
      </c>
      <c r="R3497" s="1">
        <v>31313.47</v>
      </c>
      <c r="S3497">
        <v>0.02</v>
      </c>
    </row>
    <row r="3498" spans="1:19" x14ac:dyDescent="0.25">
      <c r="A3498" s="2">
        <v>1001</v>
      </c>
      <c r="B3498" t="s">
        <v>21</v>
      </c>
      <c r="C3498" s="2" t="str">
        <f t="shared" si="183"/>
        <v>19</v>
      </c>
      <c r="D3498" t="s">
        <v>757</v>
      </c>
      <c r="E3498" s="2" t="str">
        <f t="shared" si="184"/>
        <v>190010000</v>
      </c>
      <c r="F3498" t="s">
        <v>758</v>
      </c>
      <c r="G3498" t="s">
        <v>759</v>
      </c>
      <c r="H3498" t="s">
        <v>760</v>
      </c>
      <c r="I3498">
        <v>13106</v>
      </c>
      <c r="J3498" t="s">
        <v>57</v>
      </c>
      <c r="K3498" s="1">
        <v>185155</v>
      </c>
      <c r="L3498" s="1">
        <v>310833.61</v>
      </c>
      <c r="M3498" s="1">
        <v>125678.61</v>
      </c>
      <c r="N3498" s="1">
        <v>310833</v>
      </c>
      <c r="O3498">
        <v>0.61</v>
      </c>
      <c r="P3498" s="1">
        <v>310833</v>
      </c>
      <c r="Q3498">
        <v>0</v>
      </c>
      <c r="R3498" s="1">
        <v>310833</v>
      </c>
      <c r="S3498">
        <v>0</v>
      </c>
    </row>
    <row r="3499" spans="1:19" x14ac:dyDescent="0.25">
      <c r="A3499" s="2">
        <v>1001</v>
      </c>
      <c r="B3499" t="s">
        <v>21</v>
      </c>
      <c r="C3499" s="2" t="str">
        <f t="shared" si="183"/>
        <v>19</v>
      </c>
      <c r="D3499" t="s">
        <v>757</v>
      </c>
      <c r="E3499" s="2" t="str">
        <f t="shared" si="184"/>
        <v>190010000</v>
      </c>
      <c r="F3499" t="s">
        <v>758</v>
      </c>
      <c r="G3499" t="s">
        <v>759</v>
      </c>
      <c r="H3499" t="s">
        <v>760</v>
      </c>
      <c r="I3499">
        <v>13107</v>
      </c>
      <c r="J3499" t="s">
        <v>58</v>
      </c>
      <c r="K3499" s="1">
        <v>1212</v>
      </c>
      <c r="L3499" s="1">
        <v>1462.16</v>
      </c>
      <c r="M3499">
        <v>250.16</v>
      </c>
      <c r="N3499" s="1">
        <v>1462.16</v>
      </c>
      <c r="O3499">
        <v>0</v>
      </c>
      <c r="P3499" s="1">
        <v>1462.16</v>
      </c>
      <c r="Q3499">
        <v>0</v>
      </c>
      <c r="R3499" s="1">
        <v>1462.16</v>
      </c>
      <c r="S3499">
        <v>0</v>
      </c>
    </row>
    <row r="3500" spans="1:19" x14ac:dyDescent="0.25">
      <c r="A3500" s="2">
        <v>1001</v>
      </c>
      <c r="B3500" t="s">
        <v>21</v>
      </c>
      <c r="C3500" s="2" t="str">
        <f t="shared" si="183"/>
        <v>19</v>
      </c>
      <c r="D3500" t="s">
        <v>757</v>
      </c>
      <c r="E3500" s="2" t="str">
        <f t="shared" si="184"/>
        <v>190010000</v>
      </c>
      <c r="F3500" t="s">
        <v>758</v>
      </c>
      <c r="G3500" t="s">
        <v>759</v>
      </c>
      <c r="H3500" t="s">
        <v>760</v>
      </c>
      <c r="I3500">
        <v>14103</v>
      </c>
      <c r="J3500" t="s">
        <v>59</v>
      </c>
      <c r="K3500" s="1">
        <v>27985</v>
      </c>
      <c r="L3500">
        <v>0</v>
      </c>
      <c r="M3500" s="1">
        <v>-27985</v>
      </c>
      <c r="N3500">
        <v>0</v>
      </c>
      <c r="O3500">
        <v>0</v>
      </c>
      <c r="P3500">
        <v>0</v>
      </c>
      <c r="Q3500">
        <v>0</v>
      </c>
      <c r="R3500">
        <v>0</v>
      </c>
      <c r="S3500">
        <v>0</v>
      </c>
    </row>
    <row r="3501" spans="1:19" x14ac:dyDescent="0.25">
      <c r="A3501" s="2">
        <v>1001</v>
      </c>
      <c r="B3501" t="s">
        <v>21</v>
      </c>
      <c r="C3501" s="2" t="str">
        <f t="shared" si="183"/>
        <v>19</v>
      </c>
      <c r="D3501" t="s">
        <v>757</v>
      </c>
      <c r="E3501" s="2" t="str">
        <f t="shared" si="184"/>
        <v>190010000</v>
      </c>
      <c r="F3501" t="s">
        <v>758</v>
      </c>
      <c r="G3501" t="s">
        <v>759</v>
      </c>
      <c r="H3501" t="s">
        <v>760</v>
      </c>
      <c r="I3501">
        <v>15000</v>
      </c>
      <c r="J3501" t="s">
        <v>135</v>
      </c>
      <c r="K3501" s="1">
        <v>25612</v>
      </c>
      <c r="L3501" s="1">
        <v>60546.5</v>
      </c>
      <c r="M3501" s="1">
        <v>34934.5</v>
      </c>
      <c r="N3501" s="1">
        <v>60546.5</v>
      </c>
      <c r="O3501">
        <v>0</v>
      </c>
      <c r="P3501" s="1">
        <v>60546.5</v>
      </c>
      <c r="Q3501">
        <v>0</v>
      </c>
      <c r="R3501" s="1">
        <v>60546.5</v>
      </c>
      <c r="S3501">
        <v>0</v>
      </c>
    </row>
    <row r="3502" spans="1:19" x14ac:dyDescent="0.25">
      <c r="A3502" s="2">
        <v>1001</v>
      </c>
      <c r="B3502" t="s">
        <v>21</v>
      </c>
      <c r="C3502" s="2" t="str">
        <f t="shared" si="183"/>
        <v>19</v>
      </c>
      <c r="D3502" t="s">
        <v>757</v>
      </c>
      <c r="E3502" s="2" t="str">
        <f t="shared" si="184"/>
        <v>190010000</v>
      </c>
      <c r="F3502" t="s">
        <v>758</v>
      </c>
      <c r="G3502" t="s">
        <v>759</v>
      </c>
      <c r="H3502" t="s">
        <v>760</v>
      </c>
      <c r="I3502">
        <v>15001</v>
      </c>
      <c r="J3502" t="s">
        <v>34</v>
      </c>
      <c r="K3502" s="1">
        <v>102278</v>
      </c>
      <c r="L3502" s="1">
        <v>93741</v>
      </c>
      <c r="M3502" s="1">
        <v>-8537</v>
      </c>
      <c r="N3502" s="1">
        <v>93740.99</v>
      </c>
      <c r="O3502">
        <v>0.01</v>
      </c>
      <c r="P3502" s="1">
        <v>93740.99</v>
      </c>
      <c r="Q3502">
        <v>0</v>
      </c>
      <c r="R3502" s="1">
        <v>93740.99</v>
      </c>
      <c r="S3502">
        <v>0</v>
      </c>
    </row>
    <row r="3503" spans="1:19" x14ac:dyDescent="0.25">
      <c r="A3503" s="2">
        <v>1001</v>
      </c>
      <c r="B3503" t="s">
        <v>21</v>
      </c>
      <c r="C3503" s="2" t="str">
        <f t="shared" si="183"/>
        <v>19</v>
      </c>
      <c r="D3503" t="s">
        <v>757</v>
      </c>
      <c r="E3503" s="2" t="str">
        <f t="shared" si="184"/>
        <v>190010000</v>
      </c>
      <c r="F3503" t="s">
        <v>758</v>
      </c>
      <c r="G3503" t="s">
        <v>759</v>
      </c>
      <c r="H3503" t="s">
        <v>760</v>
      </c>
      <c r="I3503">
        <v>15006</v>
      </c>
      <c r="J3503" t="s">
        <v>60</v>
      </c>
      <c r="K3503" s="1">
        <v>161588</v>
      </c>
      <c r="L3503" s="1">
        <v>233665.21</v>
      </c>
      <c r="M3503" s="1">
        <v>72077.210000000006</v>
      </c>
      <c r="N3503" s="1">
        <v>233664.44</v>
      </c>
      <c r="O3503">
        <v>0.77</v>
      </c>
      <c r="P3503" s="1">
        <v>233664.44</v>
      </c>
      <c r="Q3503">
        <v>0</v>
      </c>
      <c r="R3503" s="1">
        <v>233664.44</v>
      </c>
      <c r="S3503">
        <v>0</v>
      </c>
    </row>
    <row r="3504" spans="1:19" x14ac:dyDescent="0.25">
      <c r="A3504" s="2">
        <v>1001</v>
      </c>
      <c r="B3504" t="s">
        <v>21</v>
      </c>
      <c r="C3504" s="2" t="str">
        <f t="shared" si="183"/>
        <v>19</v>
      </c>
      <c r="D3504" t="s">
        <v>757</v>
      </c>
      <c r="E3504" s="2" t="str">
        <f t="shared" si="184"/>
        <v>190010000</v>
      </c>
      <c r="F3504" t="s">
        <v>758</v>
      </c>
      <c r="G3504" t="s">
        <v>759</v>
      </c>
      <c r="H3504" t="s">
        <v>760</v>
      </c>
      <c r="I3504">
        <v>16000</v>
      </c>
      <c r="J3504" t="s">
        <v>35</v>
      </c>
      <c r="K3504" s="1">
        <v>2248093</v>
      </c>
      <c r="L3504" s="1">
        <v>3020254.37</v>
      </c>
      <c r="M3504" s="1">
        <v>772161.37</v>
      </c>
      <c r="N3504" s="1">
        <v>3020254.37</v>
      </c>
      <c r="O3504">
        <v>0</v>
      </c>
      <c r="P3504" s="1">
        <v>3020254.37</v>
      </c>
      <c r="Q3504">
        <v>0</v>
      </c>
      <c r="R3504" s="1">
        <v>3020254.37</v>
      </c>
      <c r="S3504">
        <v>0</v>
      </c>
    </row>
    <row r="3505" spans="1:19" x14ac:dyDescent="0.25">
      <c r="A3505" s="2">
        <v>1001</v>
      </c>
      <c r="B3505" t="s">
        <v>21</v>
      </c>
      <c r="C3505" s="2" t="str">
        <f t="shared" si="183"/>
        <v>19</v>
      </c>
      <c r="D3505" t="s">
        <v>757</v>
      </c>
      <c r="E3505" s="2" t="str">
        <f t="shared" si="184"/>
        <v>190010000</v>
      </c>
      <c r="F3505" t="s">
        <v>758</v>
      </c>
      <c r="G3505" t="s">
        <v>759</v>
      </c>
      <c r="H3505" t="s">
        <v>760</v>
      </c>
      <c r="I3505">
        <v>16001</v>
      </c>
      <c r="J3505" t="s">
        <v>61</v>
      </c>
      <c r="K3505" s="1">
        <v>422429</v>
      </c>
      <c r="L3505" s="1">
        <v>590086.44999999995</v>
      </c>
      <c r="M3505" s="1">
        <v>167657.45000000001</v>
      </c>
      <c r="N3505" s="1">
        <v>575924.22</v>
      </c>
      <c r="O3505" s="1">
        <v>14162.23</v>
      </c>
      <c r="P3505" s="1">
        <v>575924.22</v>
      </c>
      <c r="Q3505">
        <v>0</v>
      </c>
      <c r="R3505" s="1">
        <v>575830.43999999994</v>
      </c>
      <c r="S3505">
        <v>93.78</v>
      </c>
    </row>
    <row r="3506" spans="1:19" x14ac:dyDescent="0.25">
      <c r="A3506" s="2">
        <v>1001</v>
      </c>
      <c r="B3506" t="s">
        <v>21</v>
      </c>
      <c r="C3506" s="2" t="str">
        <f t="shared" si="183"/>
        <v>19</v>
      </c>
      <c r="D3506" t="s">
        <v>757</v>
      </c>
      <c r="E3506" s="2" t="str">
        <f t="shared" si="184"/>
        <v>190010000</v>
      </c>
      <c r="F3506" t="s">
        <v>758</v>
      </c>
      <c r="G3506" t="s">
        <v>759</v>
      </c>
      <c r="H3506" t="s">
        <v>760</v>
      </c>
      <c r="I3506">
        <v>16106</v>
      </c>
      <c r="J3506" t="s">
        <v>62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>
        <v>0</v>
      </c>
      <c r="R3506">
        <v>0</v>
      </c>
      <c r="S3506">
        <v>0</v>
      </c>
    </row>
    <row r="3507" spans="1:19" x14ac:dyDescent="0.25">
      <c r="A3507" s="2">
        <v>1001</v>
      </c>
      <c r="B3507" t="s">
        <v>21</v>
      </c>
      <c r="C3507" s="2" t="str">
        <f t="shared" si="183"/>
        <v>19</v>
      </c>
      <c r="D3507" t="s">
        <v>757</v>
      </c>
      <c r="E3507" s="2" t="str">
        <f t="shared" si="184"/>
        <v>190010000</v>
      </c>
      <c r="F3507" t="s">
        <v>758</v>
      </c>
      <c r="G3507" t="s">
        <v>759</v>
      </c>
      <c r="H3507" t="s">
        <v>760</v>
      </c>
      <c r="I3507">
        <v>16108</v>
      </c>
      <c r="J3507" t="s">
        <v>36</v>
      </c>
      <c r="K3507" s="1">
        <v>200800</v>
      </c>
      <c r="L3507" s="1">
        <v>913558.4</v>
      </c>
      <c r="M3507" s="1">
        <v>712758.4</v>
      </c>
      <c r="N3507" s="1">
        <v>913557.94</v>
      </c>
      <c r="O3507">
        <v>0.46</v>
      </c>
      <c r="P3507" s="1">
        <v>913557.94</v>
      </c>
      <c r="Q3507">
        <v>0</v>
      </c>
      <c r="R3507" s="1">
        <v>913557.94</v>
      </c>
      <c r="S3507">
        <v>0</v>
      </c>
    </row>
    <row r="3508" spans="1:19" x14ac:dyDescent="0.25">
      <c r="A3508" s="2">
        <v>1001</v>
      </c>
      <c r="B3508" t="s">
        <v>21</v>
      </c>
      <c r="C3508" s="2" t="str">
        <f t="shared" si="183"/>
        <v>19</v>
      </c>
      <c r="D3508" t="s">
        <v>757</v>
      </c>
      <c r="E3508" s="2" t="str">
        <f t="shared" si="184"/>
        <v>190010000</v>
      </c>
      <c r="F3508" t="s">
        <v>758</v>
      </c>
      <c r="G3508" t="s">
        <v>759</v>
      </c>
      <c r="H3508" t="s">
        <v>760</v>
      </c>
      <c r="I3508">
        <v>16201</v>
      </c>
      <c r="J3508" t="s">
        <v>37</v>
      </c>
      <c r="K3508" s="1">
        <v>792202</v>
      </c>
      <c r="L3508" s="1">
        <v>997198.11</v>
      </c>
      <c r="M3508" s="1">
        <v>204996.11</v>
      </c>
      <c r="N3508" s="1">
        <v>987153.21</v>
      </c>
      <c r="O3508" s="1">
        <v>10044.9</v>
      </c>
      <c r="P3508" s="1">
        <v>987153.21</v>
      </c>
      <c r="Q3508">
        <v>0</v>
      </c>
      <c r="R3508" s="1">
        <v>987153.21</v>
      </c>
      <c r="S3508">
        <v>0</v>
      </c>
    </row>
    <row r="3509" spans="1:19" x14ac:dyDescent="0.25">
      <c r="A3509" s="2">
        <v>1001</v>
      </c>
      <c r="B3509" t="s">
        <v>21</v>
      </c>
      <c r="C3509" s="2" t="str">
        <f t="shared" si="183"/>
        <v>19</v>
      </c>
      <c r="D3509" t="s">
        <v>757</v>
      </c>
      <c r="E3509" s="2" t="str">
        <f t="shared" si="184"/>
        <v>190010000</v>
      </c>
      <c r="F3509" t="s">
        <v>758</v>
      </c>
      <c r="G3509" t="s">
        <v>759</v>
      </c>
      <c r="H3509" t="s">
        <v>760</v>
      </c>
      <c r="I3509">
        <v>16205</v>
      </c>
      <c r="J3509" t="s">
        <v>63</v>
      </c>
      <c r="K3509">
        <v>0</v>
      </c>
      <c r="L3509" s="1">
        <v>186668.34</v>
      </c>
      <c r="M3509" s="1">
        <v>186668.34</v>
      </c>
      <c r="N3509" s="1">
        <v>186667.35</v>
      </c>
      <c r="O3509">
        <v>0.99</v>
      </c>
      <c r="P3509" s="1">
        <v>186667.35</v>
      </c>
      <c r="Q3509">
        <v>0</v>
      </c>
      <c r="R3509" s="1">
        <v>186667.35</v>
      </c>
      <c r="S3509">
        <v>0</v>
      </c>
    </row>
    <row r="3510" spans="1:19" x14ac:dyDescent="0.25">
      <c r="A3510" s="2">
        <v>1001</v>
      </c>
      <c r="B3510" t="s">
        <v>21</v>
      </c>
      <c r="C3510" s="2" t="str">
        <f t="shared" si="183"/>
        <v>19</v>
      </c>
      <c r="D3510" t="s">
        <v>757</v>
      </c>
      <c r="E3510" s="2" t="str">
        <f t="shared" ref="E3510:E3541" si="185">"190010000"</f>
        <v>190010000</v>
      </c>
      <c r="F3510" t="s">
        <v>758</v>
      </c>
      <c r="G3510" t="s">
        <v>759</v>
      </c>
      <c r="H3510" t="s">
        <v>760</v>
      </c>
      <c r="I3510">
        <v>18003</v>
      </c>
      <c r="J3510" t="s">
        <v>38</v>
      </c>
      <c r="K3510" s="1">
        <v>25807</v>
      </c>
      <c r="L3510" s="1">
        <v>25874.99</v>
      </c>
      <c r="M3510">
        <v>67.989999999999995</v>
      </c>
      <c r="N3510" s="1">
        <v>25874.99</v>
      </c>
      <c r="O3510">
        <v>0</v>
      </c>
      <c r="P3510" s="1">
        <v>25874.99</v>
      </c>
      <c r="Q3510">
        <v>0</v>
      </c>
      <c r="R3510" s="1">
        <v>25874.99</v>
      </c>
      <c r="S3510">
        <v>0</v>
      </c>
    </row>
    <row r="3511" spans="1:19" x14ac:dyDescent="0.25">
      <c r="A3511" s="2">
        <v>1001</v>
      </c>
      <c r="B3511" t="s">
        <v>21</v>
      </c>
      <c r="C3511" s="2" t="str">
        <f t="shared" si="183"/>
        <v>19</v>
      </c>
      <c r="D3511" t="s">
        <v>757</v>
      </c>
      <c r="E3511" s="2" t="str">
        <f t="shared" si="185"/>
        <v>190010000</v>
      </c>
      <c r="F3511" t="s">
        <v>758</v>
      </c>
      <c r="G3511" t="s">
        <v>759</v>
      </c>
      <c r="H3511" t="s">
        <v>760</v>
      </c>
      <c r="I3511">
        <v>20200</v>
      </c>
      <c r="J3511" t="s">
        <v>64</v>
      </c>
      <c r="K3511" s="1">
        <v>4543525</v>
      </c>
      <c r="L3511" s="1">
        <v>5380509.3799999999</v>
      </c>
      <c r="M3511" s="1">
        <v>836984.38</v>
      </c>
      <c r="N3511" s="1">
        <v>5358860.17</v>
      </c>
      <c r="O3511" s="1">
        <v>21649.21</v>
      </c>
      <c r="P3511" s="1">
        <v>5358860.17</v>
      </c>
      <c r="Q3511">
        <v>0</v>
      </c>
      <c r="R3511" s="1">
        <v>5324605.07</v>
      </c>
      <c r="S3511" s="1">
        <v>34255.1</v>
      </c>
    </row>
    <row r="3512" spans="1:19" x14ac:dyDescent="0.25">
      <c r="A3512" s="2">
        <v>1001</v>
      </c>
      <c r="B3512" t="s">
        <v>21</v>
      </c>
      <c r="C3512" s="2" t="str">
        <f t="shared" si="183"/>
        <v>19</v>
      </c>
      <c r="D3512" t="s">
        <v>757</v>
      </c>
      <c r="E3512" s="2" t="str">
        <f t="shared" si="185"/>
        <v>190010000</v>
      </c>
      <c r="F3512" t="s">
        <v>758</v>
      </c>
      <c r="G3512" t="s">
        <v>759</v>
      </c>
      <c r="H3512" t="s">
        <v>760</v>
      </c>
      <c r="I3512">
        <v>20400</v>
      </c>
      <c r="J3512" t="s">
        <v>66</v>
      </c>
      <c r="K3512" s="1">
        <v>142500</v>
      </c>
      <c r="L3512" s="1">
        <v>136247.74</v>
      </c>
      <c r="M3512" s="1">
        <v>-6252.26</v>
      </c>
      <c r="N3512" s="1">
        <v>135459.93</v>
      </c>
      <c r="O3512">
        <v>787.81</v>
      </c>
      <c r="P3512" s="1">
        <v>135459.93</v>
      </c>
      <c r="Q3512">
        <v>0</v>
      </c>
      <c r="R3512" s="1">
        <v>105096.49</v>
      </c>
      <c r="S3512" s="1">
        <v>30363.439999999999</v>
      </c>
    </row>
    <row r="3513" spans="1:19" x14ac:dyDescent="0.25">
      <c r="A3513" s="2">
        <v>1001</v>
      </c>
      <c r="B3513" t="s">
        <v>21</v>
      </c>
      <c r="C3513" s="2" t="str">
        <f t="shared" si="183"/>
        <v>19</v>
      </c>
      <c r="D3513" t="s">
        <v>757</v>
      </c>
      <c r="E3513" s="2" t="str">
        <f t="shared" si="185"/>
        <v>190010000</v>
      </c>
      <c r="F3513" t="s">
        <v>758</v>
      </c>
      <c r="G3513" t="s">
        <v>759</v>
      </c>
      <c r="H3513" t="s">
        <v>760</v>
      </c>
      <c r="I3513">
        <v>20500</v>
      </c>
      <c r="J3513" t="s">
        <v>67</v>
      </c>
      <c r="K3513" s="1">
        <v>71940</v>
      </c>
      <c r="L3513" s="1">
        <v>78422</v>
      </c>
      <c r="M3513" s="1">
        <v>6482</v>
      </c>
      <c r="N3513" s="1">
        <v>77177.14</v>
      </c>
      <c r="O3513" s="1">
        <v>1244.8599999999999</v>
      </c>
      <c r="P3513" s="1">
        <v>77177.14</v>
      </c>
      <c r="Q3513">
        <v>0</v>
      </c>
      <c r="R3513" s="1">
        <v>30622.51</v>
      </c>
      <c r="S3513" s="1">
        <v>46554.63</v>
      </c>
    </row>
    <row r="3514" spans="1:19" x14ac:dyDescent="0.25">
      <c r="A3514" s="2">
        <v>1001</v>
      </c>
      <c r="B3514" t="s">
        <v>21</v>
      </c>
      <c r="C3514" s="2" t="str">
        <f t="shared" si="183"/>
        <v>19</v>
      </c>
      <c r="D3514" t="s">
        <v>757</v>
      </c>
      <c r="E3514" s="2" t="str">
        <f t="shared" si="185"/>
        <v>190010000</v>
      </c>
      <c r="F3514" t="s">
        <v>758</v>
      </c>
      <c r="G3514" t="s">
        <v>759</v>
      </c>
      <c r="H3514" t="s">
        <v>760</v>
      </c>
      <c r="I3514">
        <v>21000</v>
      </c>
      <c r="J3514" t="s">
        <v>167</v>
      </c>
      <c r="K3514" s="1">
        <v>13781</v>
      </c>
      <c r="L3514">
        <v>0</v>
      </c>
      <c r="M3514" s="1">
        <v>-13781</v>
      </c>
      <c r="N3514">
        <v>0</v>
      </c>
      <c r="O3514">
        <v>0</v>
      </c>
      <c r="P3514">
        <v>0</v>
      </c>
      <c r="Q3514">
        <v>0</v>
      </c>
      <c r="R3514">
        <v>0</v>
      </c>
      <c r="S3514">
        <v>0</v>
      </c>
    </row>
    <row r="3515" spans="1:19" x14ac:dyDescent="0.25">
      <c r="A3515" s="2">
        <v>1001</v>
      </c>
      <c r="B3515" t="s">
        <v>21</v>
      </c>
      <c r="C3515" s="2" t="str">
        <f t="shared" si="183"/>
        <v>19</v>
      </c>
      <c r="D3515" t="s">
        <v>757</v>
      </c>
      <c r="E3515" s="2" t="str">
        <f t="shared" si="185"/>
        <v>190010000</v>
      </c>
      <c r="F3515" t="s">
        <v>758</v>
      </c>
      <c r="G3515" t="s">
        <v>759</v>
      </c>
      <c r="H3515" t="s">
        <v>760</v>
      </c>
      <c r="I3515">
        <v>21200</v>
      </c>
      <c r="J3515" t="s">
        <v>68</v>
      </c>
      <c r="K3515" s="1">
        <v>410278</v>
      </c>
      <c r="L3515" s="1">
        <v>410278</v>
      </c>
      <c r="M3515">
        <v>0</v>
      </c>
      <c r="N3515" s="1">
        <v>380547.63</v>
      </c>
      <c r="O3515" s="1">
        <v>29730.37</v>
      </c>
      <c r="P3515" s="1">
        <v>376469.91</v>
      </c>
      <c r="Q3515" s="1">
        <v>4077.72</v>
      </c>
      <c r="R3515" s="1">
        <v>336406.2</v>
      </c>
      <c r="S3515" s="1">
        <v>40063.71</v>
      </c>
    </row>
    <row r="3516" spans="1:19" x14ac:dyDescent="0.25">
      <c r="A3516" s="2">
        <v>1001</v>
      </c>
      <c r="B3516" t="s">
        <v>21</v>
      </c>
      <c r="C3516" s="2" t="str">
        <f t="shared" si="183"/>
        <v>19</v>
      </c>
      <c r="D3516" t="s">
        <v>757</v>
      </c>
      <c r="E3516" s="2" t="str">
        <f t="shared" si="185"/>
        <v>190010000</v>
      </c>
      <c r="F3516" t="s">
        <v>758</v>
      </c>
      <c r="G3516" t="s">
        <v>759</v>
      </c>
      <c r="H3516" t="s">
        <v>760</v>
      </c>
      <c r="I3516">
        <v>21300</v>
      </c>
      <c r="J3516" t="s">
        <v>69</v>
      </c>
      <c r="K3516" s="1">
        <v>79722</v>
      </c>
      <c r="L3516" s="1">
        <v>79722</v>
      </c>
      <c r="M3516">
        <v>0</v>
      </c>
      <c r="N3516" s="1">
        <v>80192.429999999993</v>
      </c>
      <c r="O3516">
        <v>-470.43</v>
      </c>
      <c r="P3516" s="1">
        <v>80192.429999999993</v>
      </c>
      <c r="Q3516">
        <v>0</v>
      </c>
      <c r="R3516" s="1">
        <v>76727.48</v>
      </c>
      <c r="S3516" s="1">
        <v>3464.95</v>
      </c>
    </row>
    <row r="3517" spans="1:19" x14ac:dyDescent="0.25">
      <c r="A3517" s="2">
        <v>1001</v>
      </c>
      <c r="B3517" t="s">
        <v>21</v>
      </c>
      <c r="C3517" s="2" t="str">
        <f t="shared" si="183"/>
        <v>19</v>
      </c>
      <c r="D3517" t="s">
        <v>757</v>
      </c>
      <c r="E3517" s="2" t="str">
        <f t="shared" si="185"/>
        <v>190010000</v>
      </c>
      <c r="F3517" t="s">
        <v>758</v>
      </c>
      <c r="G3517" t="s">
        <v>759</v>
      </c>
      <c r="H3517" t="s">
        <v>760</v>
      </c>
      <c r="I3517">
        <v>21400</v>
      </c>
      <c r="J3517" t="s">
        <v>70</v>
      </c>
      <c r="K3517">
        <v>0</v>
      </c>
      <c r="L3517" s="1">
        <v>3270.13</v>
      </c>
      <c r="M3517" s="1">
        <v>3270.13</v>
      </c>
      <c r="N3517" s="1">
        <v>2118.41</v>
      </c>
      <c r="O3517" s="1">
        <v>1151.72</v>
      </c>
      <c r="P3517" s="1">
        <v>2118.41</v>
      </c>
      <c r="Q3517">
        <v>0</v>
      </c>
      <c r="R3517" s="1">
        <v>2118.41</v>
      </c>
      <c r="S3517">
        <v>0</v>
      </c>
    </row>
    <row r="3518" spans="1:19" x14ac:dyDescent="0.25">
      <c r="A3518" s="2">
        <v>1001</v>
      </c>
      <c r="B3518" t="s">
        <v>21</v>
      </c>
      <c r="C3518" s="2" t="str">
        <f t="shared" si="183"/>
        <v>19</v>
      </c>
      <c r="D3518" t="s">
        <v>757</v>
      </c>
      <c r="E3518" s="2" t="str">
        <f t="shared" si="185"/>
        <v>190010000</v>
      </c>
      <c r="F3518" t="s">
        <v>758</v>
      </c>
      <c r="G3518" t="s">
        <v>759</v>
      </c>
      <c r="H3518" t="s">
        <v>760</v>
      </c>
      <c r="I3518">
        <v>21500</v>
      </c>
      <c r="J3518" t="s">
        <v>71</v>
      </c>
      <c r="K3518" s="1">
        <v>12000</v>
      </c>
      <c r="L3518" s="1">
        <v>32000</v>
      </c>
      <c r="M3518" s="1">
        <v>20000</v>
      </c>
      <c r="N3518" s="1">
        <v>21417.99</v>
      </c>
      <c r="O3518" s="1">
        <v>10582.01</v>
      </c>
      <c r="P3518" s="1">
        <v>21417.99</v>
      </c>
      <c r="Q3518">
        <v>0</v>
      </c>
      <c r="R3518" s="1">
        <v>21417.99</v>
      </c>
      <c r="S3518">
        <v>0</v>
      </c>
    </row>
    <row r="3519" spans="1:19" x14ac:dyDescent="0.25">
      <c r="A3519" s="2">
        <v>1001</v>
      </c>
      <c r="B3519" t="s">
        <v>21</v>
      </c>
      <c r="C3519" s="2" t="str">
        <f t="shared" si="183"/>
        <v>19</v>
      </c>
      <c r="D3519" t="s">
        <v>757</v>
      </c>
      <c r="E3519" s="2" t="str">
        <f t="shared" si="185"/>
        <v>190010000</v>
      </c>
      <c r="F3519" t="s">
        <v>758</v>
      </c>
      <c r="G3519" t="s">
        <v>759</v>
      </c>
      <c r="H3519" t="s">
        <v>760</v>
      </c>
      <c r="I3519">
        <v>22000</v>
      </c>
      <c r="J3519" t="s">
        <v>39</v>
      </c>
      <c r="K3519" s="1">
        <v>151577</v>
      </c>
      <c r="L3519" s="1">
        <v>151577</v>
      </c>
      <c r="M3519">
        <v>0</v>
      </c>
      <c r="N3519" s="1">
        <v>119562.67</v>
      </c>
      <c r="O3519" s="1">
        <v>32014.33</v>
      </c>
      <c r="P3519" s="1">
        <v>119562.67</v>
      </c>
      <c r="Q3519">
        <v>0</v>
      </c>
      <c r="R3519" s="1">
        <v>118746.53</v>
      </c>
      <c r="S3519">
        <v>816.14</v>
      </c>
    </row>
    <row r="3520" spans="1:19" x14ac:dyDescent="0.25">
      <c r="A3520" s="2">
        <v>1001</v>
      </c>
      <c r="B3520" t="s">
        <v>21</v>
      </c>
      <c r="C3520" s="2" t="str">
        <f t="shared" si="183"/>
        <v>19</v>
      </c>
      <c r="D3520" t="s">
        <v>757</v>
      </c>
      <c r="E3520" s="2" t="str">
        <f t="shared" si="185"/>
        <v>190010000</v>
      </c>
      <c r="F3520" t="s">
        <v>758</v>
      </c>
      <c r="G3520" t="s">
        <v>759</v>
      </c>
      <c r="H3520" t="s">
        <v>760</v>
      </c>
      <c r="I3520">
        <v>22002</v>
      </c>
      <c r="J3520" t="s">
        <v>40</v>
      </c>
      <c r="K3520" s="1">
        <v>6353</v>
      </c>
      <c r="L3520" s="1">
        <v>6353</v>
      </c>
      <c r="M3520">
        <v>0</v>
      </c>
      <c r="N3520" s="1">
        <v>10982.04</v>
      </c>
      <c r="O3520" s="1">
        <v>-4629.04</v>
      </c>
      <c r="P3520" s="1">
        <v>10982.04</v>
      </c>
      <c r="Q3520">
        <v>0</v>
      </c>
      <c r="R3520" s="1">
        <v>10982.04</v>
      </c>
      <c r="S3520">
        <v>0</v>
      </c>
    </row>
    <row r="3521" spans="1:19" x14ac:dyDescent="0.25">
      <c r="A3521" s="2">
        <v>1001</v>
      </c>
      <c r="B3521" t="s">
        <v>21</v>
      </c>
      <c r="C3521" s="2" t="str">
        <f t="shared" si="183"/>
        <v>19</v>
      </c>
      <c r="D3521" t="s">
        <v>757</v>
      </c>
      <c r="E3521" s="2" t="str">
        <f t="shared" si="185"/>
        <v>190010000</v>
      </c>
      <c r="F3521" t="s">
        <v>758</v>
      </c>
      <c r="G3521" t="s">
        <v>759</v>
      </c>
      <c r="H3521" t="s">
        <v>760</v>
      </c>
      <c r="I3521">
        <v>22003</v>
      </c>
      <c r="J3521" t="s">
        <v>41</v>
      </c>
      <c r="K3521" s="1">
        <v>2797</v>
      </c>
      <c r="L3521" s="1">
        <v>1000</v>
      </c>
      <c r="M3521" s="1">
        <v>-1797</v>
      </c>
      <c r="N3521">
        <v>80.010000000000005</v>
      </c>
      <c r="O3521">
        <v>919.99</v>
      </c>
      <c r="P3521">
        <v>80.010000000000005</v>
      </c>
      <c r="Q3521">
        <v>0</v>
      </c>
      <c r="R3521">
        <v>80.010000000000005</v>
      </c>
      <c r="S3521">
        <v>0</v>
      </c>
    </row>
    <row r="3522" spans="1:19" x14ac:dyDescent="0.25">
      <c r="A3522" s="2">
        <v>1001</v>
      </c>
      <c r="B3522" t="s">
        <v>21</v>
      </c>
      <c r="C3522" s="2" t="str">
        <f t="shared" si="183"/>
        <v>19</v>
      </c>
      <c r="D3522" t="s">
        <v>757</v>
      </c>
      <c r="E3522" s="2" t="str">
        <f t="shared" si="185"/>
        <v>190010000</v>
      </c>
      <c r="F3522" t="s">
        <v>758</v>
      </c>
      <c r="G3522" t="s">
        <v>759</v>
      </c>
      <c r="H3522" t="s">
        <v>760</v>
      </c>
      <c r="I3522">
        <v>22004</v>
      </c>
      <c r="J3522" t="s">
        <v>72</v>
      </c>
      <c r="K3522" s="1">
        <v>121914</v>
      </c>
      <c r="L3522" s="1">
        <v>121914</v>
      </c>
      <c r="M3522">
        <v>0</v>
      </c>
      <c r="N3522" s="1">
        <v>247488.16</v>
      </c>
      <c r="O3522" s="1">
        <v>-125574.16</v>
      </c>
      <c r="P3522" s="1">
        <v>247488.16</v>
      </c>
      <c r="Q3522">
        <v>0</v>
      </c>
      <c r="R3522" s="1">
        <v>59355.08</v>
      </c>
      <c r="S3522" s="1">
        <v>188133.08</v>
      </c>
    </row>
    <row r="3523" spans="1:19" x14ac:dyDescent="0.25">
      <c r="A3523" s="2">
        <v>1001</v>
      </c>
      <c r="B3523" t="s">
        <v>21</v>
      </c>
      <c r="C3523" s="2" t="str">
        <f t="shared" si="183"/>
        <v>19</v>
      </c>
      <c r="D3523" t="s">
        <v>757</v>
      </c>
      <c r="E3523" s="2" t="str">
        <f t="shared" si="185"/>
        <v>190010000</v>
      </c>
      <c r="F3523" t="s">
        <v>758</v>
      </c>
      <c r="G3523" t="s">
        <v>759</v>
      </c>
      <c r="H3523" t="s">
        <v>760</v>
      </c>
      <c r="I3523">
        <v>22100</v>
      </c>
      <c r="J3523" t="s">
        <v>73</v>
      </c>
      <c r="K3523" s="1">
        <v>640000</v>
      </c>
      <c r="L3523" s="1">
        <v>544000</v>
      </c>
      <c r="M3523" s="1">
        <v>-96000</v>
      </c>
      <c r="N3523" s="1">
        <v>473069.65</v>
      </c>
      <c r="O3523" s="1">
        <v>70930.350000000006</v>
      </c>
      <c r="P3523" s="1">
        <v>473069.65</v>
      </c>
      <c r="Q3523">
        <v>0</v>
      </c>
      <c r="R3523" s="1">
        <v>473069.65</v>
      </c>
      <c r="S3523">
        <v>0</v>
      </c>
    </row>
    <row r="3524" spans="1:19" x14ac:dyDescent="0.25">
      <c r="A3524" s="2">
        <v>1001</v>
      </c>
      <c r="B3524" t="s">
        <v>21</v>
      </c>
      <c r="C3524" s="2" t="str">
        <f t="shared" si="183"/>
        <v>19</v>
      </c>
      <c r="D3524" t="s">
        <v>757</v>
      </c>
      <c r="E3524" s="2" t="str">
        <f t="shared" si="185"/>
        <v>190010000</v>
      </c>
      <c r="F3524" t="s">
        <v>758</v>
      </c>
      <c r="G3524" t="s">
        <v>759</v>
      </c>
      <c r="H3524" t="s">
        <v>760</v>
      </c>
      <c r="I3524">
        <v>22101</v>
      </c>
      <c r="J3524" t="s">
        <v>74</v>
      </c>
      <c r="K3524" s="1">
        <v>44808</v>
      </c>
      <c r="L3524" s="1">
        <v>28808</v>
      </c>
      <c r="M3524" s="1">
        <v>-16000</v>
      </c>
      <c r="N3524" s="1">
        <v>15172.85</v>
      </c>
      <c r="O3524" s="1">
        <v>13635.15</v>
      </c>
      <c r="P3524" s="1">
        <v>15172.85</v>
      </c>
      <c r="Q3524">
        <v>0</v>
      </c>
      <c r="R3524" s="1">
        <v>15172.85</v>
      </c>
      <c r="S3524">
        <v>0</v>
      </c>
    </row>
    <row r="3525" spans="1:19" x14ac:dyDescent="0.25">
      <c r="A3525" s="2">
        <v>1001</v>
      </c>
      <c r="B3525" t="s">
        <v>21</v>
      </c>
      <c r="C3525" s="2" t="str">
        <f t="shared" si="183"/>
        <v>19</v>
      </c>
      <c r="D3525" t="s">
        <v>757</v>
      </c>
      <c r="E3525" s="2" t="str">
        <f t="shared" si="185"/>
        <v>190010000</v>
      </c>
      <c r="F3525" t="s">
        <v>758</v>
      </c>
      <c r="G3525" t="s">
        <v>759</v>
      </c>
      <c r="H3525" t="s">
        <v>760</v>
      </c>
      <c r="I3525">
        <v>22102</v>
      </c>
      <c r="J3525" t="s">
        <v>75</v>
      </c>
      <c r="K3525" s="1">
        <v>46000</v>
      </c>
      <c r="L3525" s="1">
        <v>46000</v>
      </c>
      <c r="M3525">
        <v>0</v>
      </c>
      <c r="N3525" s="1">
        <v>58001.97</v>
      </c>
      <c r="O3525" s="1">
        <v>-12001.97</v>
      </c>
      <c r="P3525" s="1">
        <v>58001.97</v>
      </c>
      <c r="Q3525">
        <v>0</v>
      </c>
      <c r="R3525" s="1">
        <v>58001.97</v>
      </c>
      <c r="S3525">
        <v>0</v>
      </c>
    </row>
    <row r="3526" spans="1:19" x14ac:dyDescent="0.25">
      <c r="A3526" s="2">
        <v>1001</v>
      </c>
      <c r="B3526" t="s">
        <v>21</v>
      </c>
      <c r="C3526" s="2" t="str">
        <f t="shared" si="183"/>
        <v>19</v>
      </c>
      <c r="D3526" t="s">
        <v>757</v>
      </c>
      <c r="E3526" s="2" t="str">
        <f t="shared" si="185"/>
        <v>190010000</v>
      </c>
      <c r="F3526" t="s">
        <v>758</v>
      </c>
      <c r="G3526" t="s">
        <v>759</v>
      </c>
      <c r="H3526" t="s">
        <v>760</v>
      </c>
      <c r="I3526">
        <v>22103</v>
      </c>
      <c r="J3526" t="s">
        <v>76</v>
      </c>
      <c r="K3526" s="1">
        <v>45000</v>
      </c>
      <c r="L3526" s="1">
        <v>45000</v>
      </c>
      <c r="M3526">
        <v>0</v>
      </c>
      <c r="N3526" s="1">
        <v>40597.949999999997</v>
      </c>
      <c r="O3526" s="1">
        <v>4402.05</v>
      </c>
      <c r="P3526" s="1">
        <v>40597.949999999997</v>
      </c>
      <c r="Q3526">
        <v>0</v>
      </c>
      <c r="R3526" s="1">
        <v>30074.57</v>
      </c>
      <c r="S3526" s="1">
        <v>10523.38</v>
      </c>
    </row>
    <row r="3527" spans="1:19" x14ac:dyDescent="0.25">
      <c r="A3527" s="2">
        <v>1001</v>
      </c>
      <c r="B3527" t="s">
        <v>21</v>
      </c>
      <c r="C3527" s="2" t="str">
        <f t="shared" si="183"/>
        <v>19</v>
      </c>
      <c r="D3527" t="s">
        <v>757</v>
      </c>
      <c r="E3527" s="2" t="str">
        <f t="shared" si="185"/>
        <v>190010000</v>
      </c>
      <c r="F3527" t="s">
        <v>758</v>
      </c>
      <c r="G3527" t="s">
        <v>759</v>
      </c>
      <c r="H3527" t="s">
        <v>760</v>
      </c>
      <c r="I3527">
        <v>22104</v>
      </c>
      <c r="J3527" t="s">
        <v>77</v>
      </c>
      <c r="K3527" s="1">
        <v>11500</v>
      </c>
      <c r="L3527" s="1">
        <v>11500</v>
      </c>
      <c r="M3527">
        <v>0</v>
      </c>
      <c r="N3527" s="1">
        <v>21206.959999999999</v>
      </c>
      <c r="O3527" s="1">
        <v>-9706.9599999999991</v>
      </c>
      <c r="P3527" s="1">
        <v>21206.959999999999</v>
      </c>
      <c r="Q3527">
        <v>0</v>
      </c>
      <c r="R3527" s="1">
        <v>1589.94</v>
      </c>
      <c r="S3527" s="1">
        <v>19617.02</v>
      </c>
    </row>
    <row r="3528" spans="1:19" x14ac:dyDescent="0.25">
      <c r="A3528" s="2">
        <v>1001</v>
      </c>
      <c r="B3528" t="s">
        <v>21</v>
      </c>
      <c r="C3528" s="2" t="str">
        <f t="shared" si="183"/>
        <v>19</v>
      </c>
      <c r="D3528" t="s">
        <v>757</v>
      </c>
      <c r="E3528" s="2" t="str">
        <f t="shared" si="185"/>
        <v>190010000</v>
      </c>
      <c r="F3528" t="s">
        <v>758</v>
      </c>
      <c r="G3528" t="s">
        <v>759</v>
      </c>
      <c r="H3528" t="s">
        <v>760</v>
      </c>
      <c r="I3528">
        <v>22109</v>
      </c>
      <c r="J3528" t="s">
        <v>78</v>
      </c>
      <c r="K3528" s="1">
        <v>120000</v>
      </c>
      <c r="L3528" s="1">
        <v>106968.88</v>
      </c>
      <c r="M3528" s="1">
        <v>-13031.12</v>
      </c>
      <c r="N3528" s="1">
        <v>93276.32</v>
      </c>
      <c r="O3528" s="1">
        <v>13692.56</v>
      </c>
      <c r="P3528" s="1">
        <v>93276.32</v>
      </c>
      <c r="Q3528">
        <v>0</v>
      </c>
      <c r="R3528" s="1">
        <v>61761.96</v>
      </c>
      <c r="S3528" s="1">
        <v>31514.36</v>
      </c>
    </row>
    <row r="3529" spans="1:19" x14ac:dyDescent="0.25">
      <c r="A3529" s="2">
        <v>1001</v>
      </c>
      <c r="B3529" t="s">
        <v>21</v>
      </c>
      <c r="C3529" s="2" t="str">
        <f t="shared" si="183"/>
        <v>19</v>
      </c>
      <c r="D3529" t="s">
        <v>757</v>
      </c>
      <c r="E3529" s="2" t="str">
        <f t="shared" si="185"/>
        <v>190010000</v>
      </c>
      <c r="F3529" t="s">
        <v>758</v>
      </c>
      <c r="G3529" t="s">
        <v>759</v>
      </c>
      <c r="H3529" t="s">
        <v>760</v>
      </c>
      <c r="I3529">
        <v>22201</v>
      </c>
      <c r="J3529" t="s">
        <v>42</v>
      </c>
      <c r="K3529" s="1">
        <v>202848</v>
      </c>
      <c r="L3529" s="1">
        <v>1730535.92</v>
      </c>
      <c r="M3529" s="1">
        <v>1527687.92</v>
      </c>
      <c r="N3529" s="1">
        <v>1691171.17</v>
      </c>
      <c r="O3529" s="1">
        <v>39364.75</v>
      </c>
      <c r="P3529" s="1">
        <v>1691171.17</v>
      </c>
      <c r="Q3529">
        <v>0</v>
      </c>
      <c r="R3529" s="1">
        <v>1691171.17</v>
      </c>
      <c r="S3529">
        <v>0</v>
      </c>
    </row>
    <row r="3530" spans="1:19" x14ac:dyDescent="0.25">
      <c r="A3530" s="2">
        <v>1001</v>
      </c>
      <c r="B3530" t="s">
        <v>21</v>
      </c>
      <c r="C3530" s="2" t="str">
        <f t="shared" si="183"/>
        <v>19</v>
      </c>
      <c r="D3530" t="s">
        <v>757</v>
      </c>
      <c r="E3530" s="2" t="str">
        <f t="shared" si="185"/>
        <v>190010000</v>
      </c>
      <c r="F3530" t="s">
        <v>758</v>
      </c>
      <c r="G3530" t="s">
        <v>759</v>
      </c>
      <c r="H3530" t="s">
        <v>760</v>
      </c>
      <c r="I3530">
        <v>22209</v>
      </c>
      <c r="J3530" t="s">
        <v>43</v>
      </c>
      <c r="K3530" s="1">
        <v>3850</v>
      </c>
      <c r="L3530">
        <v>0</v>
      </c>
      <c r="M3530" s="1">
        <v>-3850</v>
      </c>
      <c r="N3530">
        <v>0</v>
      </c>
      <c r="O3530">
        <v>0</v>
      </c>
      <c r="P3530">
        <v>0</v>
      </c>
      <c r="Q3530">
        <v>0</v>
      </c>
      <c r="R3530">
        <v>0</v>
      </c>
      <c r="S3530">
        <v>0</v>
      </c>
    </row>
    <row r="3531" spans="1:19" x14ac:dyDescent="0.25">
      <c r="A3531" s="2">
        <v>1001</v>
      </c>
      <c r="B3531" t="s">
        <v>21</v>
      </c>
      <c r="C3531" s="2" t="str">
        <f t="shared" si="183"/>
        <v>19</v>
      </c>
      <c r="D3531" t="s">
        <v>757</v>
      </c>
      <c r="E3531" s="2" t="str">
        <f t="shared" si="185"/>
        <v>190010000</v>
      </c>
      <c r="F3531" t="s">
        <v>758</v>
      </c>
      <c r="G3531" t="s">
        <v>759</v>
      </c>
      <c r="H3531" t="s">
        <v>760</v>
      </c>
      <c r="I3531">
        <v>22300</v>
      </c>
      <c r="J3531" t="s">
        <v>79</v>
      </c>
      <c r="K3531" s="1">
        <v>80000</v>
      </c>
      <c r="L3531" s="1">
        <v>80000</v>
      </c>
      <c r="M3531">
        <v>0</v>
      </c>
      <c r="N3531" s="1">
        <v>164798.23000000001</v>
      </c>
      <c r="O3531" s="1">
        <v>-84798.23</v>
      </c>
      <c r="P3531" s="1">
        <v>164798.23000000001</v>
      </c>
      <c r="Q3531">
        <v>0</v>
      </c>
      <c r="R3531" s="1">
        <v>44491.85</v>
      </c>
      <c r="S3531" s="1">
        <v>120306.38</v>
      </c>
    </row>
    <row r="3532" spans="1:19" x14ac:dyDescent="0.25">
      <c r="A3532" s="2">
        <v>1001</v>
      </c>
      <c r="B3532" t="s">
        <v>21</v>
      </c>
      <c r="C3532" s="2" t="str">
        <f t="shared" si="183"/>
        <v>19</v>
      </c>
      <c r="D3532" t="s">
        <v>757</v>
      </c>
      <c r="E3532" s="2" t="str">
        <f t="shared" si="185"/>
        <v>190010000</v>
      </c>
      <c r="F3532" t="s">
        <v>758</v>
      </c>
      <c r="G3532" t="s">
        <v>759</v>
      </c>
      <c r="H3532" t="s">
        <v>760</v>
      </c>
      <c r="I3532">
        <v>22400</v>
      </c>
      <c r="J3532" t="s">
        <v>107</v>
      </c>
      <c r="K3532" s="1">
        <v>33680</v>
      </c>
      <c r="L3532" s="1">
        <v>11014.94</v>
      </c>
      <c r="M3532" s="1">
        <v>-22665.06</v>
      </c>
      <c r="N3532" s="1">
        <v>11014.94</v>
      </c>
      <c r="O3532">
        <v>0</v>
      </c>
      <c r="P3532" s="1">
        <v>11014.94</v>
      </c>
      <c r="Q3532">
        <v>0</v>
      </c>
      <c r="R3532" s="1">
        <v>11014.94</v>
      </c>
      <c r="S3532">
        <v>0</v>
      </c>
    </row>
    <row r="3533" spans="1:19" x14ac:dyDescent="0.25">
      <c r="A3533" s="2">
        <v>1001</v>
      </c>
      <c r="B3533" t="s">
        <v>21</v>
      </c>
      <c r="C3533" s="2" t="str">
        <f t="shared" si="183"/>
        <v>19</v>
      </c>
      <c r="D3533" t="s">
        <v>757</v>
      </c>
      <c r="E3533" s="2" t="str">
        <f t="shared" si="185"/>
        <v>190010000</v>
      </c>
      <c r="F3533" t="s">
        <v>758</v>
      </c>
      <c r="G3533" t="s">
        <v>759</v>
      </c>
      <c r="H3533" t="s">
        <v>760</v>
      </c>
      <c r="I3533">
        <v>22409</v>
      </c>
      <c r="J3533" t="s">
        <v>80</v>
      </c>
      <c r="K3533" s="1">
        <v>15000</v>
      </c>
      <c r="L3533" s="1">
        <v>14928.11</v>
      </c>
      <c r="M3533">
        <v>-71.89</v>
      </c>
      <c r="N3533" s="1">
        <v>14928.11</v>
      </c>
      <c r="O3533">
        <v>0</v>
      </c>
      <c r="P3533" s="1">
        <v>14928.11</v>
      </c>
      <c r="Q3533">
        <v>0</v>
      </c>
      <c r="R3533" s="1">
        <v>14928.11</v>
      </c>
      <c r="S3533">
        <v>0</v>
      </c>
    </row>
    <row r="3534" spans="1:19" x14ac:dyDescent="0.25">
      <c r="A3534" s="2">
        <v>1001</v>
      </c>
      <c r="B3534" t="s">
        <v>21</v>
      </c>
      <c r="C3534" s="2" t="str">
        <f t="shared" si="183"/>
        <v>19</v>
      </c>
      <c r="D3534" t="s">
        <v>757</v>
      </c>
      <c r="E3534" s="2" t="str">
        <f t="shared" si="185"/>
        <v>190010000</v>
      </c>
      <c r="F3534" t="s">
        <v>758</v>
      </c>
      <c r="G3534" t="s">
        <v>759</v>
      </c>
      <c r="H3534" t="s">
        <v>760</v>
      </c>
      <c r="I3534">
        <v>22500</v>
      </c>
      <c r="J3534" t="s">
        <v>81</v>
      </c>
      <c r="K3534" s="1">
        <v>25000</v>
      </c>
      <c r="L3534" s="1">
        <v>25000</v>
      </c>
      <c r="M3534">
        <v>0</v>
      </c>
      <c r="N3534" s="1">
        <v>18588.87</v>
      </c>
      <c r="O3534" s="1">
        <v>6411.13</v>
      </c>
      <c r="P3534" s="1">
        <v>18588.87</v>
      </c>
      <c r="Q3534">
        <v>0</v>
      </c>
      <c r="R3534" s="1">
        <v>18588.87</v>
      </c>
      <c r="S3534">
        <v>0</v>
      </c>
    </row>
    <row r="3535" spans="1:19" x14ac:dyDescent="0.25">
      <c r="A3535" s="2">
        <v>1001</v>
      </c>
      <c r="B3535" t="s">
        <v>21</v>
      </c>
      <c r="C3535" s="2" t="str">
        <f t="shared" si="183"/>
        <v>19</v>
      </c>
      <c r="D3535" t="s">
        <v>757</v>
      </c>
      <c r="E3535" s="2" t="str">
        <f t="shared" si="185"/>
        <v>190010000</v>
      </c>
      <c r="F3535" t="s">
        <v>758</v>
      </c>
      <c r="G3535" t="s">
        <v>759</v>
      </c>
      <c r="H3535" t="s">
        <v>760</v>
      </c>
      <c r="I3535">
        <v>22603</v>
      </c>
      <c r="J3535" t="s">
        <v>82</v>
      </c>
      <c r="K3535" s="1">
        <v>363200</v>
      </c>
      <c r="L3535" s="1">
        <v>63200</v>
      </c>
      <c r="M3535" s="1">
        <v>-300000</v>
      </c>
      <c r="N3535" s="1">
        <v>16470.580000000002</v>
      </c>
      <c r="O3535" s="1">
        <v>46729.42</v>
      </c>
      <c r="P3535" s="1">
        <v>16470.580000000002</v>
      </c>
      <c r="Q3535">
        <v>0</v>
      </c>
      <c r="R3535" s="1">
        <v>13041.98</v>
      </c>
      <c r="S3535" s="1">
        <v>3428.6</v>
      </c>
    </row>
    <row r="3536" spans="1:19" x14ac:dyDescent="0.25">
      <c r="A3536" s="2">
        <v>1001</v>
      </c>
      <c r="B3536" t="s">
        <v>21</v>
      </c>
      <c r="C3536" s="2" t="str">
        <f t="shared" si="183"/>
        <v>19</v>
      </c>
      <c r="D3536" t="s">
        <v>757</v>
      </c>
      <c r="E3536" s="2" t="str">
        <f t="shared" si="185"/>
        <v>190010000</v>
      </c>
      <c r="F3536" t="s">
        <v>758</v>
      </c>
      <c r="G3536" t="s">
        <v>759</v>
      </c>
      <c r="H3536" t="s">
        <v>760</v>
      </c>
      <c r="I3536">
        <v>22605</v>
      </c>
      <c r="J3536" t="s">
        <v>203</v>
      </c>
      <c r="K3536" s="1">
        <v>20000</v>
      </c>
      <c r="L3536" s="1">
        <v>20000</v>
      </c>
      <c r="M3536">
        <v>0</v>
      </c>
      <c r="N3536" s="1">
        <v>5360.65</v>
      </c>
      <c r="O3536" s="1">
        <v>14639.35</v>
      </c>
      <c r="P3536" s="1">
        <v>5360.65</v>
      </c>
      <c r="Q3536">
        <v>0</v>
      </c>
      <c r="R3536" s="1">
        <v>5360.65</v>
      </c>
      <c r="S3536">
        <v>0</v>
      </c>
    </row>
    <row r="3537" spans="1:19" x14ac:dyDescent="0.25">
      <c r="A3537" s="2">
        <v>1001</v>
      </c>
      <c r="B3537" t="s">
        <v>21</v>
      </c>
      <c r="C3537" s="2" t="str">
        <f t="shared" si="183"/>
        <v>19</v>
      </c>
      <c r="D3537" t="s">
        <v>757</v>
      </c>
      <c r="E3537" s="2" t="str">
        <f t="shared" si="185"/>
        <v>190010000</v>
      </c>
      <c r="F3537" t="s">
        <v>758</v>
      </c>
      <c r="G3537" t="s">
        <v>759</v>
      </c>
      <c r="H3537" t="s">
        <v>760</v>
      </c>
      <c r="I3537">
        <v>22606</v>
      </c>
      <c r="J3537" t="s">
        <v>83</v>
      </c>
      <c r="K3537" s="1">
        <v>16292</v>
      </c>
      <c r="L3537" s="1">
        <v>16292</v>
      </c>
      <c r="M3537">
        <v>0</v>
      </c>
      <c r="N3537" s="1">
        <v>63928.24</v>
      </c>
      <c r="O3537" s="1">
        <v>-47636.24</v>
      </c>
      <c r="P3537" s="1">
        <v>63928.24</v>
      </c>
      <c r="Q3537">
        <v>0</v>
      </c>
      <c r="R3537" s="1">
        <v>63928.24</v>
      </c>
      <c r="S3537">
        <v>0</v>
      </c>
    </row>
    <row r="3538" spans="1:19" x14ac:dyDescent="0.25">
      <c r="A3538" s="2">
        <v>1001</v>
      </c>
      <c r="B3538" t="s">
        <v>21</v>
      </c>
      <c r="C3538" s="2" t="str">
        <f t="shared" si="183"/>
        <v>19</v>
      </c>
      <c r="D3538" t="s">
        <v>757</v>
      </c>
      <c r="E3538" s="2" t="str">
        <f t="shared" si="185"/>
        <v>190010000</v>
      </c>
      <c r="F3538" t="s">
        <v>758</v>
      </c>
      <c r="G3538" t="s">
        <v>759</v>
      </c>
      <c r="H3538" t="s">
        <v>760</v>
      </c>
      <c r="I3538">
        <v>22609</v>
      </c>
      <c r="J3538" t="s">
        <v>44</v>
      </c>
      <c r="K3538" s="1">
        <v>25000</v>
      </c>
      <c r="L3538" s="1">
        <v>25000</v>
      </c>
      <c r="M3538">
        <v>0</v>
      </c>
      <c r="N3538" s="1">
        <v>16366.47</v>
      </c>
      <c r="O3538" s="1">
        <v>8633.5300000000007</v>
      </c>
      <c r="P3538" s="1">
        <v>16366.47</v>
      </c>
      <c r="Q3538">
        <v>0</v>
      </c>
      <c r="R3538" s="1">
        <v>16366.47</v>
      </c>
      <c r="S3538">
        <v>0</v>
      </c>
    </row>
    <row r="3539" spans="1:19" x14ac:dyDescent="0.25">
      <c r="A3539" s="2">
        <v>1001</v>
      </c>
      <c r="B3539" t="s">
        <v>21</v>
      </c>
      <c r="C3539" s="2" t="str">
        <f t="shared" si="183"/>
        <v>19</v>
      </c>
      <c r="D3539" t="s">
        <v>757</v>
      </c>
      <c r="E3539" s="2" t="str">
        <f t="shared" si="185"/>
        <v>190010000</v>
      </c>
      <c r="F3539" t="s">
        <v>758</v>
      </c>
      <c r="G3539" t="s">
        <v>759</v>
      </c>
      <c r="H3539" t="s">
        <v>760</v>
      </c>
      <c r="I3539">
        <v>22700</v>
      </c>
      <c r="J3539" t="s">
        <v>84</v>
      </c>
      <c r="K3539" s="1">
        <v>763000</v>
      </c>
      <c r="L3539" s="1">
        <v>763000</v>
      </c>
      <c r="M3539">
        <v>0</v>
      </c>
      <c r="N3539" s="1">
        <v>757836.87</v>
      </c>
      <c r="O3539" s="1">
        <v>5163.13</v>
      </c>
      <c r="P3539" s="1">
        <v>757836.87</v>
      </c>
      <c r="Q3539">
        <v>0</v>
      </c>
      <c r="R3539" s="1">
        <v>740460.54</v>
      </c>
      <c r="S3539" s="1">
        <v>17376.330000000002</v>
      </c>
    </row>
    <row r="3540" spans="1:19" x14ac:dyDescent="0.25">
      <c r="A3540" s="2">
        <v>1001</v>
      </c>
      <c r="B3540" t="s">
        <v>21</v>
      </c>
      <c r="C3540" s="2" t="str">
        <f t="shared" si="183"/>
        <v>19</v>
      </c>
      <c r="D3540" t="s">
        <v>757</v>
      </c>
      <c r="E3540" s="2" t="str">
        <f t="shared" si="185"/>
        <v>190010000</v>
      </c>
      <c r="F3540" t="s">
        <v>758</v>
      </c>
      <c r="G3540" t="s">
        <v>759</v>
      </c>
      <c r="H3540" t="s">
        <v>760</v>
      </c>
      <c r="I3540">
        <v>22701</v>
      </c>
      <c r="J3540" t="s">
        <v>85</v>
      </c>
      <c r="K3540" s="1">
        <v>880000</v>
      </c>
      <c r="L3540" s="1">
        <v>880000</v>
      </c>
      <c r="M3540">
        <v>0</v>
      </c>
      <c r="N3540" s="1">
        <v>852297.56</v>
      </c>
      <c r="O3540" s="1">
        <v>27702.44</v>
      </c>
      <c r="P3540" s="1">
        <v>852297.56</v>
      </c>
      <c r="Q3540">
        <v>0</v>
      </c>
      <c r="R3540" s="1">
        <v>828400.02</v>
      </c>
      <c r="S3540" s="1">
        <v>23897.54</v>
      </c>
    </row>
    <row r="3541" spans="1:19" x14ac:dyDescent="0.25">
      <c r="A3541" s="2">
        <v>1001</v>
      </c>
      <c r="B3541" t="s">
        <v>21</v>
      </c>
      <c r="C3541" s="2" t="str">
        <f t="shared" si="183"/>
        <v>19</v>
      </c>
      <c r="D3541" t="s">
        <v>757</v>
      </c>
      <c r="E3541" s="2" t="str">
        <f t="shared" si="185"/>
        <v>190010000</v>
      </c>
      <c r="F3541" t="s">
        <v>758</v>
      </c>
      <c r="G3541" t="s">
        <v>759</v>
      </c>
      <c r="H3541" t="s">
        <v>760</v>
      </c>
      <c r="I3541">
        <v>22706</v>
      </c>
      <c r="J3541" t="s">
        <v>86</v>
      </c>
      <c r="K3541" s="1">
        <v>1493807</v>
      </c>
      <c r="L3541" s="1">
        <v>1493807</v>
      </c>
      <c r="M3541">
        <v>0</v>
      </c>
      <c r="N3541" s="1">
        <v>1278043.8899999999</v>
      </c>
      <c r="O3541" s="1">
        <v>215763.11</v>
      </c>
      <c r="P3541" s="1">
        <v>1278043.8899999999</v>
      </c>
      <c r="Q3541">
        <v>0</v>
      </c>
      <c r="R3541" s="1">
        <v>891026.04</v>
      </c>
      <c r="S3541" s="1">
        <v>387017.85</v>
      </c>
    </row>
    <row r="3542" spans="1:19" x14ac:dyDescent="0.25">
      <c r="A3542" s="2">
        <v>1001</v>
      </c>
      <c r="B3542" t="s">
        <v>21</v>
      </c>
      <c r="C3542" s="2" t="str">
        <f t="shared" ref="C3542:C3605" si="186">"19"</f>
        <v>19</v>
      </c>
      <c r="D3542" t="s">
        <v>757</v>
      </c>
      <c r="E3542" s="2" t="str">
        <f t="shared" ref="E3542:E3571" si="187">"190010000"</f>
        <v>190010000</v>
      </c>
      <c r="F3542" t="s">
        <v>758</v>
      </c>
      <c r="G3542" t="s">
        <v>759</v>
      </c>
      <c r="H3542" t="s">
        <v>760</v>
      </c>
      <c r="I3542">
        <v>22709</v>
      </c>
      <c r="J3542" t="s">
        <v>87</v>
      </c>
      <c r="K3542" s="1">
        <v>87631</v>
      </c>
      <c r="L3542" s="1">
        <v>87631</v>
      </c>
      <c r="M3542">
        <v>0</v>
      </c>
      <c r="N3542" s="1">
        <v>29051.77</v>
      </c>
      <c r="O3542" s="1">
        <v>58579.23</v>
      </c>
      <c r="P3542" s="1">
        <v>29051.77</v>
      </c>
      <c r="Q3542">
        <v>0</v>
      </c>
      <c r="R3542" s="1">
        <v>7567.94</v>
      </c>
      <c r="S3542" s="1">
        <v>21483.83</v>
      </c>
    </row>
    <row r="3543" spans="1:19" x14ac:dyDescent="0.25">
      <c r="A3543" s="2">
        <v>1001</v>
      </c>
      <c r="B3543" t="s">
        <v>21</v>
      </c>
      <c r="C3543" s="2" t="str">
        <f t="shared" si="186"/>
        <v>19</v>
      </c>
      <c r="D3543" t="s">
        <v>757</v>
      </c>
      <c r="E3543" s="2" t="str">
        <f t="shared" si="187"/>
        <v>190010000</v>
      </c>
      <c r="F3543" t="s">
        <v>758</v>
      </c>
      <c r="G3543" t="s">
        <v>759</v>
      </c>
      <c r="H3543" t="s">
        <v>760</v>
      </c>
      <c r="I3543">
        <v>23001</v>
      </c>
      <c r="J3543" t="s">
        <v>88</v>
      </c>
      <c r="K3543" s="1">
        <v>15000</v>
      </c>
      <c r="L3543" s="1">
        <v>15000</v>
      </c>
      <c r="M3543">
        <v>0</v>
      </c>
      <c r="N3543" s="1">
        <v>2334.36</v>
      </c>
      <c r="O3543" s="1">
        <v>12665.64</v>
      </c>
      <c r="P3543" s="1">
        <v>2334.36</v>
      </c>
      <c r="Q3543">
        <v>0</v>
      </c>
      <c r="R3543" s="1">
        <v>2334.36</v>
      </c>
      <c r="S3543">
        <v>0</v>
      </c>
    </row>
    <row r="3544" spans="1:19" x14ac:dyDescent="0.25">
      <c r="A3544" s="2">
        <v>1001</v>
      </c>
      <c r="B3544" t="s">
        <v>21</v>
      </c>
      <c r="C3544" s="2" t="str">
        <f t="shared" si="186"/>
        <v>19</v>
      </c>
      <c r="D3544" t="s">
        <v>757</v>
      </c>
      <c r="E3544" s="2" t="str">
        <f t="shared" si="187"/>
        <v>190010000</v>
      </c>
      <c r="F3544" t="s">
        <v>758</v>
      </c>
      <c r="G3544" t="s">
        <v>759</v>
      </c>
      <c r="H3544" t="s">
        <v>760</v>
      </c>
      <c r="I3544">
        <v>23100</v>
      </c>
      <c r="J3544" t="s">
        <v>89</v>
      </c>
      <c r="K3544" s="1">
        <v>2000</v>
      </c>
      <c r="L3544" s="1">
        <v>2000</v>
      </c>
      <c r="M3544">
        <v>0</v>
      </c>
      <c r="N3544" s="1">
        <v>6898.96</v>
      </c>
      <c r="O3544" s="1">
        <v>-4898.96</v>
      </c>
      <c r="P3544" s="1">
        <v>6898.96</v>
      </c>
      <c r="Q3544">
        <v>0</v>
      </c>
      <c r="R3544" s="1">
        <v>6898.96</v>
      </c>
      <c r="S3544">
        <v>0</v>
      </c>
    </row>
    <row r="3545" spans="1:19" x14ac:dyDescent="0.25">
      <c r="A3545" s="2">
        <v>1001</v>
      </c>
      <c r="B3545" t="s">
        <v>21</v>
      </c>
      <c r="C3545" s="2" t="str">
        <f t="shared" si="186"/>
        <v>19</v>
      </c>
      <c r="D3545" t="s">
        <v>757</v>
      </c>
      <c r="E3545" s="2" t="str">
        <f t="shared" si="187"/>
        <v>190010000</v>
      </c>
      <c r="F3545" t="s">
        <v>758</v>
      </c>
      <c r="G3545" t="s">
        <v>759</v>
      </c>
      <c r="H3545" t="s">
        <v>760</v>
      </c>
      <c r="I3545">
        <v>24000</v>
      </c>
      <c r="J3545" t="s">
        <v>415</v>
      </c>
      <c r="K3545" s="1">
        <v>3294267</v>
      </c>
      <c r="L3545">
        <v>0</v>
      </c>
      <c r="M3545" s="1">
        <v>-3294267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</row>
    <row r="3546" spans="1:19" x14ac:dyDescent="0.25">
      <c r="A3546" s="2">
        <v>1001</v>
      </c>
      <c r="B3546" t="s">
        <v>21</v>
      </c>
      <c r="C3546" s="2" t="str">
        <f t="shared" si="186"/>
        <v>19</v>
      </c>
      <c r="D3546" t="s">
        <v>757</v>
      </c>
      <c r="E3546" s="2" t="str">
        <f t="shared" si="187"/>
        <v>190010000</v>
      </c>
      <c r="F3546" t="s">
        <v>758</v>
      </c>
      <c r="G3546" t="s">
        <v>759</v>
      </c>
      <c r="H3546" t="s">
        <v>760</v>
      </c>
      <c r="I3546">
        <v>28001</v>
      </c>
      <c r="J3546" t="s">
        <v>45</v>
      </c>
      <c r="K3546" s="1">
        <v>167000</v>
      </c>
      <c r="L3546" s="1">
        <v>37757.83</v>
      </c>
      <c r="M3546" s="1">
        <v>-129242.17</v>
      </c>
      <c r="N3546" s="1">
        <v>26427.83</v>
      </c>
      <c r="O3546" s="1">
        <v>11330</v>
      </c>
      <c r="P3546" s="1">
        <v>26427.83</v>
      </c>
      <c r="Q3546">
        <v>0</v>
      </c>
      <c r="R3546" s="1">
        <v>23635.8</v>
      </c>
      <c r="S3546" s="1">
        <v>2792.03</v>
      </c>
    </row>
    <row r="3547" spans="1:19" x14ac:dyDescent="0.25">
      <c r="A3547" s="2">
        <v>1001</v>
      </c>
      <c r="B3547" t="s">
        <v>21</v>
      </c>
      <c r="C3547" s="2" t="str">
        <f t="shared" si="186"/>
        <v>19</v>
      </c>
      <c r="D3547" t="s">
        <v>757</v>
      </c>
      <c r="E3547" s="2" t="str">
        <f t="shared" si="187"/>
        <v>190010000</v>
      </c>
      <c r="F3547" t="s">
        <v>758</v>
      </c>
      <c r="G3547" t="s">
        <v>759</v>
      </c>
      <c r="H3547" t="s">
        <v>760</v>
      </c>
      <c r="I3547">
        <v>34200</v>
      </c>
      <c r="J3547" t="s">
        <v>139</v>
      </c>
      <c r="K3547">
        <v>0</v>
      </c>
      <c r="L3547" s="1">
        <v>40000</v>
      </c>
      <c r="M3547" s="1">
        <v>40000</v>
      </c>
      <c r="N3547" s="1">
        <v>35706.94</v>
      </c>
      <c r="O3547" s="1">
        <v>4293.0600000000004</v>
      </c>
      <c r="P3547" s="1">
        <v>35706.94</v>
      </c>
      <c r="Q3547">
        <v>0</v>
      </c>
      <c r="R3547" s="1">
        <v>35706.94</v>
      </c>
      <c r="S3547">
        <v>0</v>
      </c>
    </row>
    <row r="3548" spans="1:19" x14ac:dyDescent="0.25">
      <c r="A3548" s="2">
        <v>1001</v>
      </c>
      <c r="B3548" t="s">
        <v>21</v>
      </c>
      <c r="C3548" s="2" t="str">
        <f t="shared" si="186"/>
        <v>19</v>
      </c>
      <c r="D3548" t="s">
        <v>757</v>
      </c>
      <c r="E3548" s="2" t="str">
        <f t="shared" si="187"/>
        <v>190010000</v>
      </c>
      <c r="F3548" t="s">
        <v>758</v>
      </c>
      <c r="G3548" t="s">
        <v>759</v>
      </c>
      <c r="H3548" t="s">
        <v>760</v>
      </c>
      <c r="I3548">
        <v>62300</v>
      </c>
      <c r="J3548" t="s">
        <v>90</v>
      </c>
      <c r="K3548" s="1">
        <v>72064</v>
      </c>
      <c r="L3548" s="1">
        <v>3984.36</v>
      </c>
      <c r="M3548" s="1">
        <v>-68079.64</v>
      </c>
      <c r="N3548" s="1">
        <v>3984.36</v>
      </c>
      <c r="O3548">
        <v>0</v>
      </c>
      <c r="P3548" s="1">
        <v>3984.36</v>
      </c>
      <c r="Q3548">
        <v>0</v>
      </c>
      <c r="R3548" s="1">
        <v>3984.36</v>
      </c>
      <c r="S3548">
        <v>0</v>
      </c>
    </row>
    <row r="3549" spans="1:19" x14ac:dyDescent="0.25">
      <c r="A3549" s="2">
        <v>1001</v>
      </c>
      <c r="B3549" t="s">
        <v>21</v>
      </c>
      <c r="C3549" s="2" t="str">
        <f t="shared" si="186"/>
        <v>19</v>
      </c>
      <c r="D3549" t="s">
        <v>757</v>
      </c>
      <c r="E3549" s="2" t="str">
        <f t="shared" si="187"/>
        <v>190010000</v>
      </c>
      <c r="F3549" t="s">
        <v>758</v>
      </c>
      <c r="G3549" t="s">
        <v>759</v>
      </c>
      <c r="H3549" t="s">
        <v>760</v>
      </c>
      <c r="I3549">
        <v>62301</v>
      </c>
      <c r="J3549" t="s">
        <v>157</v>
      </c>
      <c r="K3549" s="1">
        <v>5160</v>
      </c>
      <c r="L3549" s="1">
        <v>5160</v>
      </c>
      <c r="M3549">
        <v>0</v>
      </c>
      <c r="N3549" s="1">
        <v>9422.7800000000007</v>
      </c>
      <c r="O3549" s="1">
        <v>-4262.78</v>
      </c>
      <c r="P3549" s="1">
        <v>9422.7800000000007</v>
      </c>
      <c r="Q3549">
        <v>0</v>
      </c>
      <c r="R3549" s="1">
        <v>9422.7800000000007</v>
      </c>
      <c r="S3549">
        <v>0</v>
      </c>
    </row>
    <row r="3550" spans="1:19" x14ac:dyDescent="0.25">
      <c r="A3550" s="2">
        <v>1001</v>
      </c>
      <c r="B3550" t="s">
        <v>21</v>
      </c>
      <c r="C3550" s="2" t="str">
        <f t="shared" si="186"/>
        <v>19</v>
      </c>
      <c r="D3550" t="s">
        <v>757</v>
      </c>
      <c r="E3550" s="2" t="str">
        <f t="shared" si="187"/>
        <v>190010000</v>
      </c>
      <c r="F3550" t="s">
        <v>758</v>
      </c>
      <c r="G3550" t="s">
        <v>759</v>
      </c>
      <c r="H3550" t="s">
        <v>760</v>
      </c>
      <c r="I3550">
        <v>62308</v>
      </c>
      <c r="J3550" t="s">
        <v>341</v>
      </c>
      <c r="K3550" s="1">
        <v>5000</v>
      </c>
      <c r="L3550">
        <v>0</v>
      </c>
      <c r="M3550" s="1">
        <v>-5000</v>
      </c>
      <c r="N3550">
        <v>0</v>
      </c>
      <c r="O3550">
        <v>0</v>
      </c>
      <c r="P3550">
        <v>0</v>
      </c>
      <c r="Q3550">
        <v>0</v>
      </c>
      <c r="R3550">
        <v>0</v>
      </c>
      <c r="S3550">
        <v>0</v>
      </c>
    </row>
    <row r="3551" spans="1:19" x14ac:dyDescent="0.25">
      <c r="A3551" s="2">
        <v>1001</v>
      </c>
      <c r="B3551" t="s">
        <v>21</v>
      </c>
      <c r="C3551" s="2" t="str">
        <f t="shared" si="186"/>
        <v>19</v>
      </c>
      <c r="D3551" t="s">
        <v>757</v>
      </c>
      <c r="E3551" s="2" t="str">
        <f t="shared" si="187"/>
        <v>190010000</v>
      </c>
      <c r="F3551" t="s">
        <v>758</v>
      </c>
      <c r="G3551" t="s">
        <v>759</v>
      </c>
      <c r="H3551" t="s">
        <v>760</v>
      </c>
      <c r="I3551">
        <v>62399</v>
      </c>
      <c r="J3551" t="s">
        <v>92</v>
      </c>
      <c r="K3551" s="1">
        <v>4484</v>
      </c>
      <c r="L3551" s="1">
        <v>1024.82</v>
      </c>
      <c r="M3551" s="1">
        <v>-3459.18</v>
      </c>
      <c r="N3551" s="1">
        <v>1024.82</v>
      </c>
      <c r="O3551">
        <v>0</v>
      </c>
      <c r="P3551" s="1">
        <v>1024.82</v>
      </c>
      <c r="Q3551">
        <v>0</v>
      </c>
      <c r="R3551" s="1">
        <v>1024.82</v>
      </c>
      <c r="S3551">
        <v>0</v>
      </c>
    </row>
    <row r="3552" spans="1:19" x14ac:dyDescent="0.25">
      <c r="A3552" s="2">
        <v>1001</v>
      </c>
      <c r="B3552" t="s">
        <v>21</v>
      </c>
      <c r="C3552" s="2" t="str">
        <f t="shared" si="186"/>
        <v>19</v>
      </c>
      <c r="D3552" t="s">
        <v>757</v>
      </c>
      <c r="E3552" s="2" t="str">
        <f t="shared" si="187"/>
        <v>190010000</v>
      </c>
      <c r="F3552" t="s">
        <v>758</v>
      </c>
      <c r="G3552" t="s">
        <v>759</v>
      </c>
      <c r="H3552" t="s">
        <v>760</v>
      </c>
      <c r="I3552">
        <v>62500</v>
      </c>
      <c r="J3552" t="s">
        <v>93</v>
      </c>
      <c r="K3552" s="1">
        <v>131470</v>
      </c>
      <c r="L3552" s="1">
        <v>81470</v>
      </c>
      <c r="M3552" s="1">
        <v>-50000</v>
      </c>
      <c r="N3552" s="1">
        <v>64781.94</v>
      </c>
      <c r="O3552" s="1">
        <v>16688.060000000001</v>
      </c>
      <c r="P3552" s="1">
        <v>64781.94</v>
      </c>
      <c r="Q3552">
        <v>0</v>
      </c>
      <c r="R3552" s="1">
        <v>49722.23</v>
      </c>
      <c r="S3552" s="1">
        <v>15059.71</v>
      </c>
    </row>
    <row r="3553" spans="1:19" x14ac:dyDescent="0.25">
      <c r="A3553" s="2">
        <v>1001</v>
      </c>
      <c r="B3553" t="s">
        <v>21</v>
      </c>
      <c r="C3553" s="2" t="str">
        <f t="shared" si="186"/>
        <v>19</v>
      </c>
      <c r="D3553" t="s">
        <v>757</v>
      </c>
      <c r="E3553" s="2" t="str">
        <f t="shared" si="187"/>
        <v>190010000</v>
      </c>
      <c r="F3553" t="s">
        <v>758</v>
      </c>
      <c r="G3553" t="s">
        <v>759</v>
      </c>
      <c r="H3553" t="s">
        <v>760</v>
      </c>
      <c r="I3553">
        <v>62501</v>
      </c>
      <c r="J3553" t="s">
        <v>126</v>
      </c>
      <c r="K3553" s="1">
        <v>6000</v>
      </c>
      <c r="L3553">
        <v>0</v>
      </c>
      <c r="M3553" s="1">
        <v>-6000</v>
      </c>
      <c r="N3553">
        <v>0</v>
      </c>
      <c r="O3553">
        <v>0</v>
      </c>
      <c r="P3553">
        <v>0</v>
      </c>
      <c r="Q3553">
        <v>0</v>
      </c>
      <c r="R3553">
        <v>0</v>
      </c>
      <c r="S3553">
        <v>0</v>
      </c>
    </row>
    <row r="3554" spans="1:19" x14ac:dyDescent="0.25">
      <c r="A3554" s="2">
        <v>1001</v>
      </c>
      <c r="B3554" t="s">
        <v>21</v>
      </c>
      <c r="C3554" s="2" t="str">
        <f t="shared" si="186"/>
        <v>19</v>
      </c>
      <c r="D3554" t="s">
        <v>757</v>
      </c>
      <c r="E3554" s="2" t="str">
        <f t="shared" si="187"/>
        <v>190010000</v>
      </c>
      <c r="F3554" t="s">
        <v>758</v>
      </c>
      <c r="G3554" t="s">
        <v>759</v>
      </c>
      <c r="H3554" t="s">
        <v>760</v>
      </c>
      <c r="I3554">
        <v>62502</v>
      </c>
      <c r="J3554" t="s">
        <v>94</v>
      </c>
      <c r="K3554" s="1">
        <v>5000</v>
      </c>
      <c r="L3554" s="1">
        <v>5000</v>
      </c>
      <c r="M3554">
        <v>0</v>
      </c>
      <c r="N3554" s="1">
        <v>9635.31</v>
      </c>
      <c r="O3554" s="1">
        <v>-4635.3100000000004</v>
      </c>
      <c r="P3554" s="1">
        <v>9635.31</v>
      </c>
      <c r="Q3554">
        <v>0</v>
      </c>
      <c r="R3554" s="1">
        <v>9635.31</v>
      </c>
      <c r="S3554">
        <v>0</v>
      </c>
    </row>
    <row r="3555" spans="1:19" x14ac:dyDescent="0.25">
      <c r="A3555" s="2">
        <v>1001</v>
      </c>
      <c r="B3555" t="s">
        <v>21</v>
      </c>
      <c r="C3555" s="2" t="str">
        <f t="shared" si="186"/>
        <v>19</v>
      </c>
      <c r="D3555" t="s">
        <v>757</v>
      </c>
      <c r="E3555" s="2" t="str">
        <f t="shared" si="187"/>
        <v>190010000</v>
      </c>
      <c r="F3555" t="s">
        <v>758</v>
      </c>
      <c r="G3555" t="s">
        <v>759</v>
      </c>
      <c r="H3555" t="s">
        <v>760</v>
      </c>
      <c r="I3555">
        <v>62509</v>
      </c>
      <c r="J3555" t="s">
        <v>127</v>
      </c>
      <c r="K3555" s="1">
        <v>5000</v>
      </c>
      <c r="L3555" s="1">
        <v>4845.3999999999996</v>
      </c>
      <c r="M3555">
        <v>-154.6</v>
      </c>
      <c r="N3555" s="1">
        <v>4845.3999999999996</v>
      </c>
      <c r="O3555">
        <v>0</v>
      </c>
      <c r="P3555" s="1">
        <v>4845.3999999999996</v>
      </c>
      <c r="Q3555">
        <v>0</v>
      </c>
      <c r="R3555" s="1">
        <v>4845.3999999999996</v>
      </c>
      <c r="S3555">
        <v>0</v>
      </c>
    </row>
    <row r="3556" spans="1:19" x14ac:dyDescent="0.25">
      <c r="A3556" s="2">
        <v>1001</v>
      </c>
      <c r="B3556" t="s">
        <v>21</v>
      </c>
      <c r="C3556" s="2" t="str">
        <f t="shared" si="186"/>
        <v>19</v>
      </c>
      <c r="D3556" t="s">
        <v>757</v>
      </c>
      <c r="E3556" s="2" t="str">
        <f t="shared" si="187"/>
        <v>190010000</v>
      </c>
      <c r="F3556" t="s">
        <v>758</v>
      </c>
      <c r="G3556" t="s">
        <v>759</v>
      </c>
      <c r="H3556" t="s">
        <v>760</v>
      </c>
      <c r="I3556">
        <v>62802</v>
      </c>
      <c r="J3556" t="s">
        <v>95</v>
      </c>
      <c r="K3556" s="1">
        <v>8000</v>
      </c>
      <c r="L3556" s="1">
        <v>6189.47</v>
      </c>
      <c r="M3556" s="1">
        <v>-1810.53</v>
      </c>
      <c r="N3556">
        <v>507.91</v>
      </c>
      <c r="O3556" s="1">
        <v>5681.56</v>
      </c>
      <c r="P3556">
        <v>507.91</v>
      </c>
      <c r="Q3556">
        <v>0</v>
      </c>
      <c r="R3556">
        <v>507.91</v>
      </c>
      <c r="S3556">
        <v>0</v>
      </c>
    </row>
    <row r="3557" spans="1:19" x14ac:dyDescent="0.25">
      <c r="A3557" s="2">
        <v>1001</v>
      </c>
      <c r="B3557" t="s">
        <v>21</v>
      </c>
      <c r="C3557" s="2" t="str">
        <f t="shared" si="186"/>
        <v>19</v>
      </c>
      <c r="D3557" t="s">
        <v>757</v>
      </c>
      <c r="E3557" s="2" t="str">
        <f t="shared" si="187"/>
        <v>190010000</v>
      </c>
      <c r="F3557" t="s">
        <v>758</v>
      </c>
      <c r="G3557" t="s">
        <v>759</v>
      </c>
      <c r="H3557" t="s">
        <v>760</v>
      </c>
      <c r="I3557">
        <v>63100</v>
      </c>
      <c r="J3557" t="s">
        <v>97</v>
      </c>
      <c r="K3557" s="1">
        <v>2502949</v>
      </c>
      <c r="L3557" s="1">
        <v>687346.93</v>
      </c>
      <c r="M3557" s="1">
        <v>-1815602.07</v>
      </c>
      <c r="N3557" s="1">
        <v>524195.25</v>
      </c>
      <c r="O3557" s="1">
        <v>163151.67999999999</v>
      </c>
      <c r="P3557" s="1">
        <v>524195.25</v>
      </c>
      <c r="Q3557">
        <v>0</v>
      </c>
      <c r="R3557" s="1">
        <v>366975.57</v>
      </c>
      <c r="S3557" s="1">
        <v>157219.68</v>
      </c>
    </row>
    <row r="3558" spans="1:19" x14ac:dyDescent="0.25">
      <c r="A3558" s="2">
        <v>1001</v>
      </c>
      <c r="B3558" t="s">
        <v>21</v>
      </c>
      <c r="C3558" s="2" t="str">
        <f t="shared" si="186"/>
        <v>19</v>
      </c>
      <c r="D3558" t="s">
        <v>757</v>
      </c>
      <c r="E3558" s="2" t="str">
        <f t="shared" si="187"/>
        <v>190010000</v>
      </c>
      <c r="F3558" t="s">
        <v>758</v>
      </c>
      <c r="G3558" t="s">
        <v>759</v>
      </c>
      <c r="H3558" t="s">
        <v>760</v>
      </c>
      <c r="I3558">
        <v>63300</v>
      </c>
      <c r="J3558" t="s">
        <v>158</v>
      </c>
      <c r="K3558" s="1">
        <v>15000</v>
      </c>
      <c r="L3558" s="1">
        <v>15000</v>
      </c>
      <c r="M3558">
        <v>0</v>
      </c>
      <c r="N3558" s="1">
        <v>4939.8999999999996</v>
      </c>
      <c r="O3558" s="1">
        <v>10060.1</v>
      </c>
      <c r="P3558" s="1">
        <v>4939.8999999999996</v>
      </c>
      <c r="Q3558">
        <v>0</v>
      </c>
      <c r="R3558" s="1">
        <v>4939.8999999999996</v>
      </c>
      <c r="S3558">
        <v>0</v>
      </c>
    </row>
    <row r="3559" spans="1:19" x14ac:dyDescent="0.25">
      <c r="A3559" s="2">
        <v>1001</v>
      </c>
      <c r="B3559" t="s">
        <v>21</v>
      </c>
      <c r="C3559" s="2" t="str">
        <f t="shared" si="186"/>
        <v>19</v>
      </c>
      <c r="D3559" t="s">
        <v>757</v>
      </c>
      <c r="E3559" s="2" t="str">
        <f t="shared" si="187"/>
        <v>190010000</v>
      </c>
      <c r="F3559" t="s">
        <v>758</v>
      </c>
      <c r="G3559" t="s">
        <v>759</v>
      </c>
      <c r="H3559" t="s">
        <v>760</v>
      </c>
      <c r="I3559">
        <v>63301</v>
      </c>
      <c r="J3559" t="s">
        <v>129</v>
      </c>
      <c r="K3559" s="1">
        <v>592500</v>
      </c>
      <c r="L3559" s="1">
        <v>592500</v>
      </c>
      <c r="M3559">
        <v>0</v>
      </c>
      <c r="N3559">
        <v>0</v>
      </c>
      <c r="O3559" s="1">
        <v>592500</v>
      </c>
      <c r="P3559">
        <v>0</v>
      </c>
      <c r="Q3559">
        <v>0</v>
      </c>
      <c r="R3559">
        <v>0</v>
      </c>
      <c r="S3559">
        <v>0</v>
      </c>
    </row>
    <row r="3560" spans="1:19" x14ac:dyDescent="0.25">
      <c r="A3560" s="2">
        <v>1001</v>
      </c>
      <c r="B3560" t="s">
        <v>21</v>
      </c>
      <c r="C3560" s="2" t="str">
        <f t="shared" si="186"/>
        <v>19</v>
      </c>
      <c r="D3560" t="s">
        <v>757</v>
      </c>
      <c r="E3560" s="2" t="str">
        <f t="shared" si="187"/>
        <v>190010000</v>
      </c>
      <c r="F3560" t="s">
        <v>758</v>
      </c>
      <c r="G3560" t="s">
        <v>759</v>
      </c>
      <c r="H3560" t="s">
        <v>760</v>
      </c>
      <c r="I3560">
        <v>63302</v>
      </c>
      <c r="J3560" t="s">
        <v>130</v>
      </c>
      <c r="K3560" s="1">
        <v>3096</v>
      </c>
      <c r="L3560" s="1">
        <v>3096</v>
      </c>
      <c r="M3560">
        <v>0</v>
      </c>
      <c r="N3560">
        <v>0</v>
      </c>
      <c r="O3560" s="1">
        <v>3096</v>
      </c>
      <c r="P3560">
        <v>0</v>
      </c>
      <c r="Q3560">
        <v>0</v>
      </c>
      <c r="R3560">
        <v>0</v>
      </c>
      <c r="S3560">
        <v>0</v>
      </c>
    </row>
    <row r="3561" spans="1:19" x14ac:dyDescent="0.25">
      <c r="A3561" s="2">
        <v>1001</v>
      </c>
      <c r="B3561" t="s">
        <v>21</v>
      </c>
      <c r="C3561" s="2" t="str">
        <f t="shared" si="186"/>
        <v>19</v>
      </c>
      <c r="D3561" t="s">
        <v>757</v>
      </c>
      <c r="E3561" s="2" t="str">
        <f t="shared" si="187"/>
        <v>190010000</v>
      </c>
      <c r="F3561" t="s">
        <v>758</v>
      </c>
      <c r="G3561" t="s">
        <v>759</v>
      </c>
      <c r="H3561" t="s">
        <v>760</v>
      </c>
      <c r="I3561">
        <v>63303</v>
      </c>
      <c r="J3561" t="s">
        <v>98</v>
      </c>
      <c r="K3561" s="1">
        <v>145000</v>
      </c>
      <c r="L3561" s="1">
        <v>2530.9899999999998</v>
      </c>
      <c r="M3561" s="1">
        <v>-142469.01</v>
      </c>
      <c r="N3561" s="1">
        <v>2253.7800000000002</v>
      </c>
      <c r="O3561">
        <v>277.20999999999998</v>
      </c>
      <c r="P3561" s="1">
        <v>2253.7800000000002</v>
      </c>
      <c r="Q3561">
        <v>0</v>
      </c>
      <c r="R3561" s="1">
        <v>2253.7800000000002</v>
      </c>
      <c r="S3561">
        <v>0</v>
      </c>
    </row>
    <row r="3562" spans="1:19" x14ac:dyDescent="0.25">
      <c r="A3562" s="2">
        <v>1001</v>
      </c>
      <c r="B3562" t="s">
        <v>21</v>
      </c>
      <c r="C3562" s="2" t="str">
        <f t="shared" si="186"/>
        <v>19</v>
      </c>
      <c r="D3562" t="s">
        <v>757</v>
      </c>
      <c r="E3562" s="2" t="str">
        <f t="shared" si="187"/>
        <v>190010000</v>
      </c>
      <c r="F3562" t="s">
        <v>758</v>
      </c>
      <c r="G3562" t="s">
        <v>759</v>
      </c>
      <c r="H3562" t="s">
        <v>760</v>
      </c>
      <c r="I3562">
        <v>63308</v>
      </c>
      <c r="J3562" t="s">
        <v>171</v>
      </c>
      <c r="K3562" s="1">
        <v>25000</v>
      </c>
      <c r="L3562" s="1">
        <v>25000</v>
      </c>
      <c r="M3562">
        <v>0</v>
      </c>
      <c r="N3562">
        <v>0</v>
      </c>
      <c r="O3562" s="1">
        <v>25000</v>
      </c>
      <c r="P3562">
        <v>0</v>
      </c>
      <c r="Q3562">
        <v>0</v>
      </c>
      <c r="R3562">
        <v>0</v>
      </c>
      <c r="S3562">
        <v>0</v>
      </c>
    </row>
    <row r="3563" spans="1:19" x14ac:dyDescent="0.25">
      <c r="A3563" s="2">
        <v>1001</v>
      </c>
      <c r="B3563" t="s">
        <v>21</v>
      </c>
      <c r="C3563" s="2" t="str">
        <f t="shared" si="186"/>
        <v>19</v>
      </c>
      <c r="D3563" t="s">
        <v>757</v>
      </c>
      <c r="E3563" s="2" t="str">
        <f t="shared" si="187"/>
        <v>190010000</v>
      </c>
      <c r="F3563" t="s">
        <v>758</v>
      </c>
      <c r="G3563" t="s">
        <v>759</v>
      </c>
      <c r="H3563" t="s">
        <v>760</v>
      </c>
      <c r="I3563">
        <v>63309</v>
      </c>
      <c r="J3563" t="s">
        <v>159</v>
      </c>
      <c r="K3563">
        <v>696</v>
      </c>
      <c r="L3563">
        <v>696</v>
      </c>
      <c r="M3563">
        <v>0</v>
      </c>
      <c r="N3563" s="1">
        <v>2347.4</v>
      </c>
      <c r="O3563" s="1">
        <v>-1651.4</v>
      </c>
      <c r="P3563" s="1">
        <v>2347.4</v>
      </c>
      <c r="Q3563">
        <v>0</v>
      </c>
      <c r="R3563" s="1">
        <v>2347.4</v>
      </c>
      <c r="S3563">
        <v>0</v>
      </c>
    </row>
    <row r="3564" spans="1:19" x14ac:dyDescent="0.25">
      <c r="A3564" s="2">
        <v>1001</v>
      </c>
      <c r="B3564" t="s">
        <v>21</v>
      </c>
      <c r="C3564" s="2" t="str">
        <f t="shared" si="186"/>
        <v>19</v>
      </c>
      <c r="D3564" t="s">
        <v>757</v>
      </c>
      <c r="E3564" s="2" t="str">
        <f t="shared" si="187"/>
        <v>190010000</v>
      </c>
      <c r="F3564" t="s">
        <v>758</v>
      </c>
      <c r="G3564" t="s">
        <v>759</v>
      </c>
      <c r="H3564" t="s">
        <v>760</v>
      </c>
      <c r="I3564">
        <v>63500</v>
      </c>
      <c r="J3564" t="s">
        <v>185</v>
      </c>
      <c r="K3564" s="1">
        <v>100000</v>
      </c>
      <c r="L3564" s="1">
        <v>23870.79</v>
      </c>
      <c r="M3564" s="1">
        <v>-76129.210000000006</v>
      </c>
      <c r="N3564" s="1">
        <v>23991.73</v>
      </c>
      <c r="O3564">
        <v>-120.94</v>
      </c>
      <c r="P3564" s="1">
        <v>23991.73</v>
      </c>
      <c r="Q3564">
        <v>0</v>
      </c>
      <c r="R3564" s="1">
        <v>23991.73</v>
      </c>
      <c r="S3564">
        <v>0</v>
      </c>
    </row>
    <row r="3565" spans="1:19" x14ac:dyDescent="0.25">
      <c r="A3565" s="2">
        <v>1001</v>
      </c>
      <c r="B3565" t="s">
        <v>21</v>
      </c>
      <c r="C3565" s="2" t="str">
        <f t="shared" si="186"/>
        <v>19</v>
      </c>
      <c r="D3565" t="s">
        <v>757</v>
      </c>
      <c r="E3565" s="2" t="str">
        <f t="shared" si="187"/>
        <v>190010000</v>
      </c>
      <c r="F3565" t="s">
        <v>758</v>
      </c>
      <c r="G3565" t="s">
        <v>759</v>
      </c>
      <c r="H3565" t="s">
        <v>760</v>
      </c>
      <c r="I3565">
        <v>63502</v>
      </c>
      <c r="J3565" t="s">
        <v>186</v>
      </c>
      <c r="K3565" s="1">
        <v>3000</v>
      </c>
      <c r="L3565" s="1">
        <v>3000</v>
      </c>
      <c r="M3565">
        <v>0</v>
      </c>
      <c r="N3565">
        <v>0</v>
      </c>
      <c r="O3565" s="1">
        <v>3000</v>
      </c>
      <c r="P3565">
        <v>0</v>
      </c>
      <c r="Q3565">
        <v>0</v>
      </c>
      <c r="R3565">
        <v>0</v>
      </c>
      <c r="S3565">
        <v>0</v>
      </c>
    </row>
    <row r="3566" spans="1:19" x14ac:dyDescent="0.25">
      <c r="A3566" s="2">
        <v>1001</v>
      </c>
      <c r="B3566" t="s">
        <v>21</v>
      </c>
      <c r="C3566" s="2" t="str">
        <f t="shared" si="186"/>
        <v>19</v>
      </c>
      <c r="D3566" t="s">
        <v>757</v>
      </c>
      <c r="E3566" s="2" t="str">
        <f t="shared" si="187"/>
        <v>190010000</v>
      </c>
      <c r="F3566" t="s">
        <v>758</v>
      </c>
      <c r="G3566" t="s">
        <v>759</v>
      </c>
      <c r="H3566" t="s">
        <v>760</v>
      </c>
      <c r="I3566">
        <v>63509</v>
      </c>
      <c r="J3566" t="s">
        <v>383</v>
      </c>
      <c r="K3566" s="1">
        <v>1548</v>
      </c>
      <c r="L3566" s="1">
        <v>1548</v>
      </c>
      <c r="M3566">
        <v>0</v>
      </c>
      <c r="N3566">
        <v>0</v>
      </c>
      <c r="O3566" s="1">
        <v>1548</v>
      </c>
      <c r="P3566">
        <v>0</v>
      </c>
      <c r="Q3566">
        <v>0</v>
      </c>
      <c r="R3566">
        <v>0</v>
      </c>
      <c r="S3566">
        <v>0</v>
      </c>
    </row>
    <row r="3567" spans="1:19" x14ac:dyDescent="0.25">
      <c r="A3567" s="2">
        <v>1001</v>
      </c>
      <c r="B3567" t="s">
        <v>21</v>
      </c>
      <c r="C3567" s="2" t="str">
        <f t="shared" si="186"/>
        <v>19</v>
      </c>
      <c r="D3567" t="s">
        <v>757</v>
      </c>
      <c r="E3567" s="2" t="str">
        <f t="shared" si="187"/>
        <v>190010000</v>
      </c>
      <c r="F3567" t="s">
        <v>758</v>
      </c>
      <c r="G3567" t="s">
        <v>759</v>
      </c>
      <c r="H3567" t="s">
        <v>760</v>
      </c>
      <c r="I3567">
        <v>63802</v>
      </c>
      <c r="J3567" t="s">
        <v>323</v>
      </c>
      <c r="K3567" s="1">
        <v>10000</v>
      </c>
      <c r="L3567" s="1">
        <v>10000</v>
      </c>
      <c r="M3567">
        <v>0</v>
      </c>
      <c r="N3567">
        <v>326.7</v>
      </c>
      <c r="O3567" s="1">
        <v>9673.2999999999993</v>
      </c>
      <c r="P3567">
        <v>326.7</v>
      </c>
      <c r="Q3567">
        <v>0</v>
      </c>
      <c r="R3567">
        <v>326.7</v>
      </c>
      <c r="S3567">
        <v>0</v>
      </c>
    </row>
    <row r="3568" spans="1:19" x14ac:dyDescent="0.25">
      <c r="A3568" s="2">
        <v>1001</v>
      </c>
      <c r="B3568" t="s">
        <v>21</v>
      </c>
      <c r="C3568" s="2" t="str">
        <f t="shared" si="186"/>
        <v>19</v>
      </c>
      <c r="D3568" t="s">
        <v>757</v>
      </c>
      <c r="E3568" s="2" t="str">
        <f t="shared" si="187"/>
        <v>190010000</v>
      </c>
      <c r="F3568" t="s">
        <v>758</v>
      </c>
      <c r="G3568" t="s">
        <v>759</v>
      </c>
      <c r="H3568" t="s">
        <v>760</v>
      </c>
      <c r="I3568">
        <v>64010</v>
      </c>
      <c r="J3568" t="s">
        <v>99</v>
      </c>
      <c r="K3568" s="1">
        <v>12000</v>
      </c>
      <c r="L3568" s="1">
        <v>12000</v>
      </c>
      <c r="M3568">
        <v>0</v>
      </c>
      <c r="N3568">
        <v>0</v>
      </c>
      <c r="O3568" s="1">
        <v>12000</v>
      </c>
      <c r="P3568">
        <v>0</v>
      </c>
      <c r="Q3568">
        <v>0</v>
      </c>
      <c r="R3568">
        <v>0</v>
      </c>
      <c r="S3568">
        <v>0</v>
      </c>
    </row>
    <row r="3569" spans="1:19" x14ac:dyDescent="0.25">
      <c r="A3569" s="2">
        <v>1001</v>
      </c>
      <c r="B3569" t="s">
        <v>21</v>
      </c>
      <c r="C3569" s="2" t="str">
        <f t="shared" si="186"/>
        <v>19</v>
      </c>
      <c r="D3569" t="s">
        <v>757</v>
      </c>
      <c r="E3569" s="2" t="str">
        <f t="shared" si="187"/>
        <v>190010000</v>
      </c>
      <c r="F3569" t="s">
        <v>758</v>
      </c>
      <c r="G3569" t="s">
        <v>759</v>
      </c>
      <c r="H3569" t="s">
        <v>760</v>
      </c>
      <c r="I3569">
        <v>64099</v>
      </c>
      <c r="J3569" t="s">
        <v>172</v>
      </c>
      <c r="K3569" s="1">
        <v>7160</v>
      </c>
      <c r="L3569" s="1">
        <v>7160</v>
      </c>
      <c r="M3569">
        <v>0</v>
      </c>
      <c r="N3569">
        <v>0</v>
      </c>
      <c r="O3569" s="1">
        <v>7160</v>
      </c>
      <c r="P3569">
        <v>0</v>
      </c>
      <c r="Q3569">
        <v>0</v>
      </c>
      <c r="R3569">
        <v>0</v>
      </c>
      <c r="S3569">
        <v>0</v>
      </c>
    </row>
    <row r="3570" spans="1:19" x14ac:dyDescent="0.25">
      <c r="A3570" s="2">
        <v>1001</v>
      </c>
      <c r="B3570" t="s">
        <v>21</v>
      </c>
      <c r="C3570" s="2" t="str">
        <f t="shared" si="186"/>
        <v>19</v>
      </c>
      <c r="D3570" t="s">
        <v>757</v>
      </c>
      <c r="E3570" s="2" t="str">
        <f t="shared" si="187"/>
        <v>190010000</v>
      </c>
      <c r="F3570" t="s">
        <v>758</v>
      </c>
      <c r="G3570" t="s">
        <v>759</v>
      </c>
      <c r="H3570" t="s">
        <v>760</v>
      </c>
      <c r="I3570">
        <v>83009</v>
      </c>
      <c r="J3570" t="s">
        <v>46</v>
      </c>
      <c r="K3570" s="1">
        <v>196629</v>
      </c>
      <c r="L3570" s="1">
        <v>43740</v>
      </c>
      <c r="M3570" s="1">
        <v>-152889</v>
      </c>
      <c r="N3570" s="1">
        <v>43740</v>
      </c>
      <c r="O3570">
        <v>0</v>
      </c>
      <c r="P3570" s="1">
        <v>43740</v>
      </c>
      <c r="Q3570">
        <v>0</v>
      </c>
      <c r="R3570" s="1">
        <v>43740</v>
      </c>
      <c r="S3570">
        <v>0</v>
      </c>
    </row>
    <row r="3571" spans="1:19" x14ac:dyDescent="0.25">
      <c r="A3571" s="2">
        <v>1001</v>
      </c>
      <c r="B3571" t="s">
        <v>21</v>
      </c>
      <c r="C3571" s="2" t="str">
        <f t="shared" si="186"/>
        <v>19</v>
      </c>
      <c r="D3571" t="s">
        <v>757</v>
      </c>
      <c r="E3571" s="2" t="str">
        <f t="shared" si="187"/>
        <v>190010000</v>
      </c>
      <c r="F3571" t="s">
        <v>758</v>
      </c>
      <c r="G3571" t="s">
        <v>759</v>
      </c>
      <c r="H3571" t="s">
        <v>760</v>
      </c>
      <c r="I3571">
        <v>89008</v>
      </c>
      <c r="J3571" t="s">
        <v>761</v>
      </c>
      <c r="K3571" s="1">
        <v>8298620</v>
      </c>
      <c r="L3571" s="1">
        <v>10039374</v>
      </c>
      <c r="M3571" s="1">
        <v>1740754</v>
      </c>
      <c r="N3571" s="1">
        <v>10039374</v>
      </c>
      <c r="O3571">
        <v>0</v>
      </c>
      <c r="P3571" s="1">
        <v>10039374</v>
      </c>
      <c r="Q3571">
        <v>0</v>
      </c>
      <c r="R3571" s="1">
        <v>10039374</v>
      </c>
      <c r="S3571">
        <v>0</v>
      </c>
    </row>
    <row r="3572" spans="1:19" x14ac:dyDescent="0.25">
      <c r="A3572" s="2">
        <v>1001</v>
      </c>
      <c r="B3572" t="s">
        <v>21</v>
      </c>
      <c r="C3572" s="2" t="str">
        <f t="shared" si="186"/>
        <v>19</v>
      </c>
      <c r="D3572" t="s">
        <v>757</v>
      </c>
      <c r="E3572" s="2" t="str">
        <f t="shared" ref="E3572:E3603" si="188">"190100000"</f>
        <v>190100000</v>
      </c>
      <c r="F3572" t="s">
        <v>762</v>
      </c>
      <c r="G3572" t="s">
        <v>763</v>
      </c>
      <c r="H3572" t="s">
        <v>764</v>
      </c>
      <c r="I3572">
        <v>10000</v>
      </c>
      <c r="J3572" t="s">
        <v>25</v>
      </c>
      <c r="K3572" s="1">
        <v>82492</v>
      </c>
      <c r="L3572" s="1">
        <v>82492</v>
      </c>
      <c r="M3572">
        <v>0</v>
      </c>
      <c r="N3572" s="1">
        <v>82491.839999999997</v>
      </c>
      <c r="O3572">
        <v>0.16</v>
      </c>
      <c r="P3572" s="1">
        <v>82491.839999999997</v>
      </c>
      <c r="Q3572">
        <v>0</v>
      </c>
      <c r="R3572" s="1">
        <v>82491.839999999997</v>
      </c>
      <c r="S3572">
        <v>0</v>
      </c>
    </row>
    <row r="3573" spans="1:19" x14ac:dyDescent="0.25">
      <c r="A3573" s="2">
        <v>1001</v>
      </c>
      <c r="B3573" t="s">
        <v>21</v>
      </c>
      <c r="C3573" s="2" t="str">
        <f t="shared" si="186"/>
        <v>19</v>
      </c>
      <c r="D3573" t="s">
        <v>757</v>
      </c>
      <c r="E3573" s="2" t="str">
        <f t="shared" si="188"/>
        <v>190100000</v>
      </c>
      <c r="F3573" t="s">
        <v>762</v>
      </c>
      <c r="G3573" t="s">
        <v>763</v>
      </c>
      <c r="H3573" t="s">
        <v>764</v>
      </c>
      <c r="I3573">
        <v>12000</v>
      </c>
      <c r="J3573" t="s">
        <v>28</v>
      </c>
      <c r="K3573" s="1">
        <v>255747</v>
      </c>
      <c r="L3573" s="1">
        <v>235738.82</v>
      </c>
      <c r="M3573" s="1">
        <v>-20008.18</v>
      </c>
      <c r="N3573" s="1">
        <v>235738.77</v>
      </c>
      <c r="O3573">
        <v>0.05</v>
      </c>
      <c r="P3573" s="1">
        <v>235738.77</v>
      </c>
      <c r="Q3573">
        <v>0</v>
      </c>
      <c r="R3573" s="1">
        <v>235738.77</v>
      </c>
      <c r="S3573">
        <v>0</v>
      </c>
    </row>
    <row r="3574" spans="1:19" x14ac:dyDescent="0.25">
      <c r="A3574" s="2">
        <v>1001</v>
      </c>
      <c r="B3574" t="s">
        <v>21</v>
      </c>
      <c r="C3574" s="2" t="str">
        <f t="shared" si="186"/>
        <v>19</v>
      </c>
      <c r="D3574" t="s">
        <v>757</v>
      </c>
      <c r="E3574" s="2" t="str">
        <f t="shared" si="188"/>
        <v>190100000</v>
      </c>
      <c r="F3574" t="s">
        <v>762</v>
      </c>
      <c r="G3574" t="s">
        <v>763</v>
      </c>
      <c r="H3574" t="s">
        <v>764</v>
      </c>
      <c r="I3574">
        <v>12001</v>
      </c>
      <c r="J3574" t="s">
        <v>51</v>
      </c>
      <c r="K3574" s="1">
        <v>344832</v>
      </c>
      <c r="L3574" s="1">
        <v>277858.74</v>
      </c>
      <c r="M3574" s="1">
        <v>-66973.259999999995</v>
      </c>
      <c r="N3574" s="1">
        <v>277858.26</v>
      </c>
      <c r="O3574">
        <v>0.48</v>
      </c>
      <c r="P3574" s="1">
        <v>277858.26</v>
      </c>
      <c r="Q3574">
        <v>0</v>
      </c>
      <c r="R3574" s="1">
        <v>277858.26</v>
      </c>
      <c r="S3574">
        <v>0</v>
      </c>
    </row>
    <row r="3575" spans="1:19" x14ac:dyDescent="0.25">
      <c r="A3575" s="2">
        <v>1001</v>
      </c>
      <c r="B3575" t="s">
        <v>21</v>
      </c>
      <c r="C3575" s="2" t="str">
        <f t="shared" si="186"/>
        <v>19</v>
      </c>
      <c r="D3575" t="s">
        <v>757</v>
      </c>
      <c r="E3575" s="2" t="str">
        <f t="shared" si="188"/>
        <v>190100000</v>
      </c>
      <c r="F3575" t="s">
        <v>762</v>
      </c>
      <c r="G3575" t="s">
        <v>763</v>
      </c>
      <c r="H3575" t="s">
        <v>764</v>
      </c>
      <c r="I3575">
        <v>12002</v>
      </c>
      <c r="J3575" t="s">
        <v>29</v>
      </c>
      <c r="K3575" s="1">
        <v>57414</v>
      </c>
      <c r="L3575" s="1">
        <v>53349.82</v>
      </c>
      <c r="M3575" s="1">
        <v>-4064.18</v>
      </c>
      <c r="N3575" s="1">
        <v>53349.8</v>
      </c>
      <c r="O3575">
        <v>0.02</v>
      </c>
      <c r="P3575" s="1">
        <v>53349.8</v>
      </c>
      <c r="Q3575">
        <v>0</v>
      </c>
      <c r="R3575" s="1">
        <v>53349.8</v>
      </c>
      <c r="S3575">
        <v>0</v>
      </c>
    </row>
    <row r="3576" spans="1:19" x14ac:dyDescent="0.25">
      <c r="A3576" s="2">
        <v>1001</v>
      </c>
      <c r="B3576" t="s">
        <v>21</v>
      </c>
      <c r="C3576" s="2" t="str">
        <f t="shared" si="186"/>
        <v>19</v>
      </c>
      <c r="D3576" t="s">
        <v>757</v>
      </c>
      <c r="E3576" s="2" t="str">
        <f t="shared" si="188"/>
        <v>190100000</v>
      </c>
      <c r="F3576" t="s">
        <v>762</v>
      </c>
      <c r="G3576" t="s">
        <v>763</v>
      </c>
      <c r="H3576" t="s">
        <v>764</v>
      </c>
      <c r="I3576">
        <v>12003</v>
      </c>
      <c r="J3576" t="s">
        <v>30</v>
      </c>
      <c r="K3576" s="1">
        <v>77864</v>
      </c>
      <c r="L3576" s="1">
        <v>93525.6</v>
      </c>
      <c r="M3576" s="1">
        <v>15661.6</v>
      </c>
      <c r="N3576" s="1">
        <v>93524.97</v>
      </c>
      <c r="O3576">
        <v>0.63</v>
      </c>
      <c r="P3576" s="1">
        <v>93524.97</v>
      </c>
      <c r="Q3576">
        <v>0</v>
      </c>
      <c r="R3576" s="1">
        <v>93524.97</v>
      </c>
      <c r="S3576">
        <v>0</v>
      </c>
    </row>
    <row r="3577" spans="1:19" x14ac:dyDescent="0.25">
      <c r="A3577" s="2">
        <v>1001</v>
      </c>
      <c r="B3577" t="s">
        <v>21</v>
      </c>
      <c r="C3577" s="2" t="str">
        <f t="shared" si="186"/>
        <v>19</v>
      </c>
      <c r="D3577" t="s">
        <v>757</v>
      </c>
      <c r="E3577" s="2" t="str">
        <f t="shared" si="188"/>
        <v>190100000</v>
      </c>
      <c r="F3577" t="s">
        <v>762</v>
      </c>
      <c r="G3577" t="s">
        <v>763</v>
      </c>
      <c r="H3577" t="s">
        <v>764</v>
      </c>
      <c r="I3577">
        <v>12005</v>
      </c>
      <c r="J3577" t="s">
        <v>31</v>
      </c>
      <c r="K3577" s="1">
        <v>108784</v>
      </c>
      <c r="L3577" s="1">
        <v>156997</v>
      </c>
      <c r="M3577" s="1">
        <v>48213</v>
      </c>
      <c r="N3577" s="1">
        <v>156996.62</v>
      </c>
      <c r="O3577">
        <v>0.38</v>
      </c>
      <c r="P3577" s="1">
        <v>156996.62</v>
      </c>
      <c r="Q3577">
        <v>0</v>
      </c>
      <c r="R3577" s="1">
        <v>156996.62</v>
      </c>
      <c r="S3577">
        <v>0</v>
      </c>
    </row>
    <row r="3578" spans="1:19" x14ac:dyDescent="0.25">
      <c r="A3578" s="2">
        <v>1001</v>
      </c>
      <c r="B3578" t="s">
        <v>21</v>
      </c>
      <c r="C3578" s="2" t="str">
        <f t="shared" si="186"/>
        <v>19</v>
      </c>
      <c r="D3578" t="s">
        <v>757</v>
      </c>
      <c r="E3578" s="2" t="str">
        <f t="shared" si="188"/>
        <v>190100000</v>
      </c>
      <c r="F3578" t="s">
        <v>762</v>
      </c>
      <c r="G3578" t="s">
        <v>763</v>
      </c>
      <c r="H3578" t="s">
        <v>764</v>
      </c>
      <c r="I3578">
        <v>12100</v>
      </c>
      <c r="J3578" t="s">
        <v>32</v>
      </c>
      <c r="K3578" s="1">
        <v>431428</v>
      </c>
      <c r="L3578" s="1">
        <v>417326.17</v>
      </c>
      <c r="M3578" s="1">
        <v>-14101.83</v>
      </c>
      <c r="N3578" s="1">
        <v>417325.6</v>
      </c>
      <c r="O3578">
        <v>0.56999999999999995</v>
      </c>
      <c r="P3578" s="1">
        <v>417325.6</v>
      </c>
      <c r="Q3578">
        <v>0</v>
      </c>
      <c r="R3578" s="1">
        <v>417325.6</v>
      </c>
      <c r="S3578">
        <v>0</v>
      </c>
    </row>
    <row r="3579" spans="1:19" x14ac:dyDescent="0.25">
      <c r="A3579" s="2">
        <v>1001</v>
      </c>
      <c r="B3579" t="s">
        <v>21</v>
      </c>
      <c r="C3579" s="2" t="str">
        <f t="shared" si="186"/>
        <v>19</v>
      </c>
      <c r="D3579" t="s">
        <v>757</v>
      </c>
      <c r="E3579" s="2" t="str">
        <f t="shared" si="188"/>
        <v>190100000</v>
      </c>
      <c r="F3579" t="s">
        <v>762</v>
      </c>
      <c r="G3579" t="s">
        <v>763</v>
      </c>
      <c r="H3579" t="s">
        <v>764</v>
      </c>
      <c r="I3579">
        <v>12101</v>
      </c>
      <c r="J3579" t="s">
        <v>33</v>
      </c>
      <c r="K3579" s="1">
        <v>785845</v>
      </c>
      <c r="L3579" s="1">
        <v>797494.06</v>
      </c>
      <c r="M3579" s="1">
        <v>11649.06</v>
      </c>
      <c r="N3579" s="1">
        <v>797493.21</v>
      </c>
      <c r="O3579">
        <v>0.85</v>
      </c>
      <c r="P3579" s="1">
        <v>797493.21</v>
      </c>
      <c r="Q3579">
        <v>0</v>
      </c>
      <c r="R3579" s="1">
        <v>797493.21</v>
      </c>
      <c r="S3579">
        <v>0</v>
      </c>
    </row>
    <row r="3580" spans="1:19" x14ac:dyDescent="0.25">
      <c r="A3580" s="2">
        <v>1001</v>
      </c>
      <c r="B3580" t="s">
        <v>21</v>
      </c>
      <c r="C3580" s="2" t="str">
        <f t="shared" si="186"/>
        <v>19</v>
      </c>
      <c r="D3580" t="s">
        <v>757</v>
      </c>
      <c r="E3580" s="2" t="str">
        <f t="shared" si="188"/>
        <v>190100000</v>
      </c>
      <c r="F3580" t="s">
        <v>762</v>
      </c>
      <c r="G3580" t="s">
        <v>763</v>
      </c>
      <c r="H3580" t="s">
        <v>764</v>
      </c>
      <c r="I3580">
        <v>12103</v>
      </c>
      <c r="J3580" t="s">
        <v>52</v>
      </c>
      <c r="K3580" s="1">
        <v>15469</v>
      </c>
      <c r="L3580" s="1">
        <v>37142</v>
      </c>
      <c r="M3580" s="1">
        <v>21673</v>
      </c>
      <c r="N3580" s="1">
        <v>37141.1</v>
      </c>
      <c r="O3580">
        <v>0.9</v>
      </c>
      <c r="P3580" s="1">
        <v>37141.1</v>
      </c>
      <c r="Q3580">
        <v>0</v>
      </c>
      <c r="R3580" s="1">
        <v>37141.1</v>
      </c>
      <c r="S3580">
        <v>0</v>
      </c>
    </row>
    <row r="3581" spans="1:19" x14ac:dyDescent="0.25">
      <c r="A3581" s="2">
        <v>1001</v>
      </c>
      <c r="B3581" t="s">
        <v>21</v>
      </c>
      <c r="C3581" s="2" t="str">
        <f t="shared" si="186"/>
        <v>19</v>
      </c>
      <c r="D3581" t="s">
        <v>757</v>
      </c>
      <c r="E3581" s="2" t="str">
        <f t="shared" si="188"/>
        <v>190100000</v>
      </c>
      <c r="F3581" t="s">
        <v>762</v>
      </c>
      <c r="G3581" t="s">
        <v>763</v>
      </c>
      <c r="H3581" t="s">
        <v>764</v>
      </c>
      <c r="I3581">
        <v>13000</v>
      </c>
      <c r="J3581" t="s">
        <v>53</v>
      </c>
      <c r="K3581" s="1">
        <v>148657</v>
      </c>
      <c r="L3581" s="1">
        <v>107761.82</v>
      </c>
      <c r="M3581" s="1">
        <v>-40895.18</v>
      </c>
      <c r="N3581" s="1">
        <v>107761.45</v>
      </c>
      <c r="O3581">
        <v>0.37</v>
      </c>
      <c r="P3581" s="1">
        <v>107761.45</v>
      </c>
      <c r="Q3581">
        <v>0</v>
      </c>
      <c r="R3581" s="1">
        <v>107761.45</v>
      </c>
      <c r="S3581">
        <v>0</v>
      </c>
    </row>
    <row r="3582" spans="1:19" x14ac:dyDescent="0.25">
      <c r="A3582" s="2">
        <v>1001</v>
      </c>
      <c r="B3582" t="s">
        <v>21</v>
      </c>
      <c r="C3582" s="2" t="str">
        <f t="shared" si="186"/>
        <v>19</v>
      </c>
      <c r="D3582" t="s">
        <v>757</v>
      </c>
      <c r="E3582" s="2" t="str">
        <f t="shared" si="188"/>
        <v>190100000</v>
      </c>
      <c r="F3582" t="s">
        <v>762</v>
      </c>
      <c r="G3582" t="s">
        <v>763</v>
      </c>
      <c r="H3582" t="s">
        <v>764</v>
      </c>
      <c r="I3582">
        <v>13001</v>
      </c>
      <c r="J3582" t="s">
        <v>54</v>
      </c>
      <c r="K3582" s="1">
        <v>11641</v>
      </c>
      <c r="L3582" s="1">
        <v>10930</v>
      </c>
      <c r="M3582">
        <v>-711</v>
      </c>
      <c r="N3582" s="1">
        <v>10929.67</v>
      </c>
      <c r="O3582">
        <v>0.33</v>
      </c>
      <c r="P3582" s="1">
        <v>10929.67</v>
      </c>
      <c r="Q3582">
        <v>0</v>
      </c>
      <c r="R3582" s="1">
        <v>10929.67</v>
      </c>
      <c r="S3582">
        <v>0</v>
      </c>
    </row>
    <row r="3583" spans="1:19" x14ac:dyDescent="0.25">
      <c r="A3583" s="2">
        <v>1001</v>
      </c>
      <c r="B3583" t="s">
        <v>21</v>
      </c>
      <c r="C3583" s="2" t="str">
        <f t="shared" si="186"/>
        <v>19</v>
      </c>
      <c r="D3583" t="s">
        <v>757</v>
      </c>
      <c r="E3583" s="2" t="str">
        <f t="shared" si="188"/>
        <v>190100000</v>
      </c>
      <c r="F3583" t="s">
        <v>762</v>
      </c>
      <c r="G3583" t="s">
        <v>763</v>
      </c>
      <c r="H3583" t="s">
        <v>764</v>
      </c>
      <c r="I3583">
        <v>13005</v>
      </c>
      <c r="J3583" t="s">
        <v>56</v>
      </c>
      <c r="K3583" s="1">
        <v>17534</v>
      </c>
      <c r="L3583" s="1">
        <v>19457</v>
      </c>
      <c r="M3583" s="1">
        <v>1923</v>
      </c>
      <c r="N3583" s="1">
        <v>19456.75</v>
      </c>
      <c r="O3583">
        <v>0.25</v>
      </c>
      <c r="P3583" s="1">
        <v>19456.75</v>
      </c>
      <c r="Q3583">
        <v>0</v>
      </c>
      <c r="R3583" s="1">
        <v>19456.75</v>
      </c>
      <c r="S3583">
        <v>0</v>
      </c>
    </row>
    <row r="3584" spans="1:19" x14ac:dyDescent="0.25">
      <c r="A3584" s="2">
        <v>1001</v>
      </c>
      <c r="B3584" t="s">
        <v>21</v>
      </c>
      <c r="C3584" s="2" t="str">
        <f t="shared" si="186"/>
        <v>19</v>
      </c>
      <c r="D3584" t="s">
        <v>757</v>
      </c>
      <c r="E3584" s="2" t="str">
        <f t="shared" si="188"/>
        <v>190100000</v>
      </c>
      <c r="F3584" t="s">
        <v>762</v>
      </c>
      <c r="G3584" t="s">
        <v>763</v>
      </c>
      <c r="H3584" t="s">
        <v>764</v>
      </c>
      <c r="I3584">
        <v>16000</v>
      </c>
      <c r="J3584" t="s">
        <v>35</v>
      </c>
      <c r="K3584" s="1">
        <v>672583</v>
      </c>
      <c r="L3584" s="1">
        <v>985062.18</v>
      </c>
      <c r="M3584" s="1">
        <v>312479.18</v>
      </c>
      <c r="N3584" s="1">
        <v>985062.18</v>
      </c>
      <c r="O3584">
        <v>0</v>
      </c>
      <c r="P3584" s="1">
        <v>985062.18</v>
      </c>
      <c r="Q3584">
        <v>0</v>
      </c>
      <c r="R3584" s="1">
        <v>985062.18</v>
      </c>
      <c r="S3584">
        <v>0</v>
      </c>
    </row>
    <row r="3585" spans="1:19" x14ac:dyDescent="0.25">
      <c r="A3585" s="2">
        <v>1001</v>
      </c>
      <c r="B3585" t="s">
        <v>21</v>
      </c>
      <c r="C3585" s="2" t="str">
        <f t="shared" si="186"/>
        <v>19</v>
      </c>
      <c r="D3585" t="s">
        <v>757</v>
      </c>
      <c r="E3585" s="2" t="str">
        <f t="shared" si="188"/>
        <v>190100000</v>
      </c>
      <c r="F3585" t="s">
        <v>762</v>
      </c>
      <c r="G3585" t="s">
        <v>763</v>
      </c>
      <c r="H3585" t="s">
        <v>764</v>
      </c>
      <c r="I3585">
        <v>22607</v>
      </c>
      <c r="J3585" t="s">
        <v>305</v>
      </c>
      <c r="K3585" s="1">
        <v>500000</v>
      </c>
      <c r="L3585" s="1">
        <v>114940.5</v>
      </c>
      <c r="M3585" s="1">
        <v>-385059.5</v>
      </c>
      <c r="N3585">
        <v>0</v>
      </c>
      <c r="O3585" s="1">
        <v>114940.5</v>
      </c>
      <c r="P3585">
        <v>0</v>
      </c>
      <c r="Q3585">
        <v>0</v>
      </c>
      <c r="R3585">
        <v>0</v>
      </c>
      <c r="S3585">
        <v>0</v>
      </c>
    </row>
    <row r="3586" spans="1:19" x14ac:dyDescent="0.25">
      <c r="A3586" s="2">
        <v>1001</v>
      </c>
      <c r="B3586" t="s">
        <v>21</v>
      </c>
      <c r="C3586" s="2" t="str">
        <f t="shared" si="186"/>
        <v>19</v>
      </c>
      <c r="D3586" t="s">
        <v>757</v>
      </c>
      <c r="E3586" s="2" t="str">
        <f t="shared" si="188"/>
        <v>190100000</v>
      </c>
      <c r="F3586" t="s">
        <v>762</v>
      </c>
      <c r="G3586" t="s">
        <v>763</v>
      </c>
      <c r="H3586" t="s">
        <v>764</v>
      </c>
      <c r="I3586">
        <v>22706</v>
      </c>
      <c r="J3586" t="s">
        <v>86</v>
      </c>
      <c r="K3586" s="1">
        <v>580000</v>
      </c>
      <c r="L3586" s="1">
        <v>1968547.89</v>
      </c>
      <c r="M3586" s="1">
        <v>1388547.89</v>
      </c>
      <c r="N3586" s="1">
        <v>1919257.59</v>
      </c>
      <c r="O3586" s="1">
        <v>49290.3</v>
      </c>
      <c r="P3586" s="1">
        <v>1919257.59</v>
      </c>
      <c r="Q3586">
        <v>0</v>
      </c>
      <c r="R3586" s="1">
        <v>1572065.52</v>
      </c>
      <c r="S3586" s="1">
        <v>347192.07</v>
      </c>
    </row>
    <row r="3587" spans="1:19" x14ac:dyDescent="0.25">
      <c r="A3587" s="2">
        <v>1001</v>
      </c>
      <c r="B3587" t="s">
        <v>21</v>
      </c>
      <c r="C3587" s="2" t="str">
        <f t="shared" si="186"/>
        <v>19</v>
      </c>
      <c r="D3587" t="s">
        <v>757</v>
      </c>
      <c r="E3587" s="2" t="str">
        <f t="shared" si="188"/>
        <v>190100000</v>
      </c>
      <c r="F3587" t="s">
        <v>762</v>
      </c>
      <c r="G3587" t="s">
        <v>763</v>
      </c>
      <c r="H3587" t="s">
        <v>764</v>
      </c>
      <c r="I3587">
        <v>22709</v>
      </c>
      <c r="J3587" t="s">
        <v>87</v>
      </c>
      <c r="K3587" s="1">
        <v>394333</v>
      </c>
      <c r="L3587" s="1">
        <v>35953.94</v>
      </c>
      <c r="M3587" s="1">
        <v>-358379.06</v>
      </c>
      <c r="N3587" s="1">
        <v>35953.94</v>
      </c>
      <c r="O3587">
        <v>0</v>
      </c>
      <c r="P3587" s="1">
        <v>35953.94</v>
      </c>
      <c r="Q3587">
        <v>0</v>
      </c>
      <c r="R3587" s="1">
        <v>35471.15</v>
      </c>
      <c r="S3587">
        <v>482.79</v>
      </c>
    </row>
    <row r="3588" spans="1:19" x14ac:dyDescent="0.25">
      <c r="A3588" s="2">
        <v>1001</v>
      </c>
      <c r="B3588" t="s">
        <v>21</v>
      </c>
      <c r="C3588" s="2" t="str">
        <f t="shared" si="186"/>
        <v>19</v>
      </c>
      <c r="D3588" t="s">
        <v>757</v>
      </c>
      <c r="E3588" s="2" t="str">
        <f t="shared" si="188"/>
        <v>190100000</v>
      </c>
      <c r="F3588" t="s">
        <v>762</v>
      </c>
      <c r="G3588" t="s">
        <v>763</v>
      </c>
      <c r="H3588" t="s">
        <v>764</v>
      </c>
      <c r="I3588">
        <v>23001</v>
      </c>
      <c r="J3588" t="s">
        <v>88</v>
      </c>
      <c r="K3588" s="1">
        <v>1420</v>
      </c>
      <c r="L3588" s="1">
        <v>1420</v>
      </c>
      <c r="M3588">
        <v>0</v>
      </c>
      <c r="N3588">
        <v>156.24</v>
      </c>
      <c r="O3588" s="1">
        <v>1263.76</v>
      </c>
      <c r="P3588">
        <v>156.24</v>
      </c>
      <c r="Q3588">
        <v>0</v>
      </c>
      <c r="R3588">
        <v>156.24</v>
      </c>
      <c r="S3588">
        <v>0</v>
      </c>
    </row>
    <row r="3589" spans="1:19" x14ac:dyDescent="0.25">
      <c r="A3589" s="2">
        <v>1001</v>
      </c>
      <c r="B3589" t="s">
        <v>21</v>
      </c>
      <c r="C3589" s="2" t="str">
        <f t="shared" si="186"/>
        <v>19</v>
      </c>
      <c r="D3589" t="s">
        <v>757</v>
      </c>
      <c r="E3589" s="2" t="str">
        <f t="shared" si="188"/>
        <v>190100000</v>
      </c>
      <c r="F3589" t="s">
        <v>762</v>
      </c>
      <c r="G3589" t="s">
        <v>763</v>
      </c>
      <c r="H3589" t="s">
        <v>764</v>
      </c>
      <c r="I3589">
        <v>23100</v>
      </c>
      <c r="J3589" t="s">
        <v>89</v>
      </c>
      <c r="K3589" s="1">
        <v>1899</v>
      </c>
      <c r="L3589" s="1">
        <v>1880</v>
      </c>
      <c r="M3589">
        <v>-19</v>
      </c>
      <c r="N3589" s="1">
        <v>1233.29</v>
      </c>
      <c r="O3589">
        <v>646.71</v>
      </c>
      <c r="P3589" s="1">
        <v>1233.29</v>
      </c>
      <c r="Q3589">
        <v>0</v>
      </c>
      <c r="R3589" s="1">
        <v>1233.29</v>
      </c>
      <c r="S3589">
        <v>0</v>
      </c>
    </row>
    <row r="3590" spans="1:19" x14ac:dyDescent="0.25">
      <c r="A3590" s="2">
        <v>1001</v>
      </c>
      <c r="B3590" t="s">
        <v>21</v>
      </c>
      <c r="C3590" s="2" t="str">
        <f t="shared" si="186"/>
        <v>19</v>
      </c>
      <c r="D3590" t="s">
        <v>757</v>
      </c>
      <c r="E3590" s="2" t="str">
        <f t="shared" si="188"/>
        <v>190100000</v>
      </c>
      <c r="F3590" t="s">
        <v>762</v>
      </c>
      <c r="G3590" t="s">
        <v>763</v>
      </c>
      <c r="H3590" t="s">
        <v>764</v>
      </c>
      <c r="I3590">
        <v>25401</v>
      </c>
      <c r="J3590" t="s">
        <v>765</v>
      </c>
      <c r="K3590" s="1">
        <v>6993945</v>
      </c>
      <c r="L3590" s="1">
        <v>1102057.7</v>
      </c>
      <c r="M3590" s="1">
        <v>-5891887.2999999998</v>
      </c>
      <c r="N3590" s="1">
        <v>1102057.7</v>
      </c>
      <c r="O3590">
        <v>0</v>
      </c>
      <c r="P3590" s="1">
        <v>1102057.7</v>
      </c>
      <c r="Q3590">
        <v>0</v>
      </c>
      <c r="R3590" s="1">
        <v>1075641.75</v>
      </c>
      <c r="S3590" s="1">
        <v>26415.95</v>
      </c>
    </row>
    <row r="3591" spans="1:19" x14ac:dyDescent="0.25">
      <c r="A3591" s="2">
        <v>1001</v>
      </c>
      <c r="B3591" t="s">
        <v>21</v>
      </c>
      <c r="C3591" s="2" t="str">
        <f t="shared" si="186"/>
        <v>19</v>
      </c>
      <c r="D3591" t="s">
        <v>757</v>
      </c>
      <c r="E3591" s="2" t="str">
        <f t="shared" si="188"/>
        <v>190100000</v>
      </c>
      <c r="F3591" t="s">
        <v>762</v>
      </c>
      <c r="G3591" t="s">
        <v>763</v>
      </c>
      <c r="H3591" t="s">
        <v>764</v>
      </c>
      <c r="I3591">
        <v>26002</v>
      </c>
      <c r="J3591" t="s">
        <v>470</v>
      </c>
      <c r="K3591">
        <v>0</v>
      </c>
      <c r="L3591" s="1">
        <v>5000000</v>
      </c>
      <c r="M3591" s="1">
        <v>5000000</v>
      </c>
      <c r="N3591" s="1">
        <v>2898366.24</v>
      </c>
      <c r="O3591" s="1">
        <v>2101633.7599999998</v>
      </c>
      <c r="P3591" s="1">
        <v>1251188.53</v>
      </c>
      <c r="Q3591" s="1">
        <v>1647177.71</v>
      </c>
      <c r="R3591" s="1">
        <v>1064730.3700000001</v>
      </c>
      <c r="S3591" s="1">
        <v>186458.16</v>
      </c>
    </row>
    <row r="3592" spans="1:19" x14ac:dyDescent="0.25">
      <c r="A3592" s="2">
        <v>1001</v>
      </c>
      <c r="B3592" t="s">
        <v>21</v>
      </c>
      <c r="C3592" s="2" t="str">
        <f t="shared" si="186"/>
        <v>19</v>
      </c>
      <c r="D3592" t="s">
        <v>757</v>
      </c>
      <c r="E3592" s="2" t="str">
        <f t="shared" si="188"/>
        <v>190100000</v>
      </c>
      <c r="F3592" t="s">
        <v>762</v>
      </c>
      <c r="G3592" t="s">
        <v>763</v>
      </c>
      <c r="H3592" t="s">
        <v>764</v>
      </c>
      <c r="I3592">
        <v>28001</v>
      </c>
      <c r="J3592" t="s">
        <v>45</v>
      </c>
      <c r="K3592" s="1">
        <v>75000</v>
      </c>
      <c r="L3592" s="1">
        <v>2740</v>
      </c>
      <c r="M3592" s="1">
        <v>-72260</v>
      </c>
      <c r="N3592" s="1">
        <v>2510.79</v>
      </c>
      <c r="O3592">
        <v>229.21</v>
      </c>
      <c r="P3592" s="1">
        <v>2510.79</v>
      </c>
      <c r="Q3592">
        <v>0</v>
      </c>
      <c r="R3592" s="1">
        <v>2510.79</v>
      </c>
      <c r="S3592">
        <v>0</v>
      </c>
    </row>
    <row r="3593" spans="1:19" x14ac:dyDescent="0.25">
      <c r="A3593" s="2">
        <v>1001</v>
      </c>
      <c r="B3593" t="s">
        <v>21</v>
      </c>
      <c r="C3593" s="2" t="str">
        <f t="shared" si="186"/>
        <v>19</v>
      </c>
      <c r="D3593" t="s">
        <v>757</v>
      </c>
      <c r="E3593" s="2" t="str">
        <f t="shared" si="188"/>
        <v>190100000</v>
      </c>
      <c r="F3593" t="s">
        <v>762</v>
      </c>
      <c r="G3593" t="s">
        <v>763</v>
      </c>
      <c r="H3593" t="s">
        <v>764</v>
      </c>
      <c r="I3593">
        <v>46200</v>
      </c>
      <c r="J3593" t="s">
        <v>471</v>
      </c>
      <c r="K3593">
        <v>0</v>
      </c>
      <c r="L3593" s="1">
        <v>16381492</v>
      </c>
      <c r="M3593" s="1">
        <v>16381492</v>
      </c>
      <c r="N3593" s="1">
        <v>15915852.91</v>
      </c>
      <c r="O3593" s="1">
        <v>465639.09</v>
      </c>
      <c r="P3593" s="1">
        <v>15915852.91</v>
      </c>
      <c r="Q3593">
        <v>0</v>
      </c>
      <c r="R3593" s="1">
        <v>15915852.91</v>
      </c>
      <c r="S3593">
        <v>0</v>
      </c>
    </row>
    <row r="3594" spans="1:19" x14ac:dyDescent="0.25">
      <c r="A3594" s="2">
        <v>1001</v>
      </c>
      <c r="B3594" t="s">
        <v>21</v>
      </c>
      <c r="C3594" s="2" t="str">
        <f t="shared" si="186"/>
        <v>19</v>
      </c>
      <c r="D3594" t="s">
        <v>757</v>
      </c>
      <c r="E3594" s="2" t="str">
        <f t="shared" si="188"/>
        <v>190100000</v>
      </c>
      <c r="F3594" t="s">
        <v>762</v>
      </c>
      <c r="G3594" t="s">
        <v>763</v>
      </c>
      <c r="H3594" t="s">
        <v>764</v>
      </c>
      <c r="I3594">
        <v>46309</v>
      </c>
      <c r="J3594" t="s">
        <v>144</v>
      </c>
      <c r="K3594" s="1">
        <v>50880886</v>
      </c>
      <c r="L3594" s="1">
        <v>47642536.359999999</v>
      </c>
      <c r="M3594" s="1">
        <v>-3238349.64</v>
      </c>
      <c r="N3594" s="1">
        <v>47642536.359999999</v>
      </c>
      <c r="O3594">
        <v>0</v>
      </c>
      <c r="P3594" s="1">
        <v>47642536.359999999</v>
      </c>
      <c r="Q3594">
        <v>0</v>
      </c>
      <c r="R3594" s="1">
        <v>47642536.359999999</v>
      </c>
      <c r="S3594">
        <v>0</v>
      </c>
    </row>
    <row r="3595" spans="1:19" x14ac:dyDescent="0.25">
      <c r="A3595" s="2">
        <v>1001</v>
      </c>
      <c r="B3595" t="s">
        <v>21</v>
      </c>
      <c r="C3595" s="2" t="str">
        <f t="shared" si="186"/>
        <v>19</v>
      </c>
      <c r="D3595" t="s">
        <v>757</v>
      </c>
      <c r="E3595" s="2" t="str">
        <f t="shared" si="188"/>
        <v>190100000</v>
      </c>
      <c r="F3595" t="s">
        <v>762</v>
      </c>
      <c r="G3595" t="s">
        <v>763</v>
      </c>
      <c r="H3595" t="s">
        <v>764</v>
      </c>
      <c r="I3595">
        <v>46354</v>
      </c>
      <c r="J3595" t="s">
        <v>766</v>
      </c>
      <c r="K3595" s="1">
        <v>70000</v>
      </c>
      <c r="L3595" s="1">
        <v>70000</v>
      </c>
      <c r="M3595">
        <v>0</v>
      </c>
      <c r="N3595" s="1">
        <v>70000</v>
      </c>
      <c r="O3595">
        <v>0</v>
      </c>
      <c r="P3595" s="1">
        <v>70000</v>
      </c>
      <c r="Q3595">
        <v>0</v>
      </c>
      <c r="R3595" s="1">
        <v>70000</v>
      </c>
      <c r="S3595">
        <v>0</v>
      </c>
    </row>
    <row r="3596" spans="1:19" x14ac:dyDescent="0.25">
      <c r="A3596" s="2">
        <v>1001</v>
      </c>
      <c r="B3596" t="s">
        <v>21</v>
      </c>
      <c r="C3596" s="2" t="str">
        <f t="shared" si="186"/>
        <v>19</v>
      </c>
      <c r="D3596" t="s">
        <v>757</v>
      </c>
      <c r="E3596" s="2" t="str">
        <f t="shared" si="188"/>
        <v>190100000</v>
      </c>
      <c r="F3596" t="s">
        <v>762</v>
      </c>
      <c r="G3596" t="s">
        <v>763</v>
      </c>
      <c r="H3596" t="s">
        <v>764</v>
      </c>
      <c r="I3596">
        <v>48056</v>
      </c>
      <c r="J3596" t="s">
        <v>767</v>
      </c>
      <c r="K3596" s="1">
        <v>60000</v>
      </c>
      <c r="L3596" s="1">
        <v>60000</v>
      </c>
      <c r="M3596">
        <v>0</v>
      </c>
      <c r="N3596" s="1">
        <v>60000</v>
      </c>
      <c r="O3596">
        <v>0</v>
      </c>
      <c r="P3596" s="1">
        <v>60000</v>
      </c>
      <c r="Q3596">
        <v>0</v>
      </c>
      <c r="R3596" s="1">
        <v>60000</v>
      </c>
      <c r="S3596">
        <v>0</v>
      </c>
    </row>
    <row r="3597" spans="1:19" x14ac:dyDescent="0.25">
      <c r="A3597" s="2">
        <v>1001</v>
      </c>
      <c r="B3597" t="s">
        <v>21</v>
      </c>
      <c r="C3597" s="2" t="str">
        <f t="shared" si="186"/>
        <v>19</v>
      </c>
      <c r="D3597" t="s">
        <v>757</v>
      </c>
      <c r="E3597" s="2" t="str">
        <f t="shared" si="188"/>
        <v>190100000</v>
      </c>
      <c r="F3597" t="s">
        <v>762</v>
      </c>
      <c r="G3597" t="s">
        <v>763</v>
      </c>
      <c r="H3597" t="s">
        <v>764</v>
      </c>
      <c r="I3597">
        <v>48066</v>
      </c>
      <c r="J3597" t="s">
        <v>768</v>
      </c>
      <c r="K3597" s="1">
        <v>60000</v>
      </c>
      <c r="L3597" s="1">
        <v>60000</v>
      </c>
      <c r="M3597">
        <v>0</v>
      </c>
      <c r="N3597" s="1">
        <v>60000</v>
      </c>
      <c r="O3597">
        <v>0</v>
      </c>
      <c r="P3597" s="1">
        <v>60000</v>
      </c>
      <c r="Q3597">
        <v>0</v>
      </c>
      <c r="R3597" s="1">
        <v>60000</v>
      </c>
      <c r="S3597">
        <v>0</v>
      </c>
    </row>
    <row r="3598" spans="1:19" x14ac:dyDescent="0.25">
      <c r="A3598" s="2">
        <v>1001</v>
      </c>
      <c r="B3598" t="s">
        <v>21</v>
      </c>
      <c r="C3598" s="2" t="str">
        <f t="shared" si="186"/>
        <v>19</v>
      </c>
      <c r="D3598" t="s">
        <v>757</v>
      </c>
      <c r="E3598" s="2" t="str">
        <f t="shared" si="188"/>
        <v>190100000</v>
      </c>
      <c r="F3598" t="s">
        <v>762</v>
      </c>
      <c r="G3598" t="s">
        <v>763</v>
      </c>
      <c r="H3598" t="s">
        <v>764</v>
      </c>
      <c r="I3598">
        <v>48067</v>
      </c>
      <c r="J3598" t="s">
        <v>769</v>
      </c>
      <c r="K3598" s="1">
        <v>60000</v>
      </c>
      <c r="L3598" s="1">
        <v>60000</v>
      </c>
      <c r="M3598">
        <v>0</v>
      </c>
      <c r="N3598" s="1">
        <v>60000</v>
      </c>
      <c r="O3598">
        <v>0</v>
      </c>
      <c r="P3598" s="1">
        <v>60000</v>
      </c>
      <c r="Q3598">
        <v>0</v>
      </c>
      <c r="R3598" s="1">
        <v>60000</v>
      </c>
      <c r="S3598">
        <v>0</v>
      </c>
    </row>
    <row r="3599" spans="1:19" x14ac:dyDescent="0.25">
      <c r="A3599" s="2">
        <v>1001</v>
      </c>
      <c r="B3599" t="s">
        <v>21</v>
      </c>
      <c r="C3599" s="2" t="str">
        <f t="shared" si="186"/>
        <v>19</v>
      </c>
      <c r="D3599" t="s">
        <v>757</v>
      </c>
      <c r="E3599" s="2" t="str">
        <f t="shared" si="188"/>
        <v>190100000</v>
      </c>
      <c r="F3599" t="s">
        <v>762</v>
      </c>
      <c r="G3599" t="s">
        <v>763</v>
      </c>
      <c r="H3599" t="s">
        <v>764</v>
      </c>
      <c r="I3599">
        <v>48099</v>
      </c>
      <c r="J3599" t="s">
        <v>118</v>
      </c>
      <c r="K3599" s="1">
        <v>37466043</v>
      </c>
      <c r="L3599" s="1">
        <v>38664802.140000001</v>
      </c>
      <c r="M3599" s="1">
        <v>1198759.1399999999</v>
      </c>
      <c r="N3599" s="1">
        <v>38664802.140000001</v>
      </c>
      <c r="O3599">
        <v>0</v>
      </c>
      <c r="P3599" s="1">
        <v>38664802.140000001</v>
      </c>
      <c r="Q3599">
        <v>0</v>
      </c>
      <c r="R3599" s="1">
        <v>38664802.140000001</v>
      </c>
      <c r="S3599">
        <v>0</v>
      </c>
    </row>
    <row r="3600" spans="1:19" x14ac:dyDescent="0.25">
      <c r="A3600" s="2">
        <v>1001</v>
      </c>
      <c r="B3600" t="s">
        <v>21</v>
      </c>
      <c r="C3600" s="2" t="str">
        <f t="shared" si="186"/>
        <v>19</v>
      </c>
      <c r="D3600" t="s">
        <v>757</v>
      </c>
      <c r="E3600" s="2" t="str">
        <f t="shared" si="188"/>
        <v>190100000</v>
      </c>
      <c r="F3600" t="s">
        <v>762</v>
      </c>
      <c r="G3600" t="s">
        <v>763</v>
      </c>
      <c r="H3600" t="s">
        <v>764</v>
      </c>
      <c r="I3600">
        <v>48200</v>
      </c>
      <c r="J3600" t="s">
        <v>471</v>
      </c>
      <c r="K3600">
        <v>0</v>
      </c>
      <c r="L3600" s="1">
        <v>5000000</v>
      </c>
      <c r="M3600" s="1">
        <v>5000000</v>
      </c>
      <c r="N3600" s="1">
        <v>5000000</v>
      </c>
      <c r="O3600">
        <v>0</v>
      </c>
      <c r="P3600" s="1">
        <v>4142191.08</v>
      </c>
      <c r="Q3600" s="1">
        <v>857808.92</v>
      </c>
      <c r="R3600" s="1">
        <v>4142191.08</v>
      </c>
      <c r="S3600">
        <v>0</v>
      </c>
    </row>
    <row r="3601" spans="1:19" x14ac:dyDescent="0.25">
      <c r="A3601" s="2">
        <v>1001</v>
      </c>
      <c r="B3601" t="s">
        <v>21</v>
      </c>
      <c r="C3601" s="2" t="str">
        <f t="shared" si="186"/>
        <v>19</v>
      </c>
      <c r="D3601" t="s">
        <v>757</v>
      </c>
      <c r="E3601" s="2" t="str">
        <f t="shared" si="188"/>
        <v>190100000</v>
      </c>
      <c r="F3601" t="s">
        <v>762</v>
      </c>
      <c r="G3601" t="s">
        <v>763</v>
      </c>
      <c r="H3601" t="s">
        <v>764</v>
      </c>
      <c r="I3601">
        <v>63100</v>
      </c>
      <c r="J3601" t="s">
        <v>97</v>
      </c>
      <c r="K3601" s="1">
        <v>2027193</v>
      </c>
      <c r="L3601" s="1">
        <v>2027193</v>
      </c>
      <c r="M3601">
        <v>0</v>
      </c>
      <c r="N3601" s="1">
        <v>55269.17</v>
      </c>
      <c r="O3601" s="1">
        <v>1971923.83</v>
      </c>
      <c r="P3601" s="1">
        <v>55269.17</v>
      </c>
      <c r="Q3601">
        <v>0</v>
      </c>
      <c r="R3601" s="1">
        <v>22040.15</v>
      </c>
      <c r="S3601" s="1">
        <v>33229.019999999997</v>
      </c>
    </row>
    <row r="3602" spans="1:19" x14ac:dyDescent="0.25">
      <c r="A3602" s="2">
        <v>1001</v>
      </c>
      <c r="B3602" t="s">
        <v>21</v>
      </c>
      <c r="C3602" s="2" t="str">
        <f t="shared" si="186"/>
        <v>19</v>
      </c>
      <c r="D3602" t="s">
        <v>757</v>
      </c>
      <c r="E3602" s="2" t="str">
        <f t="shared" si="188"/>
        <v>190100000</v>
      </c>
      <c r="F3602" t="s">
        <v>762</v>
      </c>
      <c r="G3602" t="s">
        <v>763</v>
      </c>
      <c r="H3602" t="s">
        <v>764</v>
      </c>
      <c r="I3602">
        <v>76309</v>
      </c>
      <c r="J3602" t="s">
        <v>144</v>
      </c>
      <c r="K3602" s="1">
        <v>9500000</v>
      </c>
      <c r="L3602" s="1">
        <v>9500000</v>
      </c>
      <c r="M3602">
        <v>0</v>
      </c>
      <c r="N3602" s="1">
        <v>9500000</v>
      </c>
      <c r="O3602">
        <v>0</v>
      </c>
      <c r="P3602" s="1">
        <v>9500000</v>
      </c>
      <c r="Q3602">
        <v>0</v>
      </c>
      <c r="R3602" s="1">
        <v>9500000</v>
      </c>
      <c r="S3602">
        <v>0</v>
      </c>
    </row>
    <row r="3603" spans="1:19" x14ac:dyDescent="0.25">
      <c r="A3603" s="2">
        <v>1001</v>
      </c>
      <c r="B3603" t="s">
        <v>21</v>
      </c>
      <c r="C3603" s="2" t="str">
        <f t="shared" si="186"/>
        <v>19</v>
      </c>
      <c r="D3603" t="s">
        <v>757</v>
      </c>
      <c r="E3603" s="2" t="str">
        <f t="shared" si="188"/>
        <v>190100000</v>
      </c>
      <c r="F3603" t="s">
        <v>762</v>
      </c>
      <c r="G3603" t="s">
        <v>763</v>
      </c>
      <c r="H3603" t="s">
        <v>764</v>
      </c>
      <c r="I3603">
        <v>78099</v>
      </c>
      <c r="J3603" t="s">
        <v>118</v>
      </c>
      <c r="K3603" s="1">
        <v>4869000</v>
      </c>
      <c r="L3603" s="1">
        <v>4869000</v>
      </c>
      <c r="M3603">
        <v>0</v>
      </c>
      <c r="N3603" s="1">
        <v>4869000</v>
      </c>
      <c r="O3603">
        <v>0</v>
      </c>
      <c r="P3603" s="1">
        <v>4869000</v>
      </c>
      <c r="Q3603">
        <v>0</v>
      </c>
      <c r="R3603" s="1">
        <v>4869000</v>
      </c>
      <c r="S3603">
        <v>0</v>
      </c>
    </row>
    <row r="3604" spans="1:19" x14ac:dyDescent="0.25">
      <c r="A3604" s="2">
        <v>1001</v>
      </c>
      <c r="B3604" t="s">
        <v>21</v>
      </c>
      <c r="C3604" s="2" t="str">
        <f t="shared" si="186"/>
        <v>19</v>
      </c>
      <c r="D3604" t="s">
        <v>757</v>
      </c>
      <c r="E3604" s="2" t="str">
        <f t="shared" ref="E3604:E3635" si="189">"190110000"</f>
        <v>190110000</v>
      </c>
      <c r="F3604" t="s">
        <v>770</v>
      </c>
      <c r="G3604" t="s">
        <v>771</v>
      </c>
      <c r="H3604" t="s">
        <v>772</v>
      </c>
      <c r="I3604">
        <v>12000</v>
      </c>
      <c r="J3604" t="s">
        <v>28</v>
      </c>
      <c r="K3604" s="1">
        <v>340996</v>
      </c>
      <c r="L3604" s="1">
        <v>266119</v>
      </c>
      <c r="M3604" s="1">
        <v>-74877</v>
      </c>
      <c r="N3604" s="1">
        <v>266118.07</v>
      </c>
      <c r="O3604">
        <v>0.93</v>
      </c>
      <c r="P3604" s="1">
        <v>266118.07</v>
      </c>
      <c r="Q3604">
        <v>0</v>
      </c>
      <c r="R3604" s="1">
        <v>266118.07</v>
      </c>
      <c r="S3604">
        <v>0</v>
      </c>
    </row>
    <row r="3605" spans="1:19" x14ac:dyDescent="0.25">
      <c r="A3605" s="2">
        <v>1001</v>
      </c>
      <c r="B3605" t="s">
        <v>21</v>
      </c>
      <c r="C3605" s="2" t="str">
        <f t="shared" si="186"/>
        <v>19</v>
      </c>
      <c r="D3605" t="s">
        <v>757</v>
      </c>
      <c r="E3605" s="2" t="str">
        <f t="shared" si="189"/>
        <v>190110000</v>
      </c>
      <c r="F3605" t="s">
        <v>770</v>
      </c>
      <c r="G3605" t="s">
        <v>771</v>
      </c>
      <c r="H3605" t="s">
        <v>772</v>
      </c>
      <c r="I3605">
        <v>12001</v>
      </c>
      <c r="J3605" t="s">
        <v>51</v>
      </c>
      <c r="K3605" s="1">
        <v>494758</v>
      </c>
      <c r="L3605" s="1">
        <v>418653.67</v>
      </c>
      <c r="M3605" s="1">
        <v>-76104.33</v>
      </c>
      <c r="N3605" s="1">
        <v>418653.48</v>
      </c>
      <c r="O3605">
        <v>0.19</v>
      </c>
      <c r="P3605" s="1">
        <v>418653.48</v>
      </c>
      <c r="Q3605">
        <v>0</v>
      </c>
      <c r="R3605" s="1">
        <v>418653.48</v>
      </c>
      <c r="S3605">
        <v>0</v>
      </c>
    </row>
    <row r="3606" spans="1:19" x14ac:dyDescent="0.25">
      <c r="A3606" s="2">
        <v>1001</v>
      </c>
      <c r="B3606" t="s">
        <v>21</v>
      </c>
      <c r="C3606" s="2" t="str">
        <f t="shared" ref="C3606:C3669" si="190">"19"</f>
        <v>19</v>
      </c>
      <c r="D3606" t="s">
        <v>757</v>
      </c>
      <c r="E3606" s="2" t="str">
        <f t="shared" si="189"/>
        <v>190110000</v>
      </c>
      <c r="F3606" t="s">
        <v>770</v>
      </c>
      <c r="G3606" t="s">
        <v>771</v>
      </c>
      <c r="H3606" t="s">
        <v>772</v>
      </c>
      <c r="I3606">
        <v>12002</v>
      </c>
      <c r="J3606" t="s">
        <v>29</v>
      </c>
      <c r="K3606" s="1">
        <v>34448</v>
      </c>
      <c r="L3606" s="1">
        <v>27262.48</v>
      </c>
      <c r="M3606" s="1">
        <v>-7185.52</v>
      </c>
      <c r="N3606" s="1">
        <v>27262.12</v>
      </c>
      <c r="O3606">
        <v>0.36</v>
      </c>
      <c r="P3606" s="1">
        <v>27262.12</v>
      </c>
      <c r="Q3606">
        <v>0</v>
      </c>
      <c r="R3606" s="1">
        <v>27262.12</v>
      </c>
      <c r="S3606">
        <v>0</v>
      </c>
    </row>
    <row r="3607" spans="1:19" x14ac:dyDescent="0.25">
      <c r="A3607" s="2">
        <v>1001</v>
      </c>
      <c r="B3607" t="s">
        <v>21</v>
      </c>
      <c r="C3607" s="2" t="str">
        <f t="shared" si="190"/>
        <v>19</v>
      </c>
      <c r="D3607" t="s">
        <v>757</v>
      </c>
      <c r="E3607" s="2" t="str">
        <f t="shared" si="189"/>
        <v>190110000</v>
      </c>
      <c r="F3607" t="s">
        <v>770</v>
      </c>
      <c r="G3607" t="s">
        <v>771</v>
      </c>
      <c r="H3607" t="s">
        <v>772</v>
      </c>
      <c r="I3607">
        <v>12003</v>
      </c>
      <c r="J3607" t="s">
        <v>30</v>
      </c>
      <c r="K3607" s="1">
        <v>126529</v>
      </c>
      <c r="L3607" s="1">
        <v>120275.17</v>
      </c>
      <c r="M3607" s="1">
        <v>-6253.83</v>
      </c>
      <c r="N3607" s="1">
        <v>120274.75</v>
      </c>
      <c r="O3607">
        <v>0.42</v>
      </c>
      <c r="P3607" s="1">
        <v>120274.75</v>
      </c>
      <c r="Q3607">
        <v>0</v>
      </c>
      <c r="R3607" s="1">
        <v>120274.75</v>
      </c>
      <c r="S3607">
        <v>0</v>
      </c>
    </row>
    <row r="3608" spans="1:19" x14ac:dyDescent="0.25">
      <c r="A3608" s="2">
        <v>1001</v>
      </c>
      <c r="B3608" t="s">
        <v>21</v>
      </c>
      <c r="C3608" s="2" t="str">
        <f t="shared" si="190"/>
        <v>19</v>
      </c>
      <c r="D3608" t="s">
        <v>757</v>
      </c>
      <c r="E3608" s="2" t="str">
        <f t="shared" si="189"/>
        <v>190110000</v>
      </c>
      <c r="F3608" t="s">
        <v>770</v>
      </c>
      <c r="G3608" t="s">
        <v>771</v>
      </c>
      <c r="H3608" t="s">
        <v>772</v>
      </c>
      <c r="I3608">
        <v>12005</v>
      </c>
      <c r="J3608" t="s">
        <v>31</v>
      </c>
      <c r="K3608" s="1">
        <v>153583</v>
      </c>
      <c r="L3608" s="1">
        <v>177407</v>
      </c>
      <c r="M3608" s="1">
        <v>23824</v>
      </c>
      <c r="N3608" s="1">
        <v>177406.7</v>
      </c>
      <c r="O3608">
        <v>0.3</v>
      </c>
      <c r="P3608" s="1">
        <v>177406.7</v>
      </c>
      <c r="Q3608">
        <v>0</v>
      </c>
      <c r="R3608" s="1">
        <v>177406.7</v>
      </c>
      <c r="S3608">
        <v>0</v>
      </c>
    </row>
    <row r="3609" spans="1:19" x14ac:dyDescent="0.25">
      <c r="A3609" s="2">
        <v>1001</v>
      </c>
      <c r="B3609" t="s">
        <v>21</v>
      </c>
      <c r="C3609" s="2" t="str">
        <f t="shared" si="190"/>
        <v>19</v>
      </c>
      <c r="D3609" t="s">
        <v>757</v>
      </c>
      <c r="E3609" s="2" t="str">
        <f t="shared" si="189"/>
        <v>190110000</v>
      </c>
      <c r="F3609" t="s">
        <v>770</v>
      </c>
      <c r="G3609" t="s">
        <v>771</v>
      </c>
      <c r="H3609" t="s">
        <v>772</v>
      </c>
      <c r="I3609">
        <v>12100</v>
      </c>
      <c r="J3609" t="s">
        <v>32</v>
      </c>
      <c r="K3609" s="1">
        <v>574389</v>
      </c>
      <c r="L3609" s="1">
        <v>506661.79</v>
      </c>
      <c r="M3609" s="1">
        <v>-67727.210000000006</v>
      </c>
      <c r="N3609" s="1">
        <v>506660.88</v>
      </c>
      <c r="O3609">
        <v>0.91</v>
      </c>
      <c r="P3609" s="1">
        <v>506660.88</v>
      </c>
      <c r="Q3609">
        <v>0</v>
      </c>
      <c r="R3609" s="1">
        <v>506660.88</v>
      </c>
      <c r="S3609">
        <v>0</v>
      </c>
    </row>
    <row r="3610" spans="1:19" x14ac:dyDescent="0.25">
      <c r="A3610" s="2">
        <v>1001</v>
      </c>
      <c r="B3610" t="s">
        <v>21</v>
      </c>
      <c r="C3610" s="2" t="str">
        <f t="shared" si="190"/>
        <v>19</v>
      </c>
      <c r="D3610" t="s">
        <v>757</v>
      </c>
      <c r="E3610" s="2" t="str">
        <f t="shared" si="189"/>
        <v>190110000</v>
      </c>
      <c r="F3610" t="s">
        <v>770</v>
      </c>
      <c r="G3610" t="s">
        <v>771</v>
      </c>
      <c r="H3610" t="s">
        <v>772</v>
      </c>
      <c r="I3610">
        <v>12101</v>
      </c>
      <c r="J3610" t="s">
        <v>33</v>
      </c>
      <c r="K3610" s="1">
        <v>1015901</v>
      </c>
      <c r="L3610" s="1">
        <v>916271.04</v>
      </c>
      <c r="M3610" s="1">
        <v>-99629.96</v>
      </c>
      <c r="N3610" s="1">
        <v>916270.19</v>
      </c>
      <c r="O3610">
        <v>0.85</v>
      </c>
      <c r="P3610" s="1">
        <v>916270.19</v>
      </c>
      <c r="Q3610">
        <v>0</v>
      </c>
      <c r="R3610" s="1">
        <v>916270.19</v>
      </c>
      <c r="S3610">
        <v>0</v>
      </c>
    </row>
    <row r="3611" spans="1:19" x14ac:dyDescent="0.25">
      <c r="A3611" s="2">
        <v>1001</v>
      </c>
      <c r="B3611" t="s">
        <v>21</v>
      </c>
      <c r="C3611" s="2" t="str">
        <f t="shared" si="190"/>
        <v>19</v>
      </c>
      <c r="D3611" t="s">
        <v>757</v>
      </c>
      <c r="E3611" s="2" t="str">
        <f t="shared" si="189"/>
        <v>190110000</v>
      </c>
      <c r="F3611" t="s">
        <v>770</v>
      </c>
      <c r="G3611" t="s">
        <v>771</v>
      </c>
      <c r="H3611" t="s">
        <v>772</v>
      </c>
      <c r="I3611">
        <v>12103</v>
      </c>
      <c r="J3611" t="s">
        <v>52</v>
      </c>
      <c r="K3611" s="1">
        <v>15413</v>
      </c>
      <c r="L3611" s="1">
        <v>8988.93</v>
      </c>
      <c r="M3611" s="1">
        <v>-6424.07</v>
      </c>
      <c r="N3611" s="1">
        <v>8988.2000000000007</v>
      </c>
      <c r="O3611">
        <v>0.73</v>
      </c>
      <c r="P3611" s="1">
        <v>8988.2000000000007</v>
      </c>
      <c r="Q3611">
        <v>0</v>
      </c>
      <c r="R3611" s="1">
        <v>8988.2000000000007</v>
      </c>
      <c r="S3611">
        <v>0</v>
      </c>
    </row>
    <row r="3612" spans="1:19" x14ac:dyDescent="0.25">
      <c r="A3612" s="2">
        <v>1001</v>
      </c>
      <c r="B3612" t="s">
        <v>21</v>
      </c>
      <c r="C3612" s="2" t="str">
        <f t="shared" si="190"/>
        <v>19</v>
      </c>
      <c r="D3612" t="s">
        <v>757</v>
      </c>
      <c r="E3612" s="2" t="str">
        <f t="shared" si="189"/>
        <v>190110000</v>
      </c>
      <c r="F3612" t="s">
        <v>770</v>
      </c>
      <c r="G3612" t="s">
        <v>771</v>
      </c>
      <c r="H3612" t="s">
        <v>772</v>
      </c>
      <c r="I3612">
        <v>13000</v>
      </c>
      <c r="J3612" t="s">
        <v>53</v>
      </c>
      <c r="K3612" s="1">
        <v>672882</v>
      </c>
      <c r="L3612" s="1">
        <v>583146.96</v>
      </c>
      <c r="M3612" s="1">
        <v>-89735.039999999994</v>
      </c>
      <c r="N3612" s="1">
        <v>583146.51</v>
      </c>
      <c r="O3612">
        <v>0.45</v>
      </c>
      <c r="P3612" s="1">
        <v>583146.51</v>
      </c>
      <c r="Q3612">
        <v>0</v>
      </c>
      <c r="R3612" s="1">
        <v>583146.51</v>
      </c>
      <c r="S3612">
        <v>0</v>
      </c>
    </row>
    <row r="3613" spans="1:19" x14ac:dyDescent="0.25">
      <c r="A3613" s="2">
        <v>1001</v>
      </c>
      <c r="B3613" t="s">
        <v>21</v>
      </c>
      <c r="C3613" s="2" t="str">
        <f t="shared" si="190"/>
        <v>19</v>
      </c>
      <c r="D3613" t="s">
        <v>757</v>
      </c>
      <c r="E3613" s="2" t="str">
        <f t="shared" si="189"/>
        <v>190110000</v>
      </c>
      <c r="F3613" t="s">
        <v>770</v>
      </c>
      <c r="G3613" t="s">
        <v>771</v>
      </c>
      <c r="H3613" t="s">
        <v>772</v>
      </c>
      <c r="I3613">
        <v>13001</v>
      </c>
      <c r="J3613" t="s">
        <v>54</v>
      </c>
      <c r="K3613" s="1">
        <v>22279</v>
      </c>
      <c r="L3613" s="1">
        <v>19231</v>
      </c>
      <c r="M3613" s="1">
        <v>-3048</v>
      </c>
      <c r="N3613" s="1">
        <v>19230.009999999998</v>
      </c>
      <c r="O3613">
        <v>0.99</v>
      </c>
      <c r="P3613" s="1">
        <v>19230.009999999998</v>
      </c>
      <c r="Q3613">
        <v>0</v>
      </c>
      <c r="R3613" s="1">
        <v>19230.009999999998</v>
      </c>
      <c r="S3613">
        <v>0</v>
      </c>
    </row>
    <row r="3614" spans="1:19" x14ac:dyDescent="0.25">
      <c r="A3614" s="2">
        <v>1001</v>
      </c>
      <c r="B3614" t="s">
        <v>21</v>
      </c>
      <c r="C3614" s="2" t="str">
        <f t="shared" si="190"/>
        <v>19</v>
      </c>
      <c r="D3614" t="s">
        <v>757</v>
      </c>
      <c r="E3614" s="2" t="str">
        <f t="shared" si="189"/>
        <v>190110000</v>
      </c>
      <c r="F3614" t="s">
        <v>770</v>
      </c>
      <c r="G3614" t="s">
        <v>771</v>
      </c>
      <c r="H3614" t="s">
        <v>772</v>
      </c>
      <c r="I3614">
        <v>13005</v>
      </c>
      <c r="J3614" t="s">
        <v>56</v>
      </c>
      <c r="K3614" s="1">
        <v>122143</v>
      </c>
      <c r="L3614" s="1">
        <v>95958.1</v>
      </c>
      <c r="M3614" s="1">
        <v>-26184.9</v>
      </c>
      <c r="N3614" s="1">
        <v>95958.080000000002</v>
      </c>
      <c r="O3614">
        <v>0.02</v>
      </c>
      <c r="P3614" s="1">
        <v>95958.080000000002</v>
      </c>
      <c r="Q3614">
        <v>0</v>
      </c>
      <c r="R3614" s="1">
        <v>95958.080000000002</v>
      </c>
      <c r="S3614">
        <v>0</v>
      </c>
    </row>
    <row r="3615" spans="1:19" x14ac:dyDescent="0.25">
      <c r="A3615" s="2">
        <v>1001</v>
      </c>
      <c r="B3615" t="s">
        <v>21</v>
      </c>
      <c r="C3615" s="2" t="str">
        <f t="shared" si="190"/>
        <v>19</v>
      </c>
      <c r="D3615" t="s">
        <v>757</v>
      </c>
      <c r="E3615" s="2" t="str">
        <f t="shared" si="189"/>
        <v>190110000</v>
      </c>
      <c r="F3615" t="s">
        <v>770</v>
      </c>
      <c r="G3615" t="s">
        <v>771</v>
      </c>
      <c r="H3615" t="s">
        <v>772</v>
      </c>
      <c r="I3615">
        <v>14103</v>
      </c>
      <c r="J3615" t="s">
        <v>59</v>
      </c>
      <c r="K3615" s="1">
        <v>65909</v>
      </c>
      <c r="L3615" s="1">
        <v>65540</v>
      </c>
      <c r="M3615">
        <v>-369</v>
      </c>
      <c r="N3615" s="1">
        <v>65539.839999999997</v>
      </c>
      <c r="O3615">
        <v>0.16</v>
      </c>
      <c r="P3615" s="1">
        <v>65539.839999999997</v>
      </c>
      <c r="Q3615">
        <v>0</v>
      </c>
      <c r="R3615" s="1">
        <v>65539.839999999997</v>
      </c>
      <c r="S3615">
        <v>0</v>
      </c>
    </row>
    <row r="3616" spans="1:19" x14ac:dyDescent="0.25">
      <c r="A3616" s="2">
        <v>1001</v>
      </c>
      <c r="B3616" t="s">
        <v>21</v>
      </c>
      <c r="C3616" s="2" t="str">
        <f t="shared" si="190"/>
        <v>19</v>
      </c>
      <c r="D3616" t="s">
        <v>757</v>
      </c>
      <c r="E3616" s="2" t="str">
        <f t="shared" si="189"/>
        <v>190110000</v>
      </c>
      <c r="F3616" t="s">
        <v>770</v>
      </c>
      <c r="G3616" t="s">
        <v>771</v>
      </c>
      <c r="H3616" t="s">
        <v>772</v>
      </c>
      <c r="I3616">
        <v>16000</v>
      </c>
      <c r="J3616" t="s">
        <v>35</v>
      </c>
      <c r="K3616" s="1">
        <v>574953</v>
      </c>
      <c r="L3616" s="1">
        <v>1061147.79</v>
      </c>
      <c r="M3616" s="1">
        <v>486194.79</v>
      </c>
      <c r="N3616" s="1">
        <v>1061147.79</v>
      </c>
      <c r="O3616">
        <v>0</v>
      </c>
      <c r="P3616" s="1">
        <v>1061147.79</v>
      </c>
      <c r="Q3616">
        <v>0</v>
      </c>
      <c r="R3616" s="1">
        <v>1061147.79</v>
      </c>
      <c r="S3616">
        <v>0</v>
      </c>
    </row>
    <row r="3617" spans="1:19" x14ac:dyDescent="0.25">
      <c r="A3617" s="2">
        <v>1001</v>
      </c>
      <c r="B3617" t="s">
        <v>21</v>
      </c>
      <c r="C3617" s="2" t="str">
        <f t="shared" si="190"/>
        <v>19</v>
      </c>
      <c r="D3617" t="s">
        <v>757</v>
      </c>
      <c r="E3617" s="2" t="str">
        <f t="shared" si="189"/>
        <v>190110000</v>
      </c>
      <c r="F3617" t="s">
        <v>770</v>
      </c>
      <c r="G3617" t="s">
        <v>771</v>
      </c>
      <c r="H3617" t="s">
        <v>772</v>
      </c>
      <c r="I3617">
        <v>21000</v>
      </c>
      <c r="J3617" t="s">
        <v>167</v>
      </c>
      <c r="K3617" s="1">
        <v>11400</v>
      </c>
      <c r="L3617" s="1">
        <v>5689.93</v>
      </c>
      <c r="M3617" s="1">
        <v>-5710.07</v>
      </c>
      <c r="N3617" s="1">
        <v>5689.93</v>
      </c>
      <c r="O3617">
        <v>0</v>
      </c>
      <c r="P3617" s="1">
        <v>5689.93</v>
      </c>
      <c r="Q3617">
        <v>0</v>
      </c>
      <c r="R3617" s="1">
        <v>5689.93</v>
      </c>
      <c r="S3617">
        <v>0</v>
      </c>
    </row>
    <row r="3618" spans="1:19" x14ac:dyDescent="0.25">
      <c r="A3618" s="2">
        <v>1001</v>
      </c>
      <c r="B3618" t="s">
        <v>21</v>
      </c>
      <c r="C3618" s="2" t="str">
        <f t="shared" si="190"/>
        <v>19</v>
      </c>
      <c r="D3618" t="s">
        <v>757</v>
      </c>
      <c r="E3618" s="2" t="str">
        <f t="shared" si="189"/>
        <v>190110000</v>
      </c>
      <c r="F3618" t="s">
        <v>770</v>
      </c>
      <c r="G3618" t="s">
        <v>771</v>
      </c>
      <c r="H3618" t="s">
        <v>772</v>
      </c>
      <c r="I3618">
        <v>21200</v>
      </c>
      <c r="J3618" t="s">
        <v>68</v>
      </c>
      <c r="K3618" s="1">
        <v>11400</v>
      </c>
      <c r="L3618">
        <v>0</v>
      </c>
      <c r="M3618" s="1">
        <v>-11400</v>
      </c>
      <c r="N3618">
        <v>0</v>
      </c>
      <c r="O3618">
        <v>0</v>
      </c>
      <c r="P3618">
        <v>0</v>
      </c>
      <c r="Q3618">
        <v>0</v>
      </c>
      <c r="R3618">
        <v>0</v>
      </c>
      <c r="S3618">
        <v>0</v>
      </c>
    </row>
    <row r="3619" spans="1:19" x14ac:dyDescent="0.25">
      <c r="A3619" s="2">
        <v>1001</v>
      </c>
      <c r="B3619" t="s">
        <v>21</v>
      </c>
      <c r="C3619" s="2" t="str">
        <f t="shared" si="190"/>
        <v>19</v>
      </c>
      <c r="D3619" t="s">
        <v>757</v>
      </c>
      <c r="E3619" s="2" t="str">
        <f t="shared" si="189"/>
        <v>190110000</v>
      </c>
      <c r="F3619" t="s">
        <v>770</v>
      </c>
      <c r="G3619" t="s">
        <v>771</v>
      </c>
      <c r="H3619" t="s">
        <v>772</v>
      </c>
      <c r="I3619">
        <v>21300</v>
      </c>
      <c r="J3619" t="s">
        <v>69</v>
      </c>
      <c r="K3619" s="1">
        <v>16302</v>
      </c>
      <c r="L3619">
        <v>0</v>
      </c>
      <c r="M3619" s="1">
        <v>-16302</v>
      </c>
      <c r="N3619">
        <v>0</v>
      </c>
      <c r="O3619">
        <v>0</v>
      </c>
      <c r="P3619">
        <v>0</v>
      </c>
      <c r="Q3619">
        <v>0</v>
      </c>
      <c r="R3619">
        <v>0</v>
      </c>
      <c r="S3619">
        <v>0</v>
      </c>
    </row>
    <row r="3620" spans="1:19" x14ac:dyDescent="0.25">
      <c r="A3620" s="2">
        <v>1001</v>
      </c>
      <c r="B3620" t="s">
        <v>21</v>
      </c>
      <c r="C3620" s="2" t="str">
        <f t="shared" si="190"/>
        <v>19</v>
      </c>
      <c r="D3620" t="s">
        <v>757</v>
      </c>
      <c r="E3620" s="2" t="str">
        <f t="shared" si="189"/>
        <v>190110000</v>
      </c>
      <c r="F3620" t="s">
        <v>770</v>
      </c>
      <c r="G3620" t="s">
        <v>771</v>
      </c>
      <c r="H3620" t="s">
        <v>772</v>
      </c>
      <c r="I3620">
        <v>22100</v>
      </c>
      <c r="J3620" t="s">
        <v>73</v>
      </c>
      <c r="K3620" s="1">
        <v>21000</v>
      </c>
      <c r="L3620" s="1">
        <v>21000</v>
      </c>
      <c r="M3620">
        <v>0</v>
      </c>
      <c r="N3620">
        <v>0</v>
      </c>
      <c r="O3620" s="1">
        <v>21000</v>
      </c>
      <c r="P3620">
        <v>0</v>
      </c>
      <c r="Q3620">
        <v>0</v>
      </c>
      <c r="R3620">
        <v>0</v>
      </c>
      <c r="S3620">
        <v>0</v>
      </c>
    </row>
    <row r="3621" spans="1:19" x14ac:dyDescent="0.25">
      <c r="A3621" s="2">
        <v>1001</v>
      </c>
      <c r="B3621" t="s">
        <v>21</v>
      </c>
      <c r="C3621" s="2" t="str">
        <f t="shared" si="190"/>
        <v>19</v>
      </c>
      <c r="D3621" t="s">
        <v>757</v>
      </c>
      <c r="E3621" s="2" t="str">
        <f t="shared" si="189"/>
        <v>190110000</v>
      </c>
      <c r="F3621" t="s">
        <v>770</v>
      </c>
      <c r="G3621" t="s">
        <v>771</v>
      </c>
      <c r="H3621" t="s">
        <v>772</v>
      </c>
      <c r="I3621">
        <v>22101</v>
      </c>
      <c r="J3621" t="s">
        <v>74</v>
      </c>
      <c r="K3621" s="1">
        <v>8000</v>
      </c>
      <c r="L3621">
        <v>0</v>
      </c>
      <c r="M3621" s="1">
        <v>-8000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</row>
    <row r="3622" spans="1:19" x14ac:dyDescent="0.25">
      <c r="A3622" s="2">
        <v>1001</v>
      </c>
      <c r="B3622" t="s">
        <v>21</v>
      </c>
      <c r="C3622" s="2" t="str">
        <f t="shared" si="190"/>
        <v>19</v>
      </c>
      <c r="D3622" t="s">
        <v>757</v>
      </c>
      <c r="E3622" s="2" t="str">
        <f t="shared" si="189"/>
        <v>190110000</v>
      </c>
      <c r="F3622" t="s">
        <v>770</v>
      </c>
      <c r="G3622" t="s">
        <v>771</v>
      </c>
      <c r="H3622" t="s">
        <v>772</v>
      </c>
      <c r="I3622">
        <v>22102</v>
      </c>
      <c r="J3622" t="s">
        <v>75</v>
      </c>
      <c r="K3622" s="1">
        <v>12000</v>
      </c>
      <c r="L3622">
        <v>0</v>
      </c>
      <c r="M3622" s="1">
        <v>-12000</v>
      </c>
      <c r="N3622">
        <v>0</v>
      </c>
      <c r="O3622">
        <v>0</v>
      </c>
      <c r="P3622">
        <v>0</v>
      </c>
      <c r="Q3622">
        <v>0</v>
      </c>
      <c r="R3622">
        <v>0</v>
      </c>
      <c r="S3622">
        <v>0</v>
      </c>
    </row>
    <row r="3623" spans="1:19" x14ac:dyDescent="0.25">
      <c r="A3623" s="2">
        <v>1001</v>
      </c>
      <c r="B3623" t="s">
        <v>21</v>
      </c>
      <c r="C3623" s="2" t="str">
        <f t="shared" si="190"/>
        <v>19</v>
      </c>
      <c r="D3623" t="s">
        <v>757</v>
      </c>
      <c r="E3623" s="2" t="str">
        <f t="shared" si="189"/>
        <v>190110000</v>
      </c>
      <c r="F3623" t="s">
        <v>770</v>
      </c>
      <c r="G3623" t="s">
        <v>771</v>
      </c>
      <c r="H3623" t="s">
        <v>772</v>
      </c>
      <c r="I3623">
        <v>22109</v>
      </c>
      <c r="J3623" t="s">
        <v>78</v>
      </c>
      <c r="K3623" s="1">
        <v>12000</v>
      </c>
      <c r="L3623">
        <v>0</v>
      </c>
      <c r="M3623" s="1">
        <v>-12000</v>
      </c>
      <c r="N3623">
        <v>0</v>
      </c>
      <c r="O3623">
        <v>0</v>
      </c>
      <c r="P3623">
        <v>0</v>
      </c>
      <c r="Q3623">
        <v>0</v>
      </c>
      <c r="R3623">
        <v>0</v>
      </c>
      <c r="S3623">
        <v>0</v>
      </c>
    </row>
    <row r="3624" spans="1:19" x14ac:dyDescent="0.25">
      <c r="A3624" s="2">
        <v>1001</v>
      </c>
      <c r="B3624" t="s">
        <v>21</v>
      </c>
      <c r="C3624" s="2" t="str">
        <f t="shared" si="190"/>
        <v>19</v>
      </c>
      <c r="D3624" t="s">
        <v>757</v>
      </c>
      <c r="E3624" s="2" t="str">
        <f t="shared" si="189"/>
        <v>190110000</v>
      </c>
      <c r="F3624" t="s">
        <v>770</v>
      </c>
      <c r="G3624" t="s">
        <v>771</v>
      </c>
      <c r="H3624" t="s">
        <v>772</v>
      </c>
      <c r="I3624">
        <v>22500</v>
      </c>
      <c r="J3624" t="s">
        <v>81</v>
      </c>
      <c r="K3624" s="1">
        <v>30051</v>
      </c>
      <c r="L3624" s="1">
        <v>6000</v>
      </c>
      <c r="M3624" s="1">
        <v>-24051</v>
      </c>
      <c r="N3624" s="1">
        <v>1989.45</v>
      </c>
      <c r="O3624" s="1">
        <v>4010.55</v>
      </c>
      <c r="P3624" s="1">
        <v>1989.45</v>
      </c>
      <c r="Q3624">
        <v>0</v>
      </c>
      <c r="R3624" s="1">
        <v>1989.45</v>
      </c>
      <c r="S3624">
        <v>0</v>
      </c>
    </row>
    <row r="3625" spans="1:19" x14ac:dyDescent="0.25">
      <c r="A3625" s="2">
        <v>1001</v>
      </c>
      <c r="B3625" t="s">
        <v>21</v>
      </c>
      <c r="C3625" s="2" t="str">
        <f t="shared" si="190"/>
        <v>19</v>
      </c>
      <c r="D3625" t="s">
        <v>757</v>
      </c>
      <c r="E3625" s="2" t="str">
        <f t="shared" si="189"/>
        <v>190110000</v>
      </c>
      <c r="F3625" t="s">
        <v>770</v>
      </c>
      <c r="G3625" t="s">
        <v>771</v>
      </c>
      <c r="H3625" t="s">
        <v>772</v>
      </c>
      <c r="I3625">
        <v>22602</v>
      </c>
      <c r="J3625" t="s">
        <v>108</v>
      </c>
      <c r="K3625" s="1">
        <v>83100</v>
      </c>
      <c r="L3625">
        <v>0</v>
      </c>
      <c r="M3625" s="1">
        <v>-83100</v>
      </c>
      <c r="N3625">
        <v>0</v>
      </c>
      <c r="O3625">
        <v>0</v>
      </c>
      <c r="P3625">
        <v>0</v>
      </c>
      <c r="Q3625">
        <v>0</v>
      </c>
      <c r="R3625">
        <v>0</v>
      </c>
      <c r="S3625">
        <v>0</v>
      </c>
    </row>
    <row r="3626" spans="1:19" x14ac:dyDescent="0.25">
      <c r="A3626" s="2">
        <v>1001</v>
      </c>
      <c r="B3626" t="s">
        <v>21</v>
      </c>
      <c r="C3626" s="2" t="str">
        <f t="shared" si="190"/>
        <v>19</v>
      </c>
      <c r="D3626" t="s">
        <v>757</v>
      </c>
      <c r="E3626" s="2" t="str">
        <f t="shared" si="189"/>
        <v>190110000</v>
      </c>
      <c r="F3626" t="s">
        <v>770</v>
      </c>
      <c r="G3626" t="s">
        <v>771</v>
      </c>
      <c r="H3626" t="s">
        <v>772</v>
      </c>
      <c r="I3626">
        <v>22605</v>
      </c>
      <c r="J3626" t="s">
        <v>203</v>
      </c>
      <c r="K3626" s="1">
        <v>20000</v>
      </c>
      <c r="L3626" s="1">
        <v>20000</v>
      </c>
      <c r="M3626">
        <v>0</v>
      </c>
      <c r="N3626" s="1">
        <v>10256.620000000001</v>
      </c>
      <c r="O3626" s="1">
        <v>9743.3799999999992</v>
      </c>
      <c r="P3626" s="1">
        <v>10256.620000000001</v>
      </c>
      <c r="Q3626">
        <v>0</v>
      </c>
      <c r="R3626" s="1">
        <v>10256.620000000001</v>
      </c>
      <c r="S3626">
        <v>0</v>
      </c>
    </row>
    <row r="3627" spans="1:19" x14ac:dyDescent="0.25">
      <c r="A3627" s="2">
        <v>1001</v>
      </c>
      <c r="B3627" t="s">
        <v>21</v>
      </c>
      <c r="C3627" s="2" t="str">
        <f t="shared" si="190"/>
        <v>19</v>
      </c>
      <c r="D3627" t="s">
        <v>757</v>
      </c>
      <c r="E3627" s="2" t="str">
        <f t="shared" si="189"/>
        <v>190110000</v>
      </c>
      <c r="F3627" t="s">
        <v>770</v>
      </c>
      <c r="G3627" t="s">
        <v>771</v>
      </c>
      <c r="H3627" t="s">
        <v>772</v>
      </c>
      <c r="I3627">
        <v>22606</v>
      </c>
      <c r="J3627" t="s">
        <v>83</v>
      </c>
      <c r="K3627" s="1">
        <v>4000</v>
      </c>
      <c r="L3627">
        <v>0</v>
      </c>
      <c r="M3627" s="1">
        <v>-4000</v>
      </c>
      <c r="N3627">
        <v>0</v>
      </c>
      <c r="O3627">
        <v>0</v>
      </c>
      <c r="P3627">
        <v>0</v>
      </c>
      <c r="Q3627">
        <v>0</v>
      </c>
      <c r="R3627">
        <v>0</v>
      </c>
      <c r="S3627">
        <v>0</v>
      </c>
    </row>
    <row r="3628" spans="1:19" x14ac:dyDescent="0.25">
      <c r="A3628" s="2">
        <v>1001</v>
      </c>
      <c r="B3628" t="s">
        <v>21</v>
      </c>
      <c r="C3628" s="2" t="str">
        <f t="shared" si="190"/>
        <v>19</v>
      </c>
      <c r="D3628" t="s">
        <v>757</v>
      </c>
      <c r="E3628" s="2" t="str">
        <f t="shared" si="189"/>
        <v>190110000</v>
      </c>
      <c r="F3628" t="s">
        <v>770</v>
      </c>
      <c r="G3628" t="s">
        <v>771</v>
      </c>
      <c r="H3628" t="s">
        <v>772</v>
      </c>
      <c r="I3628">
        <v>22607</v>
      </c>
      <c r="J3628" t="s">
        <v>305</v>
      </c>
      <c r="K3628">
        <v>0</v>
      </c>
      <c r="L3628" s="1">
        <v>241240.62</v>
      </c>
      <c r="M3628" s="1">
        <v>241240.62</v>
      </c>
      <c r="N3628" s="1">
        <v>241240.62</v>
      </c>
      <c r="O3628">
        <v>0</v>
      </c>
      <c r="P3628" s="1">
        <v>241240.62</v>
      </c>
      <c r="Q3628">
        <v>0</v>
      </c>
      <c r="R3628">
        <v>0</v>
      </c>
      <c r="S3628" s="1">
        <v>241240.62</v>
      </c>
    </row>
    <row r="3629" spans="1:19" x14ac:dyDescent="0.25">
      <c r="A3629" s="2">
        <v>1001</v>
      </c>
      <c r="B3629" t="s">
        <v>21</v>
      </c>
      <c r="C3629" s="2" t="str">
        <f t="shared" si="190"/>
        <v>19</v>
      </c>
      <c r="D3629" t="s">
        <v>757</v>
      </c>
      <c r="E3629" s="2" t="str">
        <f t="shared" si="189"/>
        <v>190110000</v>
      </c>
      <c r="F3629" t="s">
        <v>770</v>
      </c>
      <c r="G3629" t="s">
        <v>771</v>
      </c>
      <c r="H3629" t="s">
        <v>772</v>
      </c>
      <c r="I3629">
        <v>22700</v>
      </c>
      <c r="J3629" t="s">
        <v>84</v>
      </c>
      <c r="K3629" s="1">
        <v>6000</v>
      </c>
      <c r="L3629">
        <v>0</v>
      </c>
      <c r="M3629" s="1">
        <v>-6000</v>
      </c>
      <c r="N3629">
        <v>0</v>
      </c>
      <c r="O3629">
        <v>0</v>
      </c>
      <c r="P3629">
        <v>0</v>
      </c>
      <c r="Q3629">
        <v>0</v>
      </c>
      <c r="R3629">
        <v>0</v>
      </c>
      <c r="S3629">
        <v>0</v>
      </c>
    </row>
    <row r="3630" spans="1:19" x14ac:dyDescent="0.25">
      <c r="A3630" s="2">
        <v>1001</v>
      </c>
      <c r="B3630" t="s">
        <v>21</v>
      </c>
      <c r="C3630" s="2" t="str">
        <f t="shared" si="190"/>
        <v>19</v>
      </c>
      <c r="D3630" t="s">
        <v>757</v>
      </c>
      <c r="E3630" s="2" t="str">
        <f t="shared" si="189"/>
        <v>190110000</v>
      </c>
      <c r="F3630" t="s">
        <v>770</v>
      </c>
      <c r="G3630" t="s">
        <v>771</v>
      </c>
      <c r="H3630" t="s">
        <v>772</v>
      </c>
      <c r="I3630">
        <v>22701</v>
      </c>
      <c r="J3630" t="s">
        <v>85</v>
      </c>
      <c r="K3630" s="1">
        <v>150000</v>
      </c>
      <c r="L3630">
        <v>0</v>
      </c>
      <c r="M3630" s="1">
        <v>-150000</v>
      </c>
      <c r="N3630">
        <v>0</v>
      </c>
      <c r="O3630">
        <v>0</v>
      </c>
      <c r="P3630">
        <v>0</v>
      </c>
      <c r="Q3630">
        <v>0</v>
      </c>
      <c r="R3630">
        <v>0</v>
      </c>
      <c r="S3630">
        <v>0</v>
      </c>
    </row>
    <row r="3631" spans="1:19" x14ac:dyDescent="0.25">
      <c r="A3631" s="2">
        <v>1001</v>
      </c>
      <c r="B3631" t="s">
        <v>21</v>
      </c>
      <c r="C3631" s="2" t="str">
        <f t="shared" si="190"/>
        <v>19</v>
      </c>
      <c r="D3631" t="s">
        <v>757</v>
      </c>
      <c r="E3631" s="2" t="str">
        <f t="shared" si="189"/>
        <v>190110000</v>
      </c>
      <c r="F3631" t="s">
        <v>770</v>
      </c>
      <c r="G3631" t="s">
        <v>771</v>
      </c>
      <c r="H3631" t="s">
        <v>772</v>
      </c>
      <c r="I3631">
        <v>22704</v>
      </c>
      <c r="J3631" t="s">
        <v>136</v>
      </c>
      <c r="K3631" s="1">
        <v>63986197</v>
      </c>
      <c r="L3631" s="1">
        <v>68043940.629999995</v>
      </c>
      <c r="M3631" s="1">
        <v>4057743.63</v>
      </c>
      <c r="N3631" s="1">
        <v>68043940.629999995</v>
      </c>
      <c r="O3631">
        <v>0</v>
      </c>
      <c r="P3631" s="1">
        <v>67753431.379999995</v>
      </c>
      <c r="Q3631" s="1">
        <v>290509.25</v>
      </c>
      <c r="R3631" s="1">
        <v>67483690.299999997</v>
      </c>
      <c r="S3631" s="1">
        <v>269741.08</v>
      </c>
    </row>
    <row r="3632" spans="1:19" x14ac:dyDescent="0.25">
      <c r="A3632" s="2">
        <v>1001</v>
      </c>
      <c r="B3632" t="s">
        <v>21</v>
      </c>
      <c r="C3632" s="2" t="str">
        <f t="shared" si="190"/>
        <v>19</v>
      </c>
      <c r="D3632" t="s">
        <v>757</v>
      </c>
      <c r="E3632" s="2" t="str">
        <f t="shared" si="189"/>
        <v>190110000</v>
      </c>
      <c r="F3632" t="s">
        <v>770</v>
      </c>
      <c r="G3632" t="s">
        <v>771</v>
      </c>
      <c r="H3632" t="s">
        <v>772</v>
      </c>
      <c r="I3632">
        <v>22706</v>
      </c>
      <c r="J3632" t="s">
        <v>86</v>
      </c>
      <c r="K3632" s="1">
        <v>103000</v>
      </c>
      <c r="L3632" s="1">
        <v>210466.63</v>
      </c>
      <c r="M3632" s="1">
        <v>107466.63</v>
      </c>
      <c r="N3632" s="1">
        <v>265110.77</v>
      </c>
      <c r="O3632" s="1">
        <v>-54644.14</v>
      </c>
      <c r="P3632" s="1">
        <v>265110.77</v>
      </c>
      <c r="Q3632">
        <v>0</v>
      </c>
      <c r="R3632" s="1">
        <v>185158.24</v>
      </c>
      <c r="S3632" s="1">
        <v>79952.53</v>
      </c>
    </row>
    <row r="3633" spans="1:19" x14ac:dyDescent="0.25">
      <c r="A3633" s="2">
        <v>1001</v>
      </c>
      <c r="B3633" t="s">
        <v>21</v>
      </c>
      <c r="C3633" s="2" t="str">
        <f t="shared" si="190"/>
        <v>19</v>
      </c>
      <c r="D3633" t="s">
        <v>757</v>
      </c>
      <c r="E3633" s="2" t="str">
        <f t="shared" si="189"/>
        <v>190110000</v>
      </c>
      <c r="F3633" t="s">
        <v>770</v>
      </c>
      <c r="G3633" t="s">
        <v>771</v>
      </c>
      <c r="H3633" t="s">
        <v>772</v>
      </c>
      <c r="I3633">
        <v>22709</v>
      </c>
      <c r="J3633" t="s">
        <v>87</v>
      </c>
      <c r="K3633" s="1">
        <v>490000</v>
      </c>
      <c r="L3633" s="1">
        <v>376130.25</v>
      </c>
      <c r="M3633" s="1">
        <v>-113869.75</v>
      </c>
      <c r="N3633" s="1">
        <v>335929.48</v>
      </c>
      <c r="O3633" s="1">
        <v>40200.769999999997</v>
      </c>
      <c r="P3633" s="1">
        <v>335929.48</v>
      </c>
      <c r="Q3633">
        <v>0</v>
      </c>
      <c r="R3633" s="1">
        <v>335929.44</v>
      </c>
      <c r="S3633">
        <v>0.04</v>
      </c>
    </row>
    <row r="3634" spans="1:19" x14ac:dyDescent="0.25">
      <c r="A3634" s="2">
        <v>1001</v>
      </c>
      <c r="B3634" t="s">
        <v>21</v>
      </c>
      <c r="C3634" s="2" t="str">
        <f t="shared" si="190"/>
        <v>19</v>
      </c>
      <c r="D3634" t="s">
        <v>757</v>
      </c>
      <c r="E3634" s="2" t="str">
        <f t="shared" si="189"/>
        <v>190110000</v>
      </c>
      <c r="F3634" t="s">
        <v>770</v>
      </c>
      <c r="G3634" t="s">
        <v>771</v>
      </c>
      <c r="H3634" t="s">
        <v>772</v>
      </c>
      <c r="I3634">
        <v>22804</v>
      </c>
      <c r="J3634" t="s">
        <v>307</v>
      </c>
      <c r="K3634" s="1">
        <v>123600</v>
      </c>
      <c r="L3634" s="1">
        <v>72000</v>
      </c>
      <c r="M3634" s="1">
        <v>-51600</v>
      </c>
      <c r="N3634" s="1">
        <v>72000</v>
      </c>
      <c r="O3634">
        <v>0</v>
      </c>
      <c r="P3634" s="1">
        <v>72000</v>
      </c>
      <c r="Q3634">
        <v>0</v>
      </c>
      <c r="R3634" s="1">
        <v>66000</v>
      </c>
      <c r="S3634" s="1">
        <v>6000</v>
      </c>
    </row>
    <row r="3635" spans="1:19" x14ac:dyDescent="0.25">
      <c r="A3635" s="2">
        <v>1001</v>
      </c>
      <c r="B3635" t="s">
        <v>21</v>
      </c>
      <c r="C3635" s="2" t="str">
        <f t="shared" si="190"/>
        <v>19</v>
      </c>
      <c r="D3635" t="s">
        <v>757</v>
      </c>
      <c r="E3635" s="2" t="str">
        <f t="shared" si="189"/>
        <v>190110000</v>
      </c>
      <c r="F3635" t="s">
        <v>770</v>
      </c>
      <c r="G3635" t="s">
        <v>771</v>
      </c>
      <c r="H3635" t="s">
        <v>772</v>
      </c>
      <c r="I3635">
        <v>22809</v>
      </c>
      <c r="J3635" t="s">
        <v>308</v>
      </c>
      <c r="K3635" s="1">
        <v>150000</v>
      </c>
      <c r="L3635">
        <v>0</v>
      </c>
      <c r="M3635" s="1">
        <v>-150000</v>
      </c>
      <c r="N3635">
        <v>0</v>
      </c>
      <c r="O3635">
        <v>0</v>
      </c>
      <c r="P3635">
        <v>0</v>
      </c>
      <c r="Q3635">
        <v>0</v>
      </c>
      <c r="R3635">
        <v>0</v>
      </c>
      <c r="S3635">
        <v>0</v>
      </c>
    </row>
    <row r="3636" spans="1:19" x14ac:dyDescent="0.25">
      <c r="A3636" s="2">
        <v>1001</v>
      </c>
      <c r="B3636" t="s">
        <v>21</v>
      </c>
      <c r="C3636" s="2" t="str">
        <f t="shared" si="190"/>
        <v>19</v>
      </c>
      <c r="D3636" t="s">
        <v>757</v>
      </c>
      <c r="E3636" s="2" t="str">
        <f t="shared" ref="E3636:E3667" si="191">"190110000"</f>
        <v>190110000</v>
      </c>
      <c r="F3636" t="s">
        <v>770</v>
      </c>
      <c r="G3636" t="s">
        <v>771</v>
      </c>
      <c r="H3636" t="s">
        <v>772</v>
      </c>
      <c r="I3636">
        <v>23001</v>
      </c>
      <c r="J3636" t="s">
        <v>88</v>
      </c>
      <c r="K3636" s="1">
        <v>5911</v>
      </c>
      <c r="L3636" s="1">
        <v>5911</v>
      </c>
      <c r="M3636">
        <v>0</v>
      </c>
      <c r="N3636">
        <v>56.1</v>
      </c>
      <c r="O3636" s="1">
        <v>5854.9</v>
      </c>
      <c r="P3636">
        <v>56.1</v>
      </c>
      <c r="Q3636">
        <v>0</v>
      </c>
      <c r="R3636">
        <v>56.1</v>
      </c>
      <c r="S3636">
        <v>0</v>
      </c>
    </row>
    <row r="3637" spans="1:19" x14ac:dyDescent="0.25">
      <c r="A3637" s="2">
        <v>1001</v>
      </c>
      <c r="B3637" t="s">
        <v>21</v>
      </c>
      <c r="C3637" s="2" t="str">
        <f t="shared" si="190"/>
        <v>19</v>
      </c>
      <c r="D3637" t="s">
        <v>757</v>
      </c>
      <c r="E3637" s="2" t="str">
        <f t="shared" si="191"/>
        <v>190110000</v>
      </c>
      <c r="F3637" t="s">
        <v>770</v>
      </c>
      <c r="G3637" t="s">
        <v>771</v>
      </c>
      <c r="H3637" t="s">
        <v>772</v>
      </c>
      <c r="I3637">
        <v>23100</v>
      </c>
      <c r="J3637" t="s">
        <v>89</v>
      </c>
      <c r="K3637" s="1">
        <v>7200</v>
      </c>
      <c r="L3637" s="1">
        <v>7200</v>
      </c>
      <c r="M3637">
        <v>0</v>
      </c>
      <c r="N3637" s="1">
        <v>2716.48</v>
      </c>
      <c r="O3637" s="1">
        <v>4483.5200000000004</v>
      </c>
      <c r="P3637" s="1">
        <v>2716.48</v>
      </c>
      <c r="Q3637">
        <v>0</v>
      </c>
      <c r="R3637" s="1">
        <v>2716.48</v>
      </c>
      <c r="S3637">
        <v>0</v>
      </c>
    </row>
    <row r="3638" spans="1:19" x14ac:dyDescent="0.25">
      <c r="A3638" s="2">
        <v>1001</v>
      </c>
      <c r="B3638" t="s">
        <v>21</v>
      </c>
      <c r="C3638" s="2" t="str">
        <f t="shared" si="190"/>
        <v>19</v>
      </c>
      <c r="D3638" t="s">
        <v>757</v>
      </c>
      <c r="E3638" s="2" t="str">
        <f t="shared" si="191"/>
        <v>190110000</v>
      </c>
      <c r="F3638" t="s">
        <v>770</v>
      </c>
      <c r="G3638" t="s">
        <v>771</v>
      </c>
      <c r="H3638" t="s">
        <v>772</v>
      </c>
      <c r="I3638">
        <v>25400</v>
      </c>
      <c r="J3638" t="s">
        <v>773</v>
      </c>
      <c r="K3638" s="1">
        <v>20733154</v>
      </c>
      <c r="L3638" s="1">
        <v>24395743.899999999</v>
      </c>
      <c r="M3638" s="1">
        <v>3662589.9</v>
      </c>
      <c r="N3638" s="1">
        <v>23066280.899999999</v>
      </c>
      <c r="O3638" s="1">
        <v>1329463</v>
      </c>
      <c r="P3638" s="1">
        <v>23066280.899999999</v>
      </c>
      <c r="Q3638">
        <v>0</v>
      </c>
      <c r="R3638" s="1">
        <v>22164988.879999999</v>
      </c>
      <c r="S3638" s="1">
        <v>901292.02</v>
      </c>
    </row>
    <row r="3639" spans="1:19" x14ac:dyDescent="0.25">
      <c r="A3639" s="2">
        <v>1001</v>
      </c>
      <c r="B3639" t="s">
        <v>21</v>
      </c>
      <c r="C3639" s="2" t="str">
        <f t="shared" si="190"/>
        <v>19</v>
      </c>
      <c r="D3639" t="s">
        <v>757</v>
      </c>
      <c r="E3639" s="2" t="str">
        <f t="shared" si="191"/>
        <v>190110000</v>
      </c>
      <c r="F3639" t="s">
        <v>770</v>
      </c>
      <c r="G3639" t="s">
        <v>771</v>
      </c>
      <c r="H3639" t="s">
        <v>772</v>
      </c>
      <c r="I3639">
        <v>25401</v>
      </c>
      <c r="J3639" t="s">
        <v>765</v>
      </c>
      <c r="K3639" s="1">
        <v>271812025</v>
      </c>
      <c r="L3639" s="1">
        <v>305123968.69</v>
      </c>
      <c r="M3639" s="1">
        <v>33311943.690000001</v>
      </c>
      <c r="N3639" s="1">
        <v>306347133.56</v>
      </c>
      <c r="O3639" s="1">
        <v>-1223164.8700000001</v>
      </c>
      <c r="P3639" s="1">
        <v>306325066.42000002</v>
      </c>
      <c r="Q3639" s="1">
        <v>22067.14</v>
      </c>
      <c r="R3639" s="1">
        <v>292254650.27999997</v>
      </c>
      <c r="S3639" s="1">
        <v>14070416.140000001</v>
      </c>
    </row>
    <row r="3640" spans="1:19" x14ac:dyDescent="0.25">
      <c r="A3640" s="2">
        <v>1001</v>
      </c>
      <c r="B3640" t="s">
        <v>21</v>
      </c>
      <c r="C3640" s="2" t="str">
        <f t="shared" si="190"/>
        <v>19</v>
      </c>
      <c r="D3640" t="s">
        <v>757</v>
      </c>
      <c r="E3640" s="2" t="str">
        <f t="shared" si="191"/>
        <v>190110000</v>
      </c>
      <c r="F3640" t="s">
        <v>770</v>
      </c>
      <c r="G3640" t="s">
        <v>771</v>
      </c>
      <c r="H3640" t="s">
        <v>772</v>
      </c>
      <c r="I3640">
        <v>28001</v>
      </c>
      <c r="J3640" t="s">
        <v>45</v>
      </c>
      <c r="K3640" s="1">
        <v>30000</v>
      </c>
      <c r="L3640" s="1">
        <v>956282</v>
      </c>
      <c r="M3640" s="1">
        <v>926282</v>
      </c>
      <c r="N3640" s="1">
        <v>955782</v>
      </c>
      <c r="O3640">
        <v>500</v>
      </c>
      <c r="P3640" s="1">
        <v>955782</v>
      </c>
      <c r="Q3640">
        <v>0</v>
      </c>
      <c r="R3640" s="1">
        <v>951500.27</v>
      </c>
      <c r="S3640" s="1">
        <v>4281.7299999999996</v>
      </c>
    </row>
    <row r="3641" spans="1:19" x14ac:dyDescent="0.25">
      <c r="A3641" s="2">
        <v>1001</v>
      </c>
      <c r="B3641" t="s">
        <v>21</v>
      </c>
      <c r="C3641" s="2" t="str">
        <f t="shared" si="190"/>
        <v>19</v>
      </c>
      <c r="D3641" t="s">
        <v>757</v>
      </c>
      <c r="E3641" s="2" t="str">
        <f t="shared" si="191"/>
        <v>190110000</v>
      </c>
      <c r="F3641" t="s">
        <v>770</v>
      </c>
      <c r="G3641" t="s">
        <v>771</v>
      </c>
      <c r="H3641" t="s">
        <v>772</v>
      </c>
      <c r="I3641">
        <v>44500</v>
      </c>
      <c r="J3641" t="s">
        <v>774</v>
      </c>
      <c r="K3641" s="1">
        <v>280000</v>
      </c>
      <c r="L3641">
        <v>0</v>
      </c>
      <c r="M3641" s="1">
        <v>-280000</v>
      </c>
      <c r="N3641">
        <v>0</v>
      </c>
      <c r="O3641">
        <v>0</v>
      </c>
      <c r="P3641">
        <v>0</v>
      </c>
      <c r="Q3641">
        <v>0</v>
      </c>
      <c r="R3641">
        <v>0</v>
      </c>
      <c r="S3641">
        <v>0</v>
      </c>
    </row>
    <row r="3642" spans="1:19" x14ac:dyDescent="0.25">
      <c r="A3642" s="2">
        <v>1001</v>
      </c>
      <c r="B3642" t="s">
        <v>21</v>
      </c>
      <c r="C3642" s="2" t="str">
        <f t="shared" si="190"/>
        <v>19</v>
      </c>
      <c r="D3642" t="s">
        <v>757</v>
      </c>
      <c r="E3642" s="2" t="str">
        <f t="shared" si="191"/>
        <v>190110000</v>
      </c>
      <c r="F3642" t="s">
        <v>770</v>
      </c>
      <c r="G3642" t="s">
        <v>771</v>
      </c>
      <c r="H3642" t="s">
        <v>772</v>
      </c>
      <c r="I3642">
        <v>46309</v>
      </c>
      <c r="J3642" t="s">
        <v>144</v>
      </c>
      <c r="K3642" s="1">
        <v>500000</v>
      </c>
      <c r="L3642" s="1">
        <v>514892.53</v>
      </c>
      <c r="M3642" s="1">
        <v>14892.53</v>
      </c>
      <c r="N3642" s="1">
        <v>514892.53</v>
      </c>
      <c r="O3642">
        <v>0</v>
      </c>
      <c r="P3642" s="1">
        <v>514892.53</v>
      </c>
      <c r="Q3642">
        <v>0</v>
      </c>
      <c r="R3642" s="1">
        <v>514892.53</v>
      </c>
      <c r="S3642">
        <v>0</v>
      </c>
    </row>
    <row r="3643" spans="1:19" x14ac:dyDescent="0.25">
      <c r="A3643" s="2">
        <v>1001</v>
      </c>
      <c r="B3643" t="s">
        <v>21</v>
      </c>
      <c r="C3643" s="2" t="str">
        <f t="shared" si="190"/>
        <v>19</v>
      </c>
      <c r="D3643" t="s">
        <v>757</v>
      </c>
      <c r="E3643" s="2" t="str">
        <f t="shared" si="191"/>
        <v>190110000</v>
      </c>
      <c r="F3643" t="s">
        <v>770</v>
      </c>
      <c r="G3643" t="s">
        <v>771</v>
      </c>
      <c r="H3643" t="s">
        <v>772</v>
      </c>
      <c r="I3643">
        <v>48003</v>
      </c>
      <c r="J3643" t="s">
        <v>775</v>
      </c>
      <c r="K3643" s="1">
        <v>198000</v>
      </c>
      <c r="L3643" s="1">
        <v>163688.07999999999</v>
      </c>
      <c r="M3643" s="1">
        <v>-34311.919999999998</v>
      </c>
      <c r="N3643" s="1">
        <v>163688.07999999999</v>
      </c>
      <c r="O3643">
        <v>0</v>
      </c>
      <c r="P3643" s="1">
        <v>163688.07999999999</v>
      </c>
      <c r="Q3643">
        <v>0</v>
      </c>
      <c r="R3643" s="1">
        <v>163688.07999999999</v>
      </c>
      <c r="S3643">
        <v>0</v>
      </c>
    </row>
    <row r="3644" spans="1:19" x14ac:dyDescent="0.25">
      <c r="A3644" s="2">
        <v>1001</v>
      </c>
      <c r="B3644" t="s">
        <v>21</v>
      </c>
      <c r="C3644" s="2" t="str">
        <f t="shared" si="190"/>
        <v>19</v>
      </c>
      <c r="D3644" t="s">
        <v>757</v>
      </c>
      <c r="E3644" s="2" t="str">
        <f t="shared" si="191"/>
        <v>190110000</v>
      </c>
      <c r="F3644" t="s">
        <v>770</v>
      </c>
      <c r="G3644" t="s">
        <v>771</v>
      </c>
      <c r="H3644" t="s">
        <v>772</v>
      </c>
      <c r="I3644">
        <v>62300</v>
      </c>
      <c r="J3644" t="s">
        <v>90</v>
      </c>
      <c r="K3644" s="1">
        <v>1902152</v>
      </c>
      <c r="L3644" s="1">
        <v>1042964.4</v>
      </c>
      <c r="M3644" s="1">
        <v>-859187.6</v>
      </c>
      <c r="N3644">
        <v>0</v>
      </c>
      <c r="O3644" s="1">
        <v>1042964.4</v>
      </c>
      <c r="P3644">
        <v>0</v>
      </c>
      <c r="Q3644">
        <v>0</v>
      </c>
      <c r="R3644">
        <v>0</v>
      </c>
      <c r="S3644">
        <v>0</v>
      </c>
    </row>
    <row r="3645" spans="1:19" x14ac:dyDescent="0.25">
      <c r="A3645" s="2">
        <v>1001</v>
      </c>
      <c r="B3645" t="s">
        <v>21</v>
      </c>
      <c r="C3645" s="2" t="str">
        <f t="shared" si="190"/>
        <v>19</v>
      </c>
      <c r="D3645" t="s">
        <v>757</v>
      </c>
      <c r="E3645" s="2" t="str">
        <f t="shared" si="191"/>
        <v>190110000</v>
      </c>
      <c r="F3645" t="s">
        <v>770</v>
      </c>
      <c r="G3645" t="s">
        <v>771</v>
      </c>
      <c r="H3645" t="s">
        <v>772</v>
      </c>
      <c r="I3645">
        <v>62301</v>
      </c>
      <c r="J3645" t="s">
        <v>157</v>
      </c>
      <c r="K3645" s="1">
        <v>1017</v>
      </c>
      <c r="L3645" s="1">
        <v>1017</v>
      </c>
      <c r="M3645">
        <v>0</v>
      </c>
      <c r="N3645" s="1">
        <v>77302.539999999994</v>
      </c>
      <c r="O3645" s="1">
        <v>-76285.539999999994</v>
      </c>
      <c r="P3645" s="1">
        <v>77302.539999999994</v>
      </c>
      <c r="Q3645">
        <v>0</v>
      </c>
      <c r="R3645" s="1">
        <v>77302.539999999994</v>
      </c>
      <c r="S3645">
        <v>0</v>
      </c>
    </row>
    <row r="3646" spans="1:19" x14ac:dyDescent="0.25">
      <c r="A3646" s="2">
        <v>1001</v>
      </c>
      <c r="B3646" t="s">
        <v>21</v>
      </c>
      <c r="C3646" s="2" t="str">
        <f t="shared" si="190"/>
        <v>19</v>
      </c>
      <c r="D3646" t="s">
        <v>757</v>
      </c>
      <c r="E3646" s="2" t="str">
        <f t="shared" si="191"/>
        <v>190110000</v>
      </c>
      <c r="F3646" t="s">
        <v>770</v>
      </c>
      <c r="G3646" t="s">
        <v>771</v>
      </c>
      <c r="H3646" t="s">
        <v>772</v>
      </c>
      <c r="I3646">
        <v>62302</v>
      </c>
      <c r="J3646" t="s">
        <v>382</v>
      </c>
      <c r="K3646" s="1">
        <v>1000</v>
      </c>
      <c r="L3646" s="1">
        <v>1000</v>
      </c>
      <c r="M3646">
        <v>0</v>
      </c>
      <c r="N3646" s="1">
        <v>4502.22</v>
      </c>
      <c r="O3646" s="1">
        <v>-3502.22</v>
      </c>
      <c r="P3646" s="1">
        <v>4502.22</v>
      </c>
      <c r="Q3646">
        <v>0</v>
      </c>
      <c r="R3646" s="1">
        <v>4502.22</v>
      </c>
      <c r="S3646">
        <v>0</v>
      </c>
    </row>
    <row r="3647" spans="1:19" x14ac:dyDescent="0.25">
      <c r="A3647" s="2">
        <v>1001</v>
      </c>
      <c r="B3647" t="s">
        <v>21</v>
      </c>
      <c r="C3647" s="2" t="str">
        <f t="shared" si="190"/>
        <v>19</v>
      </c>
      <c r="D3647" t="s">
        <v>757</v>
      </c>
      <c r="E3647" s="2" t="str">
        <f t="shared" si="191"/>
        <v>190110000</v>
      </c>
      <c r="F3647" t="s">
        <v>770</v>
      </c>
      <c r="G3647" t="s">
        <v>771</v>
      </c>
      <c r="H3647" t="s">
        <v>772</v>
      </c>
      <c r="I3647">
        <v>62303</v>
      </c>
      <c r="J3647" t="s">
        <v>91</v>
      </c>
      <c r="K3647" s="1">
        <v>1000</v>
      </c>
      <c r="L3647" s="1">
        <v>1000</v>
      </c>
      <c r="M3647">
        <v>0</v>
      </c>
      <c r="N3647">
        <v>0</v>
      </c>
      <c r="O3647" s="1">
        <v>1000</v>
      </c>
      <c r="P3647">
        <v>0</v>
      </c>
      <c r="Q3647">
        <v>0</v>
      </c>
      <c r="R3647">
        <v>0</v>
      </c>
      <c r="S3647">
        <v>0</v>
      </c>
    </row>
    <row r="3648" spans="1:19" x14ac:dyDescent="0.25">
      <c r="A3648" s="2">
        <v>1001</v>
      </c>
      <c r="B3648" t="s">
        <v>21</v>
      </c>
      <c r="C3648" s="2" t="str">
        <f t="shared" si="190"/>
        <v>19</v>
      </c>
      <c r="D3648" t="s">
        <v>757</v>
      </c>
      <c r="E3648" s="2" t="str">
        <f t="shared" si="191"/>
        <v>190110000</v>
      </c>
      <c r="F3648" t="s">
        <v>770</v>
      </c>
      <c r="G3648" t="s">
        <v>771</v>
      </c>
      <c r="H3648" t="s">
        <v>772</v>
      </c>
      <c r="I3648">
        <v>62304</v>
      </c>
      <c r="J3648" t="s">
        <v>360</v>
      </c>
      <c r="K3648" s="1">
        <v>1101783</v>
      </c>
      <c r="L3648" s="1">
        <v>885321.08</v>
      </c>
      <c r="M3648" s="1">
        <v>-216461.92</v>
      </c>
      <c r="N3648" s="1">
        <v>835321.08</v>
      </c>
      <c r="O3648" s="1">
        <v>50000</v>
      </c>
      <c r="P3648" s="1">
        <v>835321.08</v>
      </c>
      <c r="Q3648">
        <v>0</v>
      </c>
      <c r="R3648" s="1">
        <v>835321.08</v>
      </c>
      <c r="S3648">
        <v>0</v>
      </c>
    </row>
    <row r="3649" spans="1:19" x14ac:dyDescent="0.25">
      <c r="A3649" s="2">
        <v>1001</v>
      </c>
      <c r="B3649" t="s">
        <v>21</v>
      </c>
      <c r="C3649" s="2" t="str">
        <f t="shared" si="190"/>
        <v>19</v>
      </c>
      <c r="D3649" t="s">
        <v>757</v>
      </c>
      <c r="E3649" s="2" t="str">
        <f t="shared" si="191"/>
        <v>190110000</v>
      </c>
      <c r="F3649" t="s">
        <v>770</v>
      </c>
      <c r="G3649" t="s">
        <v>771</v>
      </c>
      <c r="H3649" t="s">
        <v>772</v>
      </c>
      <c r="I3649">
        <v>62307</v>
      </c>
      <c r="J3649" t="s">
        <v>169</v>
      </c>
      <c r="K3649" s="1">
        <v>1000</v>
      </c>
      <c r="L3649" s="1">
        <v>1000</v>
      </c>
      <c r="M3649">
        <v>0</v>
      </c>
      <c r="N3649" s="1">
        <v>18945.27</v>
      </c>
      <c r="O3649" s="1">
        <v>-17945.27</v>
      </c>
      <c r="P3649" s="1">
        <v>18945.27</v>
      </c>
      <c r="Q3649">
        <v>0</v>
      </c>
      <c r="R3649" s="1">
        <v>18945.27</v>
      </c>
      <c r="S3649">
        <v>0</v>
      </c>
    </row>
    <row r="3650" spans="1:19" x14ac:dyDescent="0.25">
      <c r="A3650" s="2">
        <v>1001</v>
      </c>
      <c r="B3650" t="s">
        <v>21</v>
      </c>
      <c r="C3650" s="2" t="str">
        <f t="shared" si="190"/>
        <v>19</v>
      </c>
      <c r="D3650" t="s">
        <v>757</v>
      </c>
      <c r="E3650" s="2" t="str">
        <f t="shared" si="191"/>
        <v>190110000</v>
      </c>
      <c r="F3650" t="s">
        <v>770</v>
      </c>
      <c r="G3650" t="s">
        <v>771</v>
      </c>
      <c r="H3650" t="s">
        <v>772</v>
      </c>
      <c r="I3650">
        <v>62308</v>
      </c>
      <c r="J3650" t="s">
        <v>341</v>
      </c>
      <c r="K3650" s="1">
        <v>1000</v>
      </c>
      <c r="L3650" s="1">
        <v>1000</v>
      </c>
      <c r="M3650">
        <v>0</v>
      </c>
      <c r="N3650" s="1">
        <v>1197.9000000000001</v>
      </c>
      <c r="O3650">
        <v>-197.9</v>
      </c>
      <c r="P3650" s="1">
        <v>1197.9000000000001</v>
      </c>
      <c r="Q3650">
        <v>0</v>
      </c>
      <c r="R3650" s="1">
        <v>1197.9000000000001</v>
      </c>
      <c r="S3650">
        <v>0</v>
      </c>
    </row>
    <row r="3651" spans="1:19" x14ac:dyDescent="0.25">
      <c r="A3651" s="2">
        <v>1001</v>
      </c>
      <c r="B3651" t="s">
        <v>21</v>
      </c>
      <c r="C3651" s="2" t="str">
        <f t="shared" si="190"/>
        <v>19</v>
      </c>
      <c r="D3651" t="s">
        <v>757</v>
      </c>
      <c r="E3651" s="2" t="str">
        <f t="shared" si="191"/>
        <v>190110000</v>
      </c>
      <c r="F3651" t="s">
        <v>770</v>
      </c>
      <c r="G3651" t="s">
        <v>771</v>
      </c>
      <c r="H3651" t="s">
        <v>772</v>
      </c>
      <c r="I3651">
        <v>62399</v>
      </c>
      <c r="J3651" t="s">
        <v>92</v>
      </c>
      <c r="K3651" s="1">
        <v>1000</v>
      </c>
      <c r="L3651" s="1">
        <v>14536.82</v>
      </c>
      <c r="M3651" s="1">
        <v>13536.82</v>
      </c>
      <c r="N3651" s="1">
        <v>85837.6</v>
      </c>
      <c r="O3651" s="1">
        <v>-71300.78</v>
      </c>
      <c r="P3651" s="1">
        <v>85837.6</v>
      </c>
      <c r="Q3651">
        <v>0</v>
      </c>
      <c r="R3651" s="1">
        <v>85837.6</v>
      </c>
      <c r="S3651">
        <v>0</v>
      </c>
    </row>
    <row r="3652" spans="1:19" x14ac:dyDescent="0.25">
      <c r="A3652" s="2">
        <v>1001</v>
      </c>
      <c r="B3652" t="s">
        <v>21</v>
      </c>
      <c r="C3652" s="2" t="str">
        <f t="shared" si="190"/>
        <v>19</v>
      </c>
      <c r="D3652" t="s">
        <v>757</v>
      </c>
      <c r="E3652" s="2" t="str">
        <f t="shared" si="191"/>
        <v>190110000</v>
      </c>
      <c r="F3652" t="s">
        <v>770</v>
      </c>
      <c r="G3652" t="s">
        <v>771</v>
      </c>
      <c r="H3652" t="s">
        <v>772</v>
      </c>
      <c r="I3652">
        <v>62500</v>
      </c>
      <c r="J3652" t="s">
        <v>93</v>
      </c>
      <c r="K3652" s="1">
        <v>100000</v>
      </c>
      <c r="L3652" s="1">
        <v>100000</v>
      </c>
      <c r="M3652">
        <v>0</v>
      </c>
      <c r="N3652" s="1">
        <v>27527.5</v>
      </c>
      <c r="O3652" s="1">
        <v>72472.5</v>
      </c>
      <c r="P3652" s="1">
        <v>27527.5</v>
      </c>
      <c r="Q3652">
        <v>0</v>
      </c>
      <c r="R3652" s="1">
        <v>27527.5</v>
      </c>
      <c r="S3652">
        <v>0</v>
      </c>
    </row>
    <row r="3653" spans="1:19" x14ac:dyDescent="0.25">
      <c r="A3653" s="2">
        <v>1001</v>
      </c>
      <c r="B3653" t="s">
        <v>21</v>
      </c>
      <c r="C3653" s="2" t="str">
        <f t="shared" si="190"/>
        <v>19</v>
      </c>
      <c r="D3653" t="s">
        <v>757</v>
      </c>
      <c r="E3653" s="2" t="str">
        <f t="shared" si="191"/>
        <v>190110000</v>
      </c>
      <c r="F3653" t="s">
        <v>770</v>
      </c>
      <c r="G3653" t="s">
        <v>771</v>
      </c>
      <c r="H3653" t="s">
        <v>772</v>
      </c>
      <c r="I3653">
        <v>62501</v>
      </c>
      <c r="J3653" t="s">
        <v>126</v>
      </c>
      <c r="K3653" s="1">
        <v>1000</v>
      </c>
      <c r="L3653" s="1">
        <v>1000</v>
      </c>
      <c r="M3653">
        <v>0</v>
      </c>
      <c r="N3653">
        <v>0</v>
      </c>
      <c r="O3653" s="1">
        <v>1000</v>
      </c>
      <c r="P3653">
        <v>0</v>
      </c>
      <c r="Q3653">
        <v>0</v>
      </c>
      <c r="R3653">
        <v>0</v>
      </c>
      <c r="S3653">
        <v>0</v>
      </c>
    </row>
    <row r="3654" spans="1:19" x14ac:dyDescent="0.25">
      <c r="A3654" s="2">
        <v>1001</v>
      </c>
      <c r="B3654" t="s">
        <v>21</v>
      </c>
      <c r="C3654" s="2" t="str">
        <f t="shared" si="190"/>
        <v>19</v>
      </c>
      <c r="D3654" t="s">
        <v>757</v>
      </c>
      <c r="E3654" s="2" t="str">
        <f t="shared" si="191"/>
        <v>190110000</v>
      </c>
      <c r="F3654" t="s">
        <v>770</v>
      </c>
      <c r="G3654" t="s">
        <v>771</v>
      </c>
      <c r="H3654" t="s">
        <v>772</v>
      </c>
      <c r="I3654">
        <v>62502</v>
      </c>
      <c r="J3654" t="s">
        <v>94</v>
      </c>
      <c r="K3654" s="1">
        <v>36120</v>
      </c>
      <c r="L3654" s="1">
        <v>36120</v>
      </c>
      <c r="M3654">
        <v>0</v>
      </c>
      <c r="N3654">
        <v>0</v>
      </c>
      <c r="O3654" s="1">
        <v>36120</v>
      </c>
      <c r="P3654">
        <v>0</v>
      </c>
      <c r="Q3654">
        <v>0</v>
      </c>
      <c r="R3654">
        <v>0</v>
      </c>
      <c r="S3654">
        <v>0</v>
      </c>
    </row>
    <row r="3655" spans="1:19" x14ac:dyDescent="0.25">
      <c r="A3655" s="2">
        <v>1001</v>
      </c>
      <c r="B3655" t="s">
        <v>21</v>
      </c>
      <c r="C3655" s="2" t="str">
        <f t="shared" si="190"/>
        <v>19</v>
      </c>
      <c r="D3655" t="s">
        <v>757</v>
      </c>
      <c r="E3655" s="2" t="str">
        <f t="shared" si="191"/>
        <v>190110000</v>
      </c>
      <c r="F3655" t="s">
        <v>770</v>
      </c>
      <c r="G3655" t="s">
        <v>771</v>
      </c>
      <c r="H3655" t="s">
        <v>772</v>
      </c>
      <c r="I3655">
        <v>62509</v>
      </c>
      <c r="J3655" t="s">
        <v>127</v>
      </c>
      <c r="K3655" s="1">
        <v>130930</v>
      </c>
      <c r="L3655" s="1">
        <v>3880</v>
      </c>
      <c r="M3655" s="1">
        <v>-127050</v>
      </c>
      <c r="N3655" s="1">
        <v>3593.7</v>
      </c>
      <c r="O3655">
        <v>286.3</v>
      </c>
      <c r="P3655" s="1">
        <v>3593.7</v>
      </c>
      <c r="Q3655">
        <v>0</v>
      </c>
      <c r="R3655" s="1">
        <v>3593.7</v>
      </c>
      <c r="S3655">
        <v>0</v>
      </c>
    </row>
    <row r="3656" spans="1:19" x14ac:dyDescent="0.25">
      <c r="A3656" s="2">
        <v>1001</v>
      </c>
      <c r="B3656" t="s">
        <v>21</v>
      </c>
      <c r="C3656" s="2" t="str">
        <f t="shared" si="190"/>
        <v>19</v>
      </c>
      <c r="D3656" t="s">
        <v>757</v>
      </c>
      <c r="E3656" s="2" t="str">
        <f t="shared" si="191"/>
        <v>190110000</v>
      </c>
      <c r="F3656" t="s">
        <v>770</v>
      </c>
      <c r="G3656" t="s">
        <v>771</v>
      </c>
      <c r="H3656" t="s">
        <v>772</v>
      </c>
      <c r="I3656">
        <v>62802</v>
      </c>
      <c r="J3656" t="s">
        <v>95</v>
      </c>
      <c r="K3656" s="1">
        <v>3000</v>
      </c>
      <c r="L3656" s="1">
        <v>3000</v>
      </c>
      <c r="M3656">
        <v>0</v>
      </c>
      <c r="N3656">
        <v>0</v>
      </c>
      <c r="O3656" s="1">
        <v>3000</v>
      </c>
      <c r="P3656">
        <v>0</v>
      </c>
      <c r="Q3656">
        <v>0</v>
      </c>
      <c r="R3656">
        <v>0</v>
      </c>
      <c r="S3656">
        <v>0</v>
      </c>
    </row>
    <row r="3657" spans="1:19" x14ac:dyDescent="0.25">
      <c r="A3657" s="2">
        <v>1001</v>
      </c>
      <c r="B3657" t="s">
        <v>21</v>
      </c>
      <c r="C3657" s="2" t="str">
        <f t="shared" si="190"/>
        <v>19</v>
      </c>
      <c r="D3657" t="s">
        <v>757</v>
      </c>
      <c r="E3657" s="2" t="str">
        <f t="shared" si="191"/>
        <v>190110000</v>
      </c>
      <c r="F3657" t="s">
        <v>770</v>
      </c>
      <c r="G3657" t="s">
        <v>771</v>
      </c>
      <c r="H3657" t="s">
        <v>772</v>
      </c>
      <c r="I3657">
        <v>63100</v>
      </c>
      <c r="J3657" t="s">
        <v>97</v>
      </c>
      <c r="K3657" s="1">
        <v>19998668</v>
      </c>
      <c r="L3657" s="1">
        <v>22524613.41</v>
      </c>
      <c r="M3657" s="1">
        <v>2525945.41</v>
      </c>
      <c r="N3657" s="1">
        <v>1851380.43</v>
      </c>
      <c r="O3657" s="1">
        <v>20673232.98</v>
      </c>
      <c r="P3657" s="1">
        <v>1851380.43</v>
      </c>
      <c r="Q3657">
        <v>0</v>
      </c>
      <c r="R3657" s="1">
        <v>1561488.62</v>
      </c>
      <c r="S3657" s="1">
        <v>289891.81</v>
      </c>
    </row>
    <row r="3658" spans="1:19" x14ac:dyDescent="0.25">
      <c r="A3658" s="2">
        <v>1001</v>
      </c>
      <c r="B3658" t="s">
        <v>21</v>
      </c>
      <c r="C3658" s="2" t="str">
        <f t="shared" si="190"/>
        <v>19</v>
      </c>
      <c r="D3658" t="s">
        <v>757</v>
      </c>
      <c r="E3658" s="2" t="str">
        <f t="shared" si="191"/>
        <v>190110000</v>
      </c>
      <c r="F3658" t="s">
        <v>770</v>
      </c>
      <c r="G3658" t="s">
        <v>771</v>
      </c>
      <c r="H3658" t="s">
        <v>772</v>
      </c>
      <c r="I3658">
        <v>63300</v>
      </c>
      <c r="J3658" t="s">
        <v>158</v>
      </c>
      <c r="K3658" s="1">
        <v>565140</v>
      </c>
      <c r="L3658" s="1">
        <v>628026</v>
      </c>
      <c r="M3658" s="1">
        <v>62886</v>
      </c>
      <c r="N3658" s="1">
        <v>318686.14</v>
      </c>
      <c r="O3658" s="1">
        <v>309339.86</v>
      </c>
      <c r="P3658" s="1">
        <v>318686.14</v>
      </c>
      <c r="Q3658">
        <v>0</v>
      </c>
      <c r="R3658" s="1">
        <v>16397.3</v>
      </c>
      <c r="S3658" s="1">
        <v>302288.84000000003</v>
      </c>
    </row>
    <row r="3659" spans="1:19" x14ac:dyDescent="0.25">
      <c r="A3659" s="2">
        <v>1001</v>
      </c>
      <c r="B3659" t="s">
        <v>21</v>
      </c>
      <c r="C3659" s="2" t="str">
        <f t="shared" si="190"/>
        <v>19</v>
      </c>
      <c r="D3659" t="s">
        <v>757</v>
      </c>
      <c r="E3659" s="2" t="str">
        <f t="shared" si="191"/>
        <v>190110000</v>
      </c>
      <c r="F3659" t="s">
        <v>770</v>
      </c>
      <c r="G3659" t="s">
        <v>771</v>
      </c>
      <c r="H3659" t="s">
        <v>772</v>
      </c>
      <c r="I3659">
        <v>63301</v>
      </c>
      <c r="J3659" t="s">
        <v>129</v>
      </c>
      <c r="K3659" s="1">
        <v>1292918</v>
      </c>
      <c r="L3659" s="1">
        <v>1892918</v>
      </c>
      <c r="M3659" s="1">
        <v>600000</v>
      </c>
      <c r="N3659" s="1">
        <v>1928377.52</v>
      </c>
      <c r="O3659" s="1">
        <v>-35459.519999999997</v>
      </c>
      <c r="P3659" s="1">
        <v>1783618.06</v>
      </c>
      <c r="Q3659" s="1">
        <v>144759.46</v>
      </c>
      <c r="R3659" s="1">
        <v>1505210.48</v>
      </c>
      <c r="S3659" s="1">
        <v>278407.58</v>
      </c>
    </row>
    <row r="3660" spans="1:19" x14ac:dyDescent="0.25">
      <c r="A3660" s="2">
        <v>1001</v>
      </c>
      <c r="B3660" t="s">
        <v>21</v>
      </c>
      <c r="C3660" s="2" t="str">
        <f t="shared" si="190"/>
        <v>19</v>
      </c>
      <c r="D3660" t="s">
        <v>757</v>
      </c>
      <c r="E3660" s="2" t="str">
        <f t="shared" si="191"/>
        <v>190110000</v>
      </c>
      <c r="F3660" t="s">
        <v>770</v>
      </c>
      <c r="G3660" t="s">
        <v>771</v>
      </c>
      <c r="H3660" t="s">
        <v>772</v>
      </c>
      <c r="I3660">
        <v>63302</v>
      </c>
      <c r="J3660" t="s">
        <v>130</v>
      </c>
      <c r="K3660" s="1">
        <v>98710</v>
      </c>
      <c r="L3660" s="1">
        <v>298710</v>
      </c>
      <c r="M3660" s="1">
        <v>200000</v>
      </c>
      <c r="N3660" s="1">
        <v>242801.59</v>
      </c>
      <c r="O3660" s="1">
        <v>55908.41</v>
      </c>
      <c r="P3660" s="1">
        <v>242801.59</v>
      </c>
      <c r="Q3660">
        <v>0</v>
      </c>
      <c r="R3660" s="1">
        <v>242801.59</v>
      </c>
      <c r="S3660">
        <v>0</v>
      </c>
    </row>
    <row r="3661" spans="1:19" x14ac:dyDescent="0.25">
      <c r="A3661" s="2">
        <v>1001</v>
      </c>
      <c r="B3661" t="s">
        <v>21</v>
      </c>
      <c r="C3661" s="2" t="str">
        <f t="shared" si="190"/>
        <v>19</v>
      </c>
      <c r="D3661" t="s">
        <v>757</v>
      </c>
      <c r="E3661" s="2" t="str">
        <f t="shared" si="191"/>
        <v>190110000</v>
      </c>
      <c r="F3661" t="s">
        <v>770</v>
      </c>
      <c r="G3661" t="s">
        <v>771</v>
      </c>
      <c r="H3661" t="s">
        <v>772</v>
      </c>
      <c r="I3661">
        <v>63303</v>
      </c>
      <c r="J3661" t="s">
        <v>98</v>
      </c>
      <c r="K3661" s="1">
        <v>503012</v>
      </c>
      <c r="L3661" s="1">
        <v>703012</v>
      </c>
      <c r="M3661" s="1">
        <v>200000</v>
      </c>
      <c r="N3661" s="1">
        <v>673517.83</v>
      </c>
      <c r="O3661" s="1">
        <v>29494.17</v>
      </c>
      <c r="P3661" s="1">
        <v>673517.83</v>
      </c>
      <c r="Q3661">
        <v>0</v>
      </c>
      <c r="R3661" s="1">
        <v>655307.81000000006</v>
      </c>
      <c r="S3661" s="1">
        <v>18210.02</v>
      </c>
    </row>
    <row r="3662" spans="1:19" x14ac:dyDescent="0.25">
      <c r="A3662" s="2">
        <v>1001</v>
      </c>
      <c r="B3662" t="s">
        <v>21</v>
      </c>
      <c r="C3662" s="2" t="str">
        <f t="shared" si="190"/>
        <v>19</v>
      </c>
      <c r="D3662" t="s">
        <v>757</v>
      </c>
      <c r="E3662" s="2" t="str">
        <f t="shared" si="191"/>
        <v>190110000</v>
      </c>
      <c r="F3662" t="s">
        <v>770</v>
      </c>
      <c r="G3662" t="s">
        <v>771</v>
      </c>
      <c r="H3662" t="s">
        <v>772</v>
      </c>
      <c r="I3662">
        <v>63304</v>
      </c>
      <c r="J3662" t="s">
        <v>418</v>
      </c>
      <c r="K3662" s="1">
        <v>393183</v>
      </c>
      <c r="L3662">
        <v>0</v>
      </c>
      <c r="M3662" s="1">
        <v>-393183</v>
      </c>
      <c r="N3662">
        <v>0</v>
      </c>
      <c r="O3662">
        <v>0</v>
      </c>
      <c r="P3662">
        <v>0</v>
      </c>
      <c r="Q3662">
        <v>0</v>
      </c>
      <c r="R3662">
        <v>0</v>
      </c>
      <c r="S3662">
        <v>0</v>
      </c>
    </row>
    <row r="3663" spans="1:19" x14ac:dyDescent="0.25">
      <c r="A3663" s="2">
        <v>1001</v>
      </c>
      <c r="B3663" t="s">
        <v>21</v>
      </c>
      <c r="C3663" s="2" t="str">
        <f t="shared" si="190"/>
        <v>19</v>
      </c>
      <c r="D3663" t="s">
        <v>757</v>
      </c>
      <c r="E3663" s="2" t="str">
        <f t="shared" si="191"/>
        <v>190110000</v>
      </c>
      <c r="F3663" t="s">
        <v>770</v>
      </c>
      <c r="G3663" t="s">
        <v>771</v>
      </c>
      <c r="H3663" t="s">
        <v>772</v>
      </c>
      <c r="I3663">
        <v>63305</v>
      </c>
      <c r="J3663" t="s">
        <v>294</v>
      </c>
      <c r="K3663" s="1">
        <v>6966</v>
      </c>
      <c r="L3663" s="1">
        <v>6966</v>
      </c>
      <c r="M3663">
        <v>0</v>
      </c>
      <c r="N3663" s="1">
        <v>22457.02</v>
      </c>
      <c r="O3663" s="1">
        <v>-15491.02</v>
      </c>
      <c r="P3663" s="1">
        <v>22457.02</v>
      </c>
      <c r="Q3663">
        <v>0</v>
      </c>
      <c r="R3663" s="1">
        <v>22457.02</v>
      </c>
      <c r="S3663">
        <v>0</v>
      </c>
    </row>
    <row r="3664" spans="1:19" x14ac:dyDescent="0.25">
      <c r="A3664" s="2">
        <v>1001</v>
      </c>
      <c r="B3664" t="s">
        <v>21</v>
      </c>
      <c r="C3664" s="2" t="str">
        <f t="shared" si="190"/>
        <v>19</v>
      </c>
      <c r="D3664" t="s">
        <v>757</v>
      </c>
      <c r="E3664" s="2" t="str">
        <f t="shared" si="191"/>
        <v>190110000</v>
      </c>
      <c r="F3664" t="s">
        <v>770</v>
      </c>
      <c r="G3664" t="s">
        <v>771</v>
      </c>
      <c r="H3664" t="s">
        <v>772</v>
      </c>
      <c r="I3664">
        <v>63307</v>
      </c>
      <c r="J3664" t="s">
        <v>655</v>
      </c>
      <c r="K3664" s="1">
        <v>25800</v>
      </c>
      <c r="L3664" s="1">
        <v>325800</v>
      </c>
      <c r="M3664" s="1">
        <v>300000</v>
      </c>
      <c r="N3664" s="1">
        <v>249890.72</v>
      </c>
      <c r="O3664" s="1">
        <v>75909.279999999999</v>
      </c>
      <c r="P3664" s="1">
        <v>249890.72</v>
      </c>
      <c r="Q3664">
        <v>0</v>
      </c>
      <c r="R3664" s="1">
        <v>249890.72</v>
      </c>
      <c r="S3664">
        <v>0</v>
      </c>
    </row>
    <row r="3665" spans="1:19" x14ac:dyDescent="0.25">
      <c r="A3665" s="2">
        <v>1001</v>
      </c>
      <c r="B3665" t="s">
        <v>21</v>
      </c>
      <c r="C3665" s="2" t="str">
        <f t="shared" si="190"/>
        <v>19</v>
      </c>
      <c r="D3665" t="s">
        <v>757</v>
      </c>
      <c r="E3665" s="2" t="str">
        <f t="shared" si="191"/>
        <v>190110000</v>
      </c>
      <c r="F3665" t="s">
        <v>770</v>
      </c>
      <c r="G3665" t="s">
        <v>771</v>
      </c>
      <c r="H3665" t="s">
        <v>772</v>
      </c>
      <c r="I3665">
        <v>63308</v>
      </c>
      <c r="J3665" t="s">
        <v>171</v>
      </c>
      <c r="K3665" s="1">
        <v>383390</v>
      </c>
      <c r="L3665" s="1">
        <v>2591709.5</v>
      </c>
      <c r="M3665" s="1">
        <v>2208319.5</v>
      </c>
      <c r="N3665" s="1">
        <v>2301471.67</v>
      </c>
      <c r="O3665" s="1">
        <v>290237.83</v>
      </c>
      <c r="P3665" s="1">
        <v>677976.86</v>
      </c>
      <c r="Q3665" s="1">
        <v>1623494.81</v>
      </c>
      <c r="R3665" s="1">
        <v>220599.25</v>
      </c>
      <c r="S3665" s="1">
        <v>457377.61</v>
      </c>
    </row>
    <row r="3666" spans="1:19" x14ac:dyDescent="0.25">
      <c r="A3666" s="2">
        <v>1001</v>
      </c>
      <c r="B3666" t="s">
        <v>21</v>
      </c>
      <c r="C3666" s="2" t="str">
        <f t="shared" si="190"/>
        <v>19</v>
      </c>
      <c r="D3666" t="s">
        <v>757</v>
      </c>
      <c r="E3666" s="2" t="str">
        <f t="shared" si="191"/>
        <v>190110000</v>
      </c>
      <c r="F3666" t="s">
        <v>770</v>
      </c>
      <c r="G3666" t="s">
        <v>771</v>
      </c>
      <c r="H3666" t="s">
        <v>772</v>
      </c>
      <c r="I3666">
        <v>63309</v>
      </c>
      <c r="J3666" t="s">
        <v>159</v>
      </c>
      <c r="K3666" s="1">
        <v>12900</v>
      </c>
      <c r="L3666" s="1">
        <v>12900</v>
      </c>
      <c r="M3666">
        <v>0</v>
      </c>
      <c r="N3666">
        <v>0</v>
      </c>
      <c r="O3666" s="1">
        <v>12900</v>
      </c>
      <c r="P3666">
        <v>0</v>
      </c>
      <c r="Q3666">
        <v>0</v>
      </c>
      <c r="R3666">
        <v>0</v>
      </c>
      <c r="S3666">
        <v>0</v>
      </c>
    </row>
    <row r="3667" spans="1:19" x14ac:dyDescent="0.25">
      <c r="A3667" s="2">
        <v>1001</v>
      </c>
      <c r="B3667" t="s">
        <v>21</v>
      </c>
      <c r="C3667" s="2" t="str">
        <f t="shared" si="190"/>
        <v>19</v>
      </c>
      <c r="D3667" t="s">
        <v>757</v>
      </c>
      <c r="E3667" s="2" t="str">
        <f t="shared" si="191"/>
        <v>190110000</v>
      </c>
      <c r="F3667" t="s">
        <v>770</v>
      </c>
      <c r="G3667" t="s">
        <v>771</v>
      </c>
      <c r="H3667" t="s">
        <v>772</v>
      </c>
      <c r="I3667">
        <v>63500</v>
      </c>
      <c r="J3667" t="s">
        <v>185</v>
      </c>
      <c r="K3667" s="1">
        <v>1096831</v>
      </c>
      <c r="L3667" s="1">
        <v>822463.79</v>
      </c>
      <c r="M3667" s="1">
        <v>-274367.21000000002</v>
      </c>
      <c r="N3667" s="1">
        <v>505455.01</v>
      </c>
      <c r="O3667" s="1">
        <v>317008.78000000003</v>
      </c>
      <c r="P3667" s="1">
        <v>505455.01</v>
      </c>
      <c r="Q3667">
        <v>0</v>
      </c>
      <c r="R3667" s="1">
        <v>266248.90000000002</v>
      </c>
      <c r="S3667" s="1">
        <v>239206.11</v>
      </c>
    </row>
    <row r="3668" spans="1:19" x14ac:dyDescent="0.25">
      <c r="A3668" s="2">
        <v>1001</v>
      </c>
      <c r="B3668" t="s">
        <v>21</v>
      </c>
      <c r="C3668" s="2" t="str">
        <f t="shared" si="190"/>
        <v>19</v>
      </c>
      <c r="D3668" t="s">
        <v>757</v>
      </c>
      <c r="E3668" s="2" t="str">
        <f t="shared" ref="E3668:E3696" si="192">"190110000"</f>
        <v>190110000</v>
      </c>
      <c r="F3668" t="s">
        <v>770</v>
      </c>
      <c r="G3668" t="s">
        <v>771</v>
      </c>
      <c r="H3668" t="s">
        <v>772</v>
      </c>
      <c r="I3668">
        <v>63502</v>
      </c>
      <c r="J3668" t="s">
        <v>186</v>
      </c>
      <c r="K3668" s="1">
        <v>1393</v>
      </c>
      <c r="L3668" s="1">
        <v>1393</v>
      </c>
      <c r="M3668">
        <v>0</v>
      </c>
      <c r="N3668" s="1">
        <v>6040.32</v>
      </c>
      <c r="O3668" s="1">
        <v>-4647.32</v>
      </c>
      <c r="P3668" s="1">
        <v>6040.32</v>
      </c>
      <c r="Q3668">
        <v>0</v>
      </c>
      <c r="R3668" s="1">
        <v>6040.32</v>
      </c>
      <c r="S3668">
        <v>0</v>
      </c>
    </row>
    <row r="3669" spans="1:19" x14ac:dyDescent="0.25">
      <c r="A3669" s="2">
        <v>1001</v>
      </c>
      <c r="B3669" t="s">
        <v>21</v>
      </c>
      <c r="C3669" s="2" t="str">
        <f t="shared" si="190"/>
        <v>19</v>
      </c>
      <c r="D3669" t="s">
        <v>757</v>
      </c>
      <c r="E3669" s="2" t="str">
        <f t="shared" si="192"/>
        <v>190110000</v>
      </c>
      <c r="F3669" t="s">
        <v>770</v>
      </c>
      <c r="G3669" t="s">
        <v>771</v>
      </c>
      <c r="H3669" t="s">
        <v>772</v>
      </c>
      <c r="I3669">
        <v>63509</v>
      </c>
      <c r="J3669" t="s">
        <v>383</v>
      </c>
      <c r="K3669" s="1">
        <v>765433</v>
      </c>
      <c r="L3669" s="1">
        <v>6966</v>
      </c>
      <c r="M3669" s="1">
        <v>-758467</v>
      </c>
      <c r="N3669" s="1">
        <v>47479.1</v>
      </c>
      <c r="O3669" s="1">
        <v>-40513.1</v>
      </c>
      <c r="P3669" s="1">
        <v>47479.1</v>
      </c>
      <c r="Q3669">
        <v>0</v>
      </c>
      <c r="R3669" s="1">
        <v>47479.1</v>
      </c>
      <c r="S3669">
        <v>0</v>
      </c>
    </row>
    <row r="3670" spans="1:19" x14ac:dyDescent="0.25">
      <c r="A3670" s="2">
        <v>1001</v>
      </c>
      <c r="B3670" t="s">
        <v>21</v>
      </c>
      <c r="C3670" s="2" t="str">
        <f t="shared" ref="C3670:C3733" si="193">"19"</f>
        <v>19</v>
      </c>
      <c r="D3670" t="s">
        <v>757</v>
      </c>
      <c r="E3670" s="2" t="str">
        <f t="shared" si="192"/>
        <v>190110000</v>
      </c>
      <c r="F3670" t="s">
        <v>770</v>
      </c>
      <c r="G3670" t="s">
        <v>771</v>
      </c>
      <c r="H3670" t="s">
        <v>772</v>
      </c>
      <c r="I3670">
        <v>63802</v>
      </c>
      <c r="J3670" t="s">
        <v>323</v>
      </c>
      <c r="K3670" s="1">
        <v>2322</v>
      </c>
      <c r="L3670" s="1">
        <v>2322</v>
      </c>
      <c r="M3670">
        <v>0</v>
      </c>
      <c r="N3670">
        <v>0</v>
      </c>
      <c r="O3670" s="1">
        <v>2322</v>
      </c>
      <c r="P3670">
        <v>0</v>
      </c>
      <c r="Q3670">
        <v>0</v>
      </c>
      <c r="R3670">
        <v>0</v>
      </c>
      <c r="S3670">
        <v>0</v>
      </c>
    </row>
    <row r="3671" spans="1:19" x14ac:dyDescent="0.25">
      <c r="A3671" s="2">
        <v>1001</v>
      </c>
      <c r="B3671" t="s">
        <v>21</v>
      </c>
      <c r="C3671" s="2" t="str">
        <f t="shared" si="193"/>
        <v>19</v>
      </c>
      <c r="D3671" t="s">
        <v>757</v>
      </c>
      <c r="E3671" s="2" t="str">
        <f t="shared" si="192"/>
        <v>190110000</v>
      </c>
      <c r="F3671" t="s">
        <v>770</v>
      </c>
      <c r="G3671" t="s">
        <v>771</v>
      </c>
      <c r="H3671" t="s">
        <v>772</v>
      </c>
      <c r="I3671">
        <v>76309</v>
      </c>
      <c r="J3671" t="s">
        <v>144</v>
      </c>
      <c r="K3671" s="1">
        <v>18000000</v>
      </c>
      <c r="L3671" s="1">
        <v>17292605.609999999</v>
      </c>
      <c r="M3671" s="1">
        <v>-707394.39</v>
      </c>
      <c r="N3671" s="1">
        <v>17012065.34</v>
      </c>
      <c r="O3671" s="1">
        <v>280540.27</v>
      </c>
      <c r="P3671" s="1">
        <v>17012065.34</v>
      </c>
      <c r="Q3671">
        <v>0</v>
      </c>
      <c r="R3671" s="1">
        <v>17012065.34</v>
      </c>
      <c r="S3671">
        <v>0</v>
      </c>
    </row>
    <row r="3672" spans="1:19" x14ac:dyDescent="0.25">
      <c r="A3672" s="2">
        <v>1001</v>
      </c>
      <c r="B3672" t="s">
        <v>21</v>
      </c>
      <c r="C3672" s="2" t="str">
        <f t="shared" si="193"/>
        <v>19</v>
      </c>
      <c r="D3672" t="s">
        <v>757</v>
      </c>
      <c r="E3672" s="2" t="str">
        <f t="shared" si="192"/>
        <v>190110000</v>
      </c>
      <c r="F3672" t="s">
        <v>770</v>
      </c>
      <c r="G3672" t="s">
        <v>771</v>
      </c>
      <c r="H3672" t="s">
        <v>772</v>
      </c>
      <c r="I3672">
        <v>78099</v>
      </c>
      <c r="J3672" t="s">
        <v>118</v>
      </c>
      <c r="K3672" s="1">
        <v>18495000</v>
      </c>
      <c r="L3672" s="1">
        <v>25185992.859999999</v>
      </c>
      <c r="M3672" s="1">
        <v>6690992.8600000003</v>
      </c>
      <c r="N3672" s="1">
        <v>24460113.609999999</v>
      </c>
      <c r="O3672" s="1">
        <v>725879.25</v>
      </c>
      <c r="P3672" s="1">
        <v>24250994.210000001</v>
      </c>
      <c r="Q3672" s="1">
        <v>209119.4</v>
      </c>
      <c r="R3672" s="1">
        <v>24250994.210000001</v>
      </c>
      <c r="S3672">
        <v>0</v>
      </c>
    </row>
    <row r="3673" spans="1:19" x14ac:dyDescent="0.25">
      <c r="A3673" s="2">
        <v>1001</v>
      </c>
      <c r="B3673" t="s">
        <v>21</v>
      </c>
      <c r="C3673" s="2" t="str">
        <f t="shared" si="193"/>
        <v>19</v>
      </c>
      <c r="D3673" t="s">
        <v>757</v>
      </c>
      <c r="E3673" s="2" t="str">
        <f t="shared" si="192"/>
        <v>190110000</v>
      </c>
      <c r="F3673" t="s">
        <v>770</v>
      </c>
      <c r="G3673" t="s">
        <v>776</v>
      </c>
      <c r="H3673" t="s">
        <v>777</v>
      </c>
      <c r="I3673">
        <v>10000</v>
      </c>
      <c r="J3673" t="s">
        <v>25</v>
      </c>
      <c r="K3673" s="1">
        <v>82492</v>
      </c>
      <c r="L3673" s="1">
        <v>80053</v>
      </c>
      <c r="M3673" s="1">
        <v>-2439</v>
      </c>
      <c r="N3673" s="1">
        <v>80052.56</v>
      </c>
      <c r="O3673">
        <v>0.44</v>
      </c>
      <c r="P3673" s="1">
        <v>80052.56</v>
      </c>
      <c r="Q3673">
        <v>0</v>
      </c>
      <c r="R3673" s="1">
        <v>80052.56</v>
      </c>
      <c r="S3673">
        <v>0</v>
      </c>
    </row>
    <row r="3674" spans="1:19" x14ac:dyDescent="0.25">
      <c r="A3674" s="2">
        <v>1001</v>
      </c>
      <c r="B3674" t="s">
        <v>21</v>
      </c>
      <c r="C3674" s="2" t="str">
        <f t="shared" si="193"/>
        <v>19</v>
      </c>
      <c r="D3674" t="s">
        <v>757</v>
      </c>
      <c r="E3674" s="2" t="str">
        <f t="shared" si="192"/>
        <v>190110000</v>
      </c>
      <c r="F3674" t="s">
        <v>770</v>
      </c>
      <c r="G3674" t="s">
        <v>776</v>
      </c>
      <c r="H3674" t="s">
        <v>777</v>
      </c>
      <c r="I3674">
        <v>12000</v>
      </c>
      <c r="J3674" t="s">
        <v>28</v>
      </c>
      <c r="K3674" s="1">
        <v>375096</v>
      </c>
      <c r="L3674" s="1">
        <v>305224.28000000003</v>
      </c>
      <c r="M3674" s="1">
        <v>-69871.72</v>
      </c>
      <c r="N3674" s="1">
        <v>305224.25</v>
      </c>
      <c r="O3674">
        <v>0.03</v>
      </c>
      <c r="P3674" s="1">
        <v>305224.25</v>
      </c>
      <c r="Q3674">
        <v>0</v>
      </c>
      <c r="R3674" s="1">
        <v>305224.25</v>
      </c>
      <c r="S3674">
        <v>0</v>
      </c>
    </row>
    <row r="3675" spans="1:19" x14ac:dyDescent="0.25">
      <c r="A3675" s="2">
        <v>1001</v>
      </c>
      <c r="B3675" t="s">
        <v>21</v>
      </c>
      <c r="C3675" s="2" t="str">
        <f t="shared" si="193"/>
        <v>19</v>
      </c>
      <c r="D3675" t="s">
        <v>757</v>
      </c>
      <c r="E3675" s="2" t="str">
        <f t="shared" si="192"/>
        <v>190110000</v>
      </c>
      <c r="F3675" t="s">
        <v>770</v>
      </c>
      <c r="G3675" t="s">
        <v>776</v>
      </c>
      <c r="H3675" t="s">
        <v>777</v>
      </c>
      <c r="I3675">
        <v>12001</v>
      </c>
      <c r="J3675" t="s">
        <v>51</v>
      </c>
      <c r="K3675" s="1">
        <v>1709166</v>
      </c>
      <c r="L3675" s="1">
        <v>1383271.15</v>
      </c>
      <c r="M3675" s="1">
        <v>-325894.84999999998</v>
      </c>
      <c r="N3675" s="1">
        <v>1383270.64</v>
      </c>
      <c r="O3675">
        <v>0.51</v>
      </c>
      <c r="P3675" s="1">
        <v>1383270.64</v>
      </c>
      <c r="Q3675">
        <v>0</v>
      </c>
      <c r="R3675" s="1">
        <v>1383270.64</v>
      </c>
      <c r="S3675">
        <v>0</v>
      </c>
    </row>
    <row r="3676" spans="1:19" x14ac:dyDescent="0.25">
      <c r="A3676" s="2">
        <v>1001</v>
      </c>
      <c r="B3676" t="s">
        <v>21</v>
      </c>
      <c r="C3676" s="2" t="str">
        <f t="shared" si="193"/>
        <v>19</v>
      </c>
      <c r="D3676" t="s">
        <v>757</v>
      </c>
      <c r="E3676" s="2" t="str">
        <f t="shared" si="192"/>
        <v>190110000</v>
      </c>
      <c r="F3676" t="s">
        <v>770</v>
      </c>
      <c r="G3676" t="s">
        <v>776</v>
      </c>
      <c r="H3676" t="s">
        <v>777</v>
      </c>
      <c r="I3676">
        <v>12002</v>
      </c>
      <c r="J3676" t="s">
        <v>29</v>
      </c>
      <c r="K3676" s="1">
        <v>103345</v>
      </c>
      <c r="L3676" s="1">
        <v>83943.23</v>
      </c>
      <c r="M3676" s="1">
        <v>-19401.77</v>
      </c>
      <c r="N3676" s="1">
        <v>83943.14</v>
      </c>
      <c r="O3676">
        <v>0.09</v>
      </c>
      <c r="P3676" s="1">
        <v>83943.14</v>
      </c>
      <c r="Q3676">
        <v>0</v>
      </c>
      <c r="R3676" s="1">
        <v>83943.14</v>
      </c>
      <c r="S3676">
        <v>0</v>
      </c>
    </row>
    <row r="3677" spans="1:19" x14ac:dyDescent="0.25">
      <c r="A3677" s="2">
        <v>1001</v>
      </c>
      <c r="B3677" t="s">
        <v>21</v>
      </c>
      <c r="C3677" s="2" t="str">
        <f t="shared" si="193"/>
        <v>19</v>
      </c>
      <c r="D3677" t="s">
        <v>757</v>
      </c>
      <c r="E3677" s="2" t="str">
        <f t="shared" si="192"/>
        <v>190110000</v>
      </c>
      <c r="F3677" t="s">
        <v>770</v>
      </c>
      <c r="G3677" t="s">
        <v>776</v>
      </c>
      <c r="H3677" t="s">
        <v>777</v>
      </c>
      <c r="I3677">
        <v>12003</v>
      </c>
      <c r="J3677" t="s">
        <v>30</v>
      </c>
      <c r="K3677" s="1">
        <v>204393</v>
      </c>
      <c r="L3677" s="1">
        <v>177719.59</v>
      </c>
      <c r="M3677" s="1">
        <v>-26673.41</v>
      </c>
      <c r="N3677" s="1">
        <v>177719.42</v>
      </c>
      <c r="O3677">
        <v>0.17</v>
      </c>
      <c r="P3677" s="1">
        <v>177719.42</v>
      </c>
      <c r="Q3677">
        <v>0</v>
      </c>
      <c r="R3677" s="1">
        <v>177719.42</v>
      </c>
      <c r="S3677">
        <v>0</v>
      </c>
    </row>
    <row r="3678" spans="1:19" x14ac:dyDescent="0.25">
      <c r="A3678" s="2">
        <v>1001</v>
      </c>
      <c r="B3678" t="s">
        <v>21</v>
      </c>
      <c r="C3678" s="2" t="str">
        <f t="shared" si="193"/>
        <v>19</v>
      </c>
      <c r="D3678" t="s">
        <v>757</v>
      </c>
      <c r="E3678" s="2" t="str">
        <f t="shared" si="192"/>
        <v>190110000</v>
      </c>
      <c r="F3678" t="s">
        <v>770</v>
      </c>
      <c r="G3678" t="s">
        <v>776</v>
      </c>
      <c r="H3678" t="s">
        <v>777</v>
      </c>
      <c r="I3678">
        <v>12005</v>
      </c>
      <c r="J3678" t="s">
        <v>31</v>
      </c>
      <c r="K3678" s="1">
        <v>278623</v>
      </c>
      <c r="L3678" s="1">
        <v>335305</v>
      </c>
      <c r="M3678" s="1">
        <v>56682</v>
      </c>
      <c r="N3678" s="1">
        <v>335304.63</v>
      </c>
      <c r="O3678">
        <v>0.37</v>
      </c>
      <c r="P3678" s="1">
        <v>335304.63</v>
      </c>
      <c r="Q3678">
        <v>0</v>
      </c>
      <c r="R3678" s="1">
        <v>335304.63</v>
      </c>
      <c r="S3678">
        <v>0</v>
      </c>
    </row>
    <row r="3679" spans="1:19" x14ac:dyDescent="0.25">
      <c r="A3679" s="2">
        <v>1001</v>
      </c>
      <c r="B3679" t="s">
        <v>21</v>
      </c>
      <c r="C3679" s="2" t="str">
        <f t="shared" si="193"/>
        <v>19</v>
      </c>
      <c r="D3679" t="s">
        <v>757</v>
      </c>
      <c r="E3679" s="2" t="str">
        <f t="shared" si="192"/>
        <v>190110000</v>
      </c>
      <c r="F3679" t="s">
        <v>770</v>
      </c>
      <c r="G3679" t="s">
        <v>776</v>
      </c>
      <c r="H3679" t="s">
        <v>777</v>
      </c>
      <c r="I3679">
        <v>12100</v>
      </c>
      <c r="J3679" t="s">
        <v>32</v>
      </c>
      <c r="K3679" s="1">
        <v>1267363</v>
      </c>
      <c r="L3679" s="1">
        <v>1061521.31</v>
      </c>
      <c r="M3679" s="1">
        <v>-205841.69</v>
      </c>
      <c r="N3679" s="1">
        <v>1061520.57</v>
      </c>
      <c r="O3679">
        <v>0.74</v>
      </c>
      <c r="P3679" s="1">
        <v>1061520.57</v>
      </c>
      <c r="Q3679">
        <v>0</v>
      </c>
      <c r="R3679" s="1">
        <v>1061520.57</v>
      </c>
      <c r="S3679">
        <v>0</v>
      </c>
    </row>
    <row r="3680" spans="1:19" x14ac:dyDescent="0.25">
      <c r="A3680" s="2">
        <v>1001</v>
      </c>
      <c r="B3680" t="s">
        <v>21</v>
      </c>
      <c r="C3680" s="2" t="str">
        <f t="shared" si="193"/>
        <v>19</v>
      </c>
      <c r="D3680" t="s">
        <v>757</v>
      </c>
      <c r="E3680" s="2" t="str">
        <f t="shared" si="192"/>
        <v>190110000</v>
      </c>
      <c r="F3680" t="s">
        <v>770</v>
      </c>
      <c r="G3680" t="s">
        <v>776</v>
      </c>
      <c r="H3680" t="s">
        <v>777</v>
      </c>
      <c r="I3680">
        <v>12101</v>
      </c>
      <c r="J3680" t="s">
        <v>33</v>
      </c>
      <c r="K3680" s="1">
        <v>1972754</v>
      </c>
      <c r="L3680" s="1">
        <v>1703578.19</v>
      </c>
      <c r="M3680" s="1">
        <v>-269175.81</v>
      </c>
      <c r="N3680" s="1">
        <v>1703577.69</v>
      </c>
      <c r="O3680">
        <v>0.5</v>
      </c>
      <c r="P3680" s="1">
        <v>1703577.69</v>
      </c>
      <c r="Q3680">
        <v>0</v>
      </c>
      <c r="R3680" s="1">
        <v>1703577.69</v>
      </c>
      <c r="S3680">
        <v>0</v>
      </c>
    </row>
    <row r="3681" spans="1:19" x14ac:dyDescent="0.25">
      <c r="A3681" s="2">
        <v>1001</v>
      </c>
      <c r="B3681" t="s">
        <v>21</v>
      </c>
      <c r="C3681" s="2" t="str">
        <f t="shared" si="193"/>
        <v>19</v>
      </c>
      <c r="D3681" t="s">
        <v>757</v>
      </c>
      <c r="E3681" s="2" t="str">
        <f t="shared" si="192"/>
        <v>190110000</v>
      </c>
      <c r="F3681" t="s">
        <v>770</v>
      </c>
      <c r="G3681" t="s">
        <v>776</v>
      </c>
      <c r="H3681" t="s">
        <v>777</v>
      </c>
      <c r="I3681">
        <v>12103</v>
      </c>
      <c r="J3681" t="s">
        <v>52</v>
      </c>
      <c r="K3681">
        <v>0</v>
      </c>
      <c r="L3681" s="1">
        <v>1806.32</v>
      </c>
      <c r="M3681" s="1">
        <v>1806.32</v>
      </c>
      <c r="N3681" s="1">
        <v>1805.77</v>
      </c>
      <c r="O3681">
        <v>0.55000000000000004</v>
      </c>
      <c r="P3681" s="1">
        <v>1805.77</v>
      </c>
      <c r="Q3681">
        <v>0</v>
      </c>
      <c r="R3681" s="1">
        <v>1805.77</v>
      </c>
      <c r="S3681">
        <v>0</v>
      </c>
    </row>
    <row r="3682" spans="1:19" x14ac:dyDescent="0.25">
      <c r="A3682" s="2">
        <v>1001</v>
      </c>
      <c r="B3682" t="s">
        <v>21</v>
      </c>
      <c r="C3682" s="2" t="str">
        <f t="shared" si="193"/>
        <v>19</v>
      </c>
      <c r="D3682" t="s">
        <v>757</v>
      </c>
      <c r="E3682" s="2" t="str">
        <f t="shared" si="192"/>
        <v>190110000</v>
      </c>
      <c r="F3682" t="s">
        <v>770</v>
      </c>
      <c r="G3682" t="s">
        <v>776</v>
      </c>
      <c r="H3682" t="s">
        <v>777</v>
      </c>
      <c r="I3682">
        <v>13000</v>
      </c>
      <c r="J3682" t="s">
        <v>53</v>
      </c>
      <c r="K3682" s="1">
        <v>2745599</v>
      </c>
      <c r="L3682" s="1">
        <v>2543998.3199999998</v>
      </c>
      <c r="M3682" s="1">
        <v>-201600.68</v>
      </c>
      <c r="N3682" s="1">
        <v>2543997.84</v>
      </c>
      <c r="O3682">
        <v>0.48</v>
      </c>
      <c r="P3682" s="1">
        <v>2543997.84</v>
      </c>
      <c r="Q3682">
        <v>0</v>
      </c>
      <c r="R3682" s="1">
        <v>2543997.84</v>
      </c>
      <c r="S3682">
        <v>0</v>
      </c>
    </row>
    <row r="3683" spans="1:19" x14ac:dyDescent="0.25">
      <c r="A3683" s="2">
        <v>1001</v>
      </c>
      <c r="B3683" t="s">
        <v>21</v>
      </c>
      <c r="C3683" s="2" t="str">
        <f t="shared" si="193"/>
        <v>19</v>
      </c>
      <c r="D3683" t="s">
        <v>757</v>
      </c>
      <c r="E3683" s="2" t="str">
        <f t="shared" si="192"/>
        <v>190110000</v>
      </c>
      <c r="F3683" t="s">
        <v>770</v>
      </c>
      <c r="G3683" t="s">
        <v>776</v>
      </c>
      <c r="H3683" t="s">
        <v>777</v>
      </c>
      <c r="I3683">
        <v>13001</v>
      </c>
      <c r="J3683" t="s">
        <v>54</v>
      </c>
      <c r="K3683" s="1">
        <v>113368</v>
      </c>
      <c r="L3683" s="1">
        <v>101304.19</v>
      </c>
      <c r="M3683" s="1">
        <v>-12063.81</v>
      </c>
      <c r="N3683" s="1">
        <v>101303.86</v>
      </c>
      <c r="O3683">
        <v>0.33</v>
      </c>
      <c r="P3683" s="1">
        <v>101303.86</v>
      </c>
      <c r="Q3683">
        <v>0</v>
      </c>
      <c r="R3683" s="1">
        <v>101303.86</v>
      </c>
      <c r="S3683">
        <v>0</v>
      </c>
    </row>
    <row r="3684" spans="1:19" x14ac:dyDescent="0.25">
      <c r="A3684" s="2">
        <v>1001</v>
      </c>
      <c r="B3684" t="s">
        <v>21</v>
      </c>
      <c r="C3684" s="2" t="str">
        <f t="shared" si="193"/>
        <v>19</v>
      </c>
      <c r="D3684" t="s">
        <v>757</v>
      </c>
      <c r="E3684" s="2" t="str">
        <f t="shared" si="192"/>
        <v>190110000</v>
      </c>
      <c r="F3684" t="s">
        <v>770</v>
      </c>
      <c r="G3684" t="s">
        <v>776</v>
      </c>
      <c r="H3684" t="s">
        <v>777</v>
      </c>
      <c r="I3684">
        <v>13005</v>
      </c>
      <c r="J3684" t="s">
        <v>56</v>
      </c>
      <c r="K3684" s="1">
        <v>199606</v>
      </c>
      <c r="L3684" s="1">
        <v>197845.64</v>
      </c>
      <c r="M3684" s="1">
        <v>-1760.36</v>
      </c>
      <c r="N3684" s="1">
        <v>197845.24</v>
      </c>
      <c r="O3684">
        <v>0.4</v>
      </c>
      <c r="P3684" s="1">
        <v>197845.24</v>
      </c>
      <c r="Q3684">
        <v>0</v>
      </c>
      <c r="R3684" s="1">
        <v>197845.24</v>
      </c>
      <c r="S3684">
        <v>0</v>
      </c>
    </row>
    <row r="3685" spans="1:19" x14ac:dyDescent="0.25">
      <c r="A3685" s="2">
        <v>1001</v>
      </c>
      <c r="B3685" t="s">
        <v>21</v>
      </c>
      <c r="C3685" s="2" t="str">
        <f t="shared" si="193"/>
        <v>19</v>
      </c>
      <c r="D3685" t="s">
        <v>757</v>
      </c>
      <c r="E3685" s="2" t="str">
        <f t="shared" si="192"/>
        <v>190110000</v>
      </c>
      <c r="F3685" t="s">
        <v>770</v>
      </c>
      <c r="G3685" t="s">
        <v>776</v>
      </c>
      <c r="H3685" t="s">
        <v>777</v>
      </c>
      <c r="I3685">
        <v>15202</v>
      </c>
      <c r="J3685" t="s">
        <v>220</v>
      </c>
      <c r="K3685">
        <v>0</v>
      </c>
      <c r="L3685" s="1">
        <v>1101.94</v>
      </c>
      <c r="M3685" s="1">
        <v>1101.94</v>
      </c>
      <c r="N3685" s="1">
        <v>1101.94</v>
      </c>
      <c r="O3685">
        <v>0</v>
      </c>
      <c r="P3685" s="1">
        <v>1101.94</v>
      </c>
      <c r="Q3685">
        <v>0</v>
      </c>
      <c r="R3685" s="1">
        <v>1101.94</v>
      </c>
      <c r="S3685">
        <v>0</v>
      </c>
    </row>
    <row r="3686" spans="1:19" x14ac:dyDescent="0.25">
      <c r="A3686" s="2">
        <v>1001</v>
      </c>
      <c r="B3686" t="s">
        <v>21</v>
      </c>
      <c r="C3686" s="2" t="str">
        <f t="shared" si="193"/>
        <v>19</v>
      </c>
      <c r="D3686" t="s">
        <v>757</v>
      </c>
      <c r="E3686" s="2" t="str">
        <f t="shared" si="192"/>
        <v>190110000</v>
      </c>
      <c r="F3686" t="s">
        <v>770</v>
      </c>
      <c r="G3686" t="s">
        <v>776</v>
      </c>
      <c r="H3686" t="s">
        <v>777</v>
      </c>
      <c r="I3686">
        <v>16000</v>
      </c>
      <c r="J3686" t="s">
        <v>35</v>
      </c>
      <c r="K3686" s="1">
        <v>1618491</v>
      </c>
      <c r="L3686" s="1">
        <v>2964003.5</v>
      </c>
      <c r="M3686" s="1">
        <v>1345512.5</v>
      </c>
      <c r="N3686" s="1">
        <v>2964003.5</v>
      </c>
      <c r="O3686">
        <v>0</v>
      </c>
      <c r="P3686" s="1">
        <v>2964003.5</v>
      </c>
      <c r="Q3686">
        <v>0</v>
      </c>
      <c r="R3686" s="1">
        <v>2964003.5</v>
      </c>
      <c r="S3686">
        <v>0</v>
      </c>
    </row>
    <row r="3687" spans="1:19" x14ac:dyDescent="0.25">
      <c r="A3687" s="2">
        <v>1001</v>
      </c>
      <c r="B3687" t="s">
        <v>21</v>
      </c>
      <c r="C3687" s="2" t="str">
        <f t="shared" si="193"/>
        <v>19</v>
      </c>
      <c r="D3687" t="s">
        <v>757</v>
      </c>
      <c r="E3687" s="2" t="str">
        <f t="shared" si="192"/>
        <v>190110000</v>
      </c>
      <c r="F3687" t="s">
        <v>770</v>
      </c>
      <c r="G3687" t="s">
        <v>776</v>
      </c>
      <c r="H3687" t="s">
        <v>777</v>
      </c>
      <c r="I3687">
        <v>22602</v>
      </c>
      <c r="J3687" t="s">
        <v>108</v>
      </c>
      <c r="K3687" s="1">
        <v>1000</v>
      </c>
      <c r="L3687">
        <v>0</v>
      </c>
      <c r="M3687" s="1">
        <v>-1000</v>
      </c>
      <c r="N3687">
        <v>0</v>
      </c>
      <c r="O3687">
        <v>0</v>
      </c>
      <c r="P3687">
        <v>0</v>
      </c>
      <c r="Q3687">
        <v>0</v>
      </c>
      <c r="R3687">
        <v>0</v>
      </c>
      <c r="S3687">
        <v>0</v>
      </c>
    </row>
    <row r="3688" spans="1:19" x14ac:dyDescent="0.25">
      <c r="A3688" s="2">
        <v>1001</v>
      </c>
      <c r="B3688" t="s">
        <v>21</v>
      </c>
      <c r="C3688" s="2" t="str">
        <f t="shared" si="193"/>
        <v>19</v>
      </c>
      <c r="D3688" t="s">
        <v>757</v>
      </c>
      <c r="E3688" s="2" t="str">
        <f t="shared" si="192"/>
        <v>190110000</v>
      </c>
      <c r="F3688" t="s">
        <v>770</v>
      </c>
      <c r="G3688" t="s">
        <v>776</v>
      </c>
      <c r="H3688" t="s">
        <v>777</v>
      </c>
      <c r="I3688">
        <v>22706</v>
      </c>
      <c r="J3688" t="s">
        <v>86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>
        <v>0</v>
      </c>
      <c r="R3688">
        <v>0</v>
      </c>
      <c r="S3688">
        <v>0</v>
      </c>
    </row>
    <row r="3689" spans="1:19" x14ac:dyDescent="0.25">
      <c r="A3689" s="2">
        <v>1001</v>
      </c>
      <c r="B3689" t="s">
        <v>21</v>
      </c>
      <c r="C3689" s="2" t="str">
        <f t="shared" si="193"/>
        <v>19</v>
      </c>
      <c r="D3689" t="s">
        <v>757</v>
      </c>
      <c r="E3689" s="2" t="str">
        <f t="shared" si="192"/>
        <v>190110000</v>
      </c>
      <c r="F3689" t="s">
        <v>770</v>
      </c>
      <c r="G3689" t="s">
        <v>776</v>
      </c>
      <c r="H3689" t="s">
        <v>777</v>
      </c>
      <c r="I3689">
        <v>22709</v>
      </c>
      <c r="J3689" t="s">
        <v>87</v>
      </c>
      <c r="K3689" s="1">
        <v>800000</v>
      </c>
      <c r="L3689" s="1">
        <v>871613.68</v>
      </c>
      <c r="M3689" s="1">
        <v>71613.679999999993</v>
      </c>
      <c r="N3689" s="1">
        <v>767742.56</v>
      </c>
      <c r="O3689" s="1">
        <v>103871.12</v>
      </c>
      <c r="P3689" s="1">
        <v>767742.56</v>
      </c>
      <c r="Q3689">
        <v>0</v>
      </c>
      <c r="R3689" s="1">
        <v>505162.57</v>
      </c>
      <c r="S3689" s="1">
        <v>262579.99</v>
      </c>
    </row>
    <row r="3690" spans="1:19" x14ac:dyDescent="0.25">
      <c r="A3690" s="2">
        <v>1001</v>
      </c>
      <c r="B3690" t="s">
        <v>21</v>
      </c>
      <c r="C3690" s="2" t="str">
        <f t="shared" si="193"/>
        <v>19</v>
      </c>
      <c r="D3690" t="s">
        <v>757</v>
      </c>
      <c r="E3690" s="2" t="str">
        <f t="shared" si="192"/>
        <v>190110000</v>
      </c>
      <c r="F3690" t="s">
        <v>770</v>
      </c>
      <c r="G3690" t="s">
        <v>776</v>
      </c>
      <c r="H3690" t="s">
        <v>777</v>
      </c>
      <c r="I3690">
        <v>23001</v>
      </c>
      <c r="J3690" t="s">
        <v>88</v>
      </c>
      <c r="K3690" s="1">
        <v>1000</v>
      </c>
      <c r="L3690" s="1">
        <v>1000</v>
      </c>
      <c r="M3690">
        <v>0</v>
      </c>
      <c r="N3690">
        <v>0</v>
      </c>
      <c r="O3690" s="1">
        <v>1000</v>
      </c>
      <c r="P3690">
        <v>0</v>
      </c>
      <c r="Q3690">
        <v>0</v>
      </c>
      <c r="R3690">
        <v>0</v>
      </c>
      <c r="S3690">
        <v>0</v>
      </c>
    </row>
    <row r="3691" spans="1:19" x14ac:dyDescent="0.25">
      <c r="A3691" s="2">
        <v>1001</v>
      </c>
      <c r="B3691" t="s">
        <v>21</v>
      </c>
      <c r="C3691" s="2" t="str">
        <f t="shared" si="193"/>
        <v>19</v>
      </c>
      <c r="D3691" t="s">
        <v>757</v>
      </c>
      <c r="E3691" s="2" t="str">
        <f t="shared" si="192"/>
        <v>190110000</v>
      </c>
      <c r="F3691" t="s">
        <v>770</v>
      </c>
      <c r="G3691" t="s">
        <v>776</v>
      </c>
      <c r="H3691" t="s">
        <v>777</v>
      </c>
      <c r="I3691">
        <v>23100</v>
      </c>
      <c r="J3691" t="s">
        <v>89</v>
      </c>
      <c r="K3691" s="1">
        <v>15000</v>
      </c>
      <c r="L3691" s="1">
        <v>12000</v>
      </c>
      <c r="M3691" s="1">
        <v>-3000</v>
      </c>
      <c r="N3691" s="1">
        <v>8650.82</v>
      </c>
      <c r="O3691" s="1">
        <v>3349.18</v>
      </c>
      <c r="P3691" s="1">
        <v>8650.82</v>
      </c>
      <c r="Q3691">
        <v>0</v>
      </c>
      <c r="R3691" s="1">
        <v>8650.82</v>
      </c>
      <c r="S3691">
        <v>0</v>
      </c>
    </row>
    <row r="3692" spans="1:19" x14ac:dyDescent="0.25">
      <c r="A3692" s="2">
        <v>1001</v>
      </c>
      <c r="B3692" t="s">
        <v>21</v>
      </c>
      <c r="C3692" s="2" t="str">
        <f t="shared" si="193"/>
        <v>19</v>
      </c>
      <c r="D3692" t="s">
        <v>757</v>
      </c>
      <c r="E3692" s="2" t="str">
        <f t="shared" si="192"/>
        <v>190110000</v>
      </c>
      <c r="F3692" t="s">
        <v>770</v>
      </c>
      <c r="G3692" t="s">
        <v>776</v>
      </c>
      <c r="H3692" t="s">
        <v>777</v>
      </c>
      <c r="I3692">
        <v>25401</v>
      </c>
      <c r="J3692" t="s">
        <v>765</v>
      </c>
      <c r="K3692" s="1">
        <v>102119517</v>
      </c>
      <c r="L3692" s="1">
        <v>156593257.16999999</v>
      </c>
      <c r="M3692" s="1">
        <v>54473740.170000002</v>
      </c>
      <c r="N3692" s="1">
        <v>124084023.45</v>
      </c>
      <c r="O3692" s="1">
        <v>32509233.719999999</v>
      </c>
      <c r="P3692" s="1">
        <v>122491584.45</v>
      </c>
      <c r="Q3692" s="1">
        <v>1592439</v>
      </c>
      <c r="R3692" s="1">
        <v>120524330.3</v>
      </c>
      <c r="S3692" s="1">
        <v>1967254.15</v>
      </c>
    </row>
    <row r="3693" spans="1:19" x14ac:dyDescent="0.25">
      <c r="A3693" s="2">
        <v>1001</v>
      </c>
      <c r="B3693" t="s">
        <v>21</v>
      </c>
      <c r="C3693" s="2" t="str">
        <f t="shared" si="193"/>
        <v>19</v>
      </c>
      <c r="D3693" t="s">
        <v>757</v>
      </c>
      <c r="E3693" s="2" t="str">
        <f t="shared" si="192"/>
        <v>190110000</v>
      </c>
      <c r="F3693" t="s">
        <v>770</v>
      </c>
      <c r="G3693" t="s">
        <v>776</v>
      </c>
      <c r="H3693" t="s">
        <v>777</v>
      </c>
      <c r="I3693">
        <v>26009</v>
      </c>
      <c r="J3693" t="s">
        <v>227</v>
      </c>
      <c r="K3693" s="1">
        <v>412000</v>
      </c>
      <c r="L3693" s="1">
        <v>484000</v>
      </c>
      <c r="M3693" s="1">
        <v>72000</v>
      </c>
      <c r="N3693">
        <v>0</v>
      </c>
      <c r="O3693" s="1">
        <v>484000</v>
      </c>
      <c r="P3693">
        <v>0</v>
      </c>
      <c r="Q3693">
        <v>0</v>
      </c>
      <c r="R3693">
        <v>0</v>
      </c>
      <c r="S3693">
        <v>0</v>
      </c>
    </row>
    <row r="3694" spans="1:19" x14ac:dyDescent="0.25">
      <c r="A3694" s="2">
        <v>1001</v>
      </c>
      <c r="B3694" t="s">
        <v>21</v>
      </c>
      <c r="C3694" s="2" t="str">
        <f t="shared" si="193"/>
        <v>19</v>
      </c>
      <c r="D3694" t="s">
        <v>757</v>
      </c>
      <c r="E3694" s="2" t="str">
        <f t="shared" si="192"/>
        <v>190110000</v>
      </c>
      <c r="F3694" t="s">
        <v>770</v>
      </c>
      <c r="G3694" t="s">
        <v>776</v>
      </c>
      <c r="H3694" t="s">
        <v>777</v>
      </c>
      <c r="I3694">
        <v>46309</v>
      </c>
      <c r="J3694" t="s">
        <v>144</v>
      </c>
      <c r="K3694" s="1">
        <v>73941443</v>
      </c>
      <c r="L3694" s="1">
        <v>98941443</v>
      </c>
      <c r="M3694" s="1">
        <v>25000000</v>
      </c>
      <c r="N3694" s="1">
        <v>98941443</v>
      </c>
      <c r="O3694">
        <v>0</v>
      </c>
      <c r="P3694" s="1">
        <v>98941443</v>
      </c>
      <c r="Q3694">
        <v>0</v>
      </c>
      <c r="R3694" s="1">
        <v>98941443</v>
      </c>
      <c r="S3694">
        <v>0</v>
      </c>
    </row>
    <row r="3695" spans="1:19" x14ac:dyDescent="0.25">
      <c r="A3695" s="2">
        <v>1001</v>
      </c>
      <c r="B3695" t="s">
        <v>21</v>
      </c>
      <c r="C3695" s="2" t="str">
        <f t="shared" si="193"/>
        <v>19</v>
      </c>
      <c r="D3695" t="s">
        <v>757</v>
      </c>
      <c r="E3695" s="2" t="str">
        <f t="shared" si="192"/>
        <v>190110000</v>
      </c>
      <c r="F3695" t="s">
        <v>770</v>
      </c>
      <c r="G3695" t="s">
        <v>776</v>
      </c>
      <c r="H3695" t="s">
        <v>777</v>
      </c>
      <c r="I3695">
        <v>48399</v>
      </c>
      <c r="J3695" t="s">
        <v>121</v>
      </c>
      <c r="K3695" s="1">
        <v>268654720</v>
      </c>
      <c r="L3695" s="1">
        <v>304632910.60000002</v>
      </c>
      <c r="M3695" s="1">
        <v>35978190.600000001</v>
      </c>
      <c r="N3695" s="1">
        <v>302993040.24000001</v>
      </c>
      <c r="O3695" s="1">
        <v>1639870.36</v>
      </c>
      <c r="P3695" s="1">
        <v>302154887.32999998</v>
      </c>
      <c r="Q3695" s="1">
        <v>838152.91</v>
      </c>
      <c r="R3695" s="1">
        <v>300145861.63</v>
      </c>
      <c r="S3695" s="1">
        <v>2009025.7</v>
      </c>
    </row>
    <row r="3696" spans="1:19" x14ac:dyDescent="0.25">
      <c r="A3696" s="2">
        <v>1001</v>
      </c>
      <c r="B3696" t="s">
        <v>21</v>
      </c>
      <c r="C3696" s="2" t="str">
        <f t="shared" si="193"/>
        <v>19</v>
      </c>
      <c r="D3696" t="s">
        <v>757</v>
      </c>
      <c r="E3696" s="2" t="str">
        <f t="shared" si="192"/>
        <v>190110000</v>
      </c>
      <c r="F3696" t="s">
        <v>770</v>
      </c>
      <c r="G3696" t="s">
        <v>776</v>
      </c>
      <c r="H3696" t="s">
        <v>777</v>
      </c>
      <c r="I3696">
        <v>62304</v>
      </c>
      <c r="J3696" t="s">
        <v>360</v>
      </c>
      <c r="K3696" s="1">
        <v>39365753</v>
      </c>
      <c r="L3696" s="1">
        <v>39365753</v>
      </c>
      <c r="M3696">
        <v>0</v>
      </c>
      <c r="N3696" s="1">
        <v>39356522.950000003</v>
      </c>
      <c r="O3696" s="1">
        <v>9230.0499999999993</v>
      </c>
      <c r="P3696" s="1">
        <v>39356522.950000003</v>
      </c>
      <c r="Q3696">
        <v>0</v>
      </c>
      <c r="R3696" s="1">
        <v>39356292.049999997</v>
      </c>
      <c r="S3696">
        <v>230.9</v>
      </c>
    </row>
    <row r="3697" spans="1:19" x14ac:dyDescent="0.25">
      <c r="A3697" s="2">
        <v>1001</v>
      </c>
      <c r="B3697" t="s">
        <v>21</v>
      </c>
      <c r="C3697" s="2" t="str">
        <f t="shared" si="193"/>
        <v>19</v>
      </c>
      <c r="D3697" t="s">
        <v>757</v>
      </c>
      <c r="E3697" s="2" t="str">
        <f t="shared" ref="E3697:E3728" si="194">"190120000"</f>
        <v>190120000</v>
      </c>
      <c r="F3697" t="s">
        <v>778</v>
      </c>
      <c r="G3697" t="s">
        <v>779</v>
      </c>
      <c r="H3697" t="s">
        <v>780</v>
      </c>
      <c r="I3697">
        <v>20200</v>
      </c>
      <c r="J3697" t="s">
        <v>64</v>
      </c>
      <c r="K3697" s="1">
        <v>253707</v>
      </c>
      <c r="L3697" s="1">
        <v>253707</v>
      </c>
      <c r="M3697">
        <v>0</v>
      </c>
      <c r="N3697" s="1">
        <v>253706.34</v>
      </c>
      <c r="O3697">
        <v>0.66</v>
      </c>
      <c r="P3697" s="1">
        <v>253706.34</v>
      </c>
      <c r="Q3697">
        <v>0</v>
      </c>
      <c r="R3697" s="1">
        <v>253706.34</v>
      </c>
      <c r="S3697">
        <v>0</v>
      </c>
    </row>
    <row r="3698" spans="1:19" x14ac:dyDescent="0.25">
      <c r="A3698" s="2">
        <v>1001</v>
      </c>
      <c r="B3698" t="s">
        <v>21</v>
      </c>
      <c r="C3698" s="2" t="str">
        <f t="shared" si="193"/>
        <v>19</v>
      </c>
      <c r="D3698" t="s">
        <v>757</v>
      </c>
      <c r="E3698" s="2" t="str">
        <f t="shared" si="194"/>
        <v>190120000</v>
      </c>
      <c r="F3698" t="s">
        <v>778</v>
      </c>
      <c r="G3698" t="s">
        <v>779</v>
      </c>
      <c r="H3698" t="s">
        <v>780</v>
      </c>
      <c r="I3698">
        <v>21200</v>
      </c>
      <c r="J3698" t="s">
        <v>68</v>
      </c>
      <c r="K3698" s="1">
        <v>1000</v>
      </c>
      <c r="L3698">
        <v>0</v>
      </c>
      <c r="M3698" s="1">
        <v>-1000</v>
      </c>
      <c r="N3698">
        <v>0</v>
      </c>
      <c r="O3698">
        <v>0</v>
      </c>
      <c r="P3698">
        <v>0</v>
      </c>
      <c r="Q3698">
        <v>0</v>
      </c>
      <c r="R3698">
        <v>0</v>
      </c>
      <c r="S3698">
        <v>0</v>
      </c>
    </row>
    <row r="3699" spans="1:19" x14ac:dyDescent="0.25">
      <c r="A3699" s="2">
        <v>1001</v>
      </c>
      <c r="B3699" t="s">
        <v>21</v>
      </c>
      <c r="C3699" s="2" t="str">
        <f t="shared" si="193"/>
        <v>19</v>
      </c>
      <c r="D3699" t="s">
        <v>757</v>
      </c>
      <c r="E3699" s="2" t="str">
        <f t="shared" si="194"/>
        <v>190120000</v>
      </c>
      <c r="F3699" t="s">
        <v>778</v>
      </c>
      <c r="G3699" t="s">
        <v>779</v>
      </c>
      <c r="H3699" t="s">
        <v>780</v>
      </c>
      <c r="I3699">
        <v>22109</v>
      </c>
      <c r="J3699" t="s">
        <v>78</v>
      </c>
      <c r="K3699" s="1">
        <v>1000</v>
      </c>
      <c r="L3699">
        <v>0</v>
      </c>
      <c r="M3699" s="1">
        <v>-1000</v>
      </c>
      <c r="N3699">
        <v>0</v>
      </c>
      <c r="O3699">
        <v>0</v>
      </c>
      <c r="P3699">
        <v>0</v>
      </c>
      <c r="Q3699">
        <v>0</v>
      </c>
      <c r="R3699">
        <v>0</v>
      </c>
      <c r="S3699">
        <v>0</v>
      </c>
    </row>
    <row r="3700" spans="1:19" x14ac:dyDescent="0.25">
      <c r="A3700" s="2">
        <v>1001</v>
      </c>
      <c r="B3700" t="s">
        <v>21</v>
      </c>
      <c r="C3700" s="2" t="str">
        <f t="shared" si="193"/>
        <v>19</v>
      </c>
      <c r="D3700" t="s">
        <v>757</v>
      </c>
      <c r="E3700" s="2" t="str">
        <f t="shared" si="194"/>
        <v>190120000</v>
      </c>
      <c r="F3700" t="s">
        <v>778</v>
      </c>
      <c r="G3700" t="s">
        <v>779</v>
      </c>
      <c r="H3700" t="s">
        <v>780</v>
      </c>
      <c r="I3700">
        <v>22500</v>
      </c>
      <c r="J3700" t="s">
        <v>81</v>
      </c>
      <c r="K3700" s="1">
        <v>3000</v>
      </c>
      <c r="L3700" s="1">
        <v>3000</v>
      </c>
      <c r="M3700">
        <v>0</v>
      </c>
      <c r="N3700">
        <v>0</v>
      </c>
      <c r="O3700" s="1">
        <v>3000</v>
      </c>
      <c r="P3700">
        <v>0</v>
      </c>
      <c r="Q3700">
        <v>0</v>
      </c>
      <c r="R3700">
        <v>0</v>
      </c>
      <c r="S3700">
        <v>0</v>
      </c>
    </row>
    <row r="3701" spans="1:19" x14ac:dyDescent="0.25">
      <c r="A3701" s="2">
        <v>1001</v>
      </c>
      <c r="B3701" t="s">
        <v>21</v>
      </c>
      <c r="C3701" s="2" t="str">
        <f t="shared" si="193"/>
        <v>19</v>
      </c>
      <c r="D3701" t="s">
        <v>757</v>
      </c>
      <c r="E3701" s="2" t="str">
        <f t="shared" si="194"/>
        <v>190120000</v>
      </c>
      <c r="F3701" t="s">
        <v>778</v>
      </c>
      <c r="G3701" t="s">
        <v>779</v>
      </c>
      <c r="H3701" t="s">
        <v>780</v>
      </c>
      <c r="I3701">
        <v>22602</v>
      </c>
      <c r="J3701" t="s">
        <v>108</v>
      </c>
      <c r="K3701" s="1">
        <v>4000</v>
      </c>
      <c r="L3701">
        <v>0</v>
      </c>
      <c r="M3701" s="1">
        <v>-4000</v>
      </c>
      <c r="N3701">
        <v>0</v>
      </c>
      <c r="O3701">
        <v>0</v>
      </c>
      <c r="P3701">
        <v>0</v>
      </c>
      <c r="Q3701">
        <v>0</v>
      </c>
      <c r="R3701">
        <v>0</v>
      </c>
      <c r="S3701">
        <v>0</v>
      </c>
    </row>
    <row r="3702" spans="1:19" x14ac:dyDescent="0.25">
      <c r="A3702" s="2">
        <v>1001</v>
      </c>
      <c r="B3702" t="s">
        <v>21</v>
      </c>
      <c r="C3702" s="2" t="str">
        <f t="shared" si="193"/>
        <v>19</v>
      </c>
      <c r="D3702" t="s">
        <v>757</v>
      </c>
      <c r="E3702" s="2" t="str">
        <f t="shared" si="194"/>
        <v>190120000</v>
      </c>
      <c r="F3702" t="s">
        <v>778</v>
      </c>
      <c r="G3702" t="s">
        <v>779</v>
      </c>
      <c r="H3702" t="s">
        <v>780</v>
      </c>
      <c r="I3702">
        <v>22605</v>
      </c>
      <c r="J3702" t="s">
        <v>203</v>
      </c>
      <c r="K3702" s="1">
        <v>17660</v>
      </c>
      <c r="L3702" s="1">
        <v>17660</v>
      </c>
      <c r="M3702">
        <v>0</v>
      </c>
      <c r="N3702" s="1">
        <v>5671.19</v>
      </c>
      <c r="O3702" s="1">
        <v>11988.81</v>
      </c>
      <c r="P3702" s="1">
        <v>5671.19</v>
      </c>
      <c r="Q3702">
        <v>0</v>
      </c>
      <c r="R3702" s="1">
        <v>5671.19</v>
      </c>
      <c r="S3702">
        <v>0</v>
      </c>
    </row>
    <row r="3703" spans="1:19" x14ac:dyDescent="0.25">
      <c r="A3703" s="2">
        <v>1001</v>
      </c>
      <c r="B3703" t="s">
        <v>21</v>
      </c>
      <c r="C3703" s="2" t="str">
        <f t="shared" si="193"/>
        <v>19</v>
      </c>
      <c r="D3703" t="s">
        <v>757</v>
      </c>
      <c r="E3703" s="2" t="str">
        <f t="shared" si="194"/>
        <v>190120000</v>
      </c>
      <c r="F3703" t="s">
        <v>778</v>
      </c>
      <c r="G3703" t="s">
        <v>779</v>
      </c>
      <c r="H3703" t="s">
        <v>780</v>
      </c>
      <c r="I3703">
        <v>22607</v>
      </c>
      <c r="J3703" t="s">
        <v>305</v>
      </c>
      <c r="K3703" s="1">
        <v>1000</v>
      </c>
      <c r="L3703">
        <v>0</v>
      </c>
      <c r="M3703" s="1">
        <v>-1000</v>
      </c>
      <c r="N3703">
        <v>0</v>
      </c>
      <c r="O3703">
        <v>0</v>
      </c>
      <c r="P3703">
        <v>0</v>
      </c>
      <c r="Q3703">
        <v>0</v>
      </c>
      <c r="R3703">
        <v>0</v>
      </c>
      <c r="S3703">
        <v>0</v>
      </c>
    </row>
    <row r="3704" spans="1:19" x14ac:dyDescent="0.25">
      <c r="A3704" s="2">
        <v>1001</v>
      </c>
      <c r="B3704" t="s">
        <v>21</v>
      </c>
      <c r="C3704" s="2" t="str">
        <f t="shared" si="193"/>
        <v>19</v>
      </c>
      <c r="D3704" t="s">
        <v>757</v>
      </c>
      <c r="E3704" s="2" t="str">
        <f t="shared" si="194"/>
        <v>190120000</v>
      </c>
      <c r="F3704" t="s">
        <v>778</v>
      </c>
      <c r="G3704" t="s">
        <v>779</v>
      </c>
      <c r="H3704" t="s">
        <v>780</v>
      </c>
      <c r="I3704">
        <v>22704</v>
      </c>
      <c r="J3704" t="s">
        <v>136</v>
      </c>
      <c r="K3704" s="1">
        <v>17275000</v>
      </c>
      <c r="L3704" s="1">
        <v>15375000</v>
      </c>
      <c r="M3704" s="1">
        <v>-1900000</v>
      </c>
      <c r="N3704" s="1">
        <v>15345983.26</v>
      </c>
      <c r="O3704" s="1">
        <v>29016.74</v>
      </c>
      <c r="P3704" s="1">
        <v>15274342.939999999</v>
      </c>
      <c r="Q3704" s="1">
        <v>71640.320000000007</v>
      </c>
      <c r="R3704" s="1">
        <v>15115730.130000001</v>
      </c>
      <c r="S3704" s="1">
        <v>158612.81</v>
      </c>
    </row>
    <row r="3705" spans="1:19" x14ac:dyDescent="0.25">
      <c r="A3705" s="2">
        <v>1001</v>
      </c>
      <c r="B3705" t="s">
        <v>21</v>
      </c>
      <c r="C3705" s="2" t="str">
        <f t="shared" si="193"/>
        <v>19</v>
      </c>
      <c r="D3705" t="s">
        <v>757</v>
      </c>
      <c r="E3705" s="2" t="str">
        <f t="shared" si="194"/>
        <v>190120000</v>
      </c>
      <c r="F3705" t="s">
        <v>778</v>
      </c>
      <c r="G3705" t="s">
        <v>779</v>
      </c>
      <c r="H3705" t="s">
        <v>780</v>
      </c>
      <c r="I3705">
        <v>22706</v>
      </c>
      <c r="J3705" t="s">
        <v>86</v>
      </c>
      <c r="K3705" s="1">
        <v>50000</v>
      </c>
      <c r="L3705">
        <v>0</v>
      </c>
      <c r="M3705" s="1">
        <v>-50000</v>
      </c>
      <c r="N3705">
        <v>0</v>
      </c>
      <c r="O3705">
        <v>0</v>
      </c>
      <c r="P3705">
        <v>0</v>
      </c>
      <c r="Q3705">
        <v>0</v>
      </c>
      <c r="R3705">
        <v>0</v>
      </c>
      <c r="S3705">
        <v>0</v>
      </c>
    </row>
    <row r="3706" spans="1:19" x14ac:dyDescent="0.25">
      <c r="A3706" s="2">
        <v>1001</v>
      </c>
      <c r="B3706" t="s">
        <v>21</v>
      </c>
      <c r="C3706" s="2" t="str">
        <f t="shared" si="193"/>
        <v>19</v>
      </c>
      <c r="D3706" t="s">
        <v>757</v>
      </c>
      <c r="E3706" s="2" t="str">
        <f t="shared" si="194"/>
        <v>190120000</v>
      </c>
      <c r="F3706" t="s">
        <v>778</v>
      </c>
      <c r="G3706" t="s">
        <v>779</v>
      </c>
      <c r="H3706" t="s">
        <v>780</v>
      </c>
      <c r="I3706">
        <v>22709</v>
      </c>
      <c r="J3706" t="s">
        <v>87</v>
      </c>
      <c r="K3706" s="1">
        <v>734110</v>
      </c>
      <c r="L3706" s="1">
        <v>630903.17000000004</v>
      </c>
      <c r="M3706" s="1">
        <v>-103206.83</v>
      </c>
      <c r="N3706" s="1">
        <v>119861.01</v>
      </c>
      <c r="O3706" s="1">
        <v>511042.16</v>
      </c>
      <c r="P3706" s="1">
        <v>119861.01</v>
      </c>
      <c r="Q3706">
        <v>0</v>
      </c>
      <c r="R3706" s="1">
        <v>119769.81</v>
      </c>
      <c r="S3706">
        <v>91.2</v>
      </c>
    </row>
    <row r="3707" spans="1:19" x14ac:dyDescent="0.25">
      <c r="A3707" s="2">
        <v>1001</v>
      </c>
      <c r="B3707" t="s">
        <v>21</v>
      </c>
      <c r="C3707" s="2" t="str">
        <f t="shared" si="193"/>
        <v>19</v>
      </c>
      <c r="D3707" t="s">
        <v>757</v>
      </c>
      <c r="E3707" s="2" t="str">
        <f t="shared" si="194"/>
        <v>190120000</v>
      </c>
      <c r="F3707" t="s">
        <v>778</v>
      </c>
      <c r="G3707" t="s">
        <v>779</v>
      </c>
      <c r="H3707" t="s">
        <v>780</v>
      </c>
      <c r="I3707">
        <v>23001</v>
      </c>
      <c r="J3707" t="s">
        <v>88</v>
      </c>
      <c r="K3707" s="1">
        <v>1000</v>
      </c>
      <c r="L3707" s="1">
        <v>1000</v>
      </c>
      <c r="M3707">
        <v>0</v>
      </c>
      <c r="N3707">
        <v>60</v>
      </c>
      <c r="O3707">
        <v>940</v>
      </c>
      <c r="P3707">
        <v>60</v>
      </c>
      <c r="Q3707">
        <v>0</v>
      </c>
      <c r="R3707">
        <v>60</v>
      </c>
      <c r="S3707">
        <v>0</v>
      </c>
    </row>
    <row r="3708" spans="1:19" x14ac:dyDescent="0.25">
      <c r="A3708" s="2">
        <v>1001</v>
      </c>
      <c r="B3708" t="s">
        <v>21</v>
      </c>
      <c r="C3708" s="2" t="str">
        <f t="shared" si="193"/>
        <v>19</v>
      </c>
      <c r="D3708" t="s">
        <v>757</v>
      </c>
      <c r="E3708" s="2" t="str">
        <f t="shared" si="194"/>
        <v>190120000</v>
      </c>
      <c r="F3708" t="s">
        <v>778</v>
      </c>
      <c r="G3708" t="s">
        <v>779</v>
      </c>
      <c r="H3708" t="s">
        <v>780</v>
      </c>
      <c r="I3708">
        <v>23100</v>
      </c>
      <c r="J3708" t="s">
        <v>89</v>
      </c>
      <c r="K3708" s="1">
        <v>2000</v>
      </c>
      <c r="L3708" s="1">
        <v>2000</v>
      </c>
      <c r="M3708">
        <v>0</v>
      </c>
      <c r="N3708">
        <v>0</v>
      </c>
      <c r="O3708" s="1">
        <v>2000</v>
      </c>
      <c r="P3708">
        <v>0</v>
      </c>
      <c r="Q3708">
        <v>0</v>
      </c>
      <c r="R3708">
        <v>0</v>
      </c>
      <c r="S3708">
        <v>0</v>
      </c>
    </row>
    <row r="3709" spans="1:19" x14ac:dyDescent="0.25">
      <c r="A3709" s="2">
        <v>1001</v>
      </c>
      <c r="B3709" t="s">
        <v>21</v>
      </c>
      <c r="C3709" s="2" t="str">
        <f t="shared" si="193"/>
        <v>19</v>
      </c>
      <c r="D3709" t="s">
        <v>757</v>
      </c>
      <c r="E3709" s="2" t="str">
        <f t="shared" si="194"/>
        <v>190120000</v>
      </c>
      <c r="F3709" t="s">
        <v>778</v>
      </c>
      <c r="G3709" t="s">
        <v>779</v>
      </c>
      <c r="H3709" t="s">
        <v>780</v>
      </c>
      <c r="I3709">
        <v>25401</v>
      </c>
      <c r="J3709" t="s">
        <v>765</v>
      </c>
      <c r="K3709" s="1">
        <v>68350000</v>
      </c>
      <c r="L3709" s="1">
        <v>69209365.879999995</v>
      </c>
      <c r="M3709" s="1">
        <v>859365.88</v>
      </c>
      <c r="N3709" s="1">
        <v>68445355.760000005</v>
      </c>
      <c r="O3709" s="1">
        <v>764010.12</v>
      </c>
      <c r="P3709" s="1">
        <v>68445355.760000005</v>
      </c>
      <c r="Q3709">
        <v>0</v>
      </c>
      <c r="R3709" s="1">
        <v>68032421.769999996</v>
      </c>
      <c r="S3709" s="1">
        <v>412933.99</v>
      </c>
    </row>
    <row r="3710" spans="1:19" x14ac:dyDescent="0.25">
      <c r="A3710" s="2">
        <v>1001</v>
      </c>
      <c r="B3710" t="s">
        <v>21</v>
      </c>
      <c r="C3710" s="2" t="str">
        <f t="shared" si="193"/>
        <v>19</v>
      </c>
      <c r="D3710" t="s">
        <v>757</v>
      </c>
      <c r="E3710" s="2" t="str">
        <f t="shared" si="194"/>
        <v>190120000</v>
      </c>
      <c r="F3710" t="s">
        <v>778</v>
      </c>
      <c r="G3710" t="s">
        <v>779</v>
      </c>
      <c r="H3710" t="s">
        <v>780</v>
      </c>
      <c r="I3710">
        <v>48099</v>
      </c>
      <c r="J3710" t="s">
        <v>118</v>
      </c>
      <c r="K3710" s="1">
        <v>525000</v>
      </c>
      <c r="L3710" s="1">
        <v>525000</v>
      </c>
      <c r="M3710">
        <v>0</v>
      </c>
      <c r="N3710" s="1">
        <v>525000</v>
      </c>
      <c r="O3710">
        <v>0</v>
      </c>
      <c r="P3710" s="1">
        <v>524999.98</v>
      </c>
      <c r="Q3710">
        <v>0.02</v>
      </c>
      <c r="R3710" s="1">
        <v>524999.98</v>
      </c>
      <c r="S3710">
        <v>0</v>
      </c>
    </row>
    <row r="3711" spans="1:19" x14ac:dyDescent="0.25">
      <c r="A3711" s="2">
        <v>1001</v>
      </c>
      <c r="B3711" t="s">
        <v>21</v>
      </c>
      <c r="C3711" s="2" t="str">
        <f t="shared" si="193"/>
        <v>19</v>
      </c>
      <c r="D3711" t="s">
        <v>757</v>
      </c>
      <c r="E3711" s="2" t="str">
        <f t="shared" si="194"/>
        <v>190120000</v>
      </c>
      <c r="F3711" t="s">
        <v>778</v>
      </c>
      <c r="G3711" t="s">
        <v>779</v>
      </c>
      <c r="H3711" t="s">
        <v>780</v>
      </c>
      <c r="I3711">
        <v>48399</v>
      </c>
      <c r="J3711" t="s">
        <v>121</v>
      </c>
      <c r="K3711" s="1">
        <v>280000</v>
      </c>
      <c r="L3711" s="1">
        <v>275143.48</v>
      </c>
      <c r="M3711" s="1">
        <v>-4856.5200000000004</v>
      </c>
      <c r="N3711" s="1">
        <v>275143.48</v>
      </c>
      <c r="O3711">
        <v>0</v>
      </c>
      <c r="P3711" s="1">
        <v>275143.48</v>
      </c>
      <c r="Q3711">
        <v>0</v>
      </c>
      <c r="R3711" s="1">
        <v>275143.48</v>
      </c>
      <c r="S3711">
        <v>0</v>
      </c>
    </row>
    <row r="3712" spans="1:19" x14ac:dyDescent="0.25">
      <c r="A3712" s="2">
        <v>1001</v>
      </c>
      <c r="B3712" t="s">
        <v>21</v>
      </c>
      <c r="C3712" s="2" t="str">
        <f t="shared" si="193"/>
        <v>19</v>
      </c>
      <c r="D3712" t="s">
        <v>757</v>
      </c>
      <c r="E3712" s="2" t="str">
        <f t="shared" si="194"/>
        <v>190120000</v>
      </c>
      <c r="F3712" t="s">
        <v>778</v>
      </c>
      <c r="G3712" t="s">
        <v>779</v>
      </c>
      <c r="H3712" t="s">
        <v>780</v>
      </c>
      <c r="I3712">
        <v>62300</v>
      </c>
      <c r="J3712" t="s">
        <v>90</v>
      </c>
      <c r="K3712" s="1">
        <v>1548</v>
      </c>
      <c r="L3712">
        <v>0</v>
      </c>
      <c r="M3712" s="1">
        <v>-1548</v>
      </c>
      <c r="N3712">
        <v>0</v>
      </c>
      <c r="O3712">
        <v>0</v>
      </c>
      <c r="P3712">
        <v>0</v>
      </c>
      <c r="Q3712">
        <v>0</v>
      </c>
      <c r="R3712">
        <v>0</v>
      </c>
      <c r="S3712">
        <v>0</v>
      </c>
    </row>
    <row r="3713" spans="1:19" x14ac:dyDescent="0.25">
      <c r="A3713" s="2">
        <v>1001</v>
      </c>
      <c r="B3713" t="s">
        <v>21</v>
      </c>
      <c r="C3713" s="2" t="str">
        <f t="shared" si="193"/>
        <v>19</v>
      </c>
      <c r="D3713" t="s">
        <v>757</v>
      </c>
      <c r="E3713" s="2" t="str">
        <f t="shared" si="194"/>
        <v>190120000</v>
      </c>
      <c r="F3713" t="s">
        <v>778</v>
      </c>
      <c r="G3713" t="s">
        <v>779</v>
      </c>
      <c r="H3713" t="s">
        <v>780</v>
      </c>
      <c r="I3713">
        <v>62301</v>
      </c>
      <c r="J3713" t="s">
        <v>157</v>
      </c>
      <c r="K3713" s="1">
        <v>1548</v>
      </c>
      <c r="L3713">
        <v>0</v>
      </c>
      <c r="M3713" s="1">
        <v>-1548</v>
      </c>
      <c r="N3713">
        <v>0</v>
      </c>
      <c r="O3713">
        <v>0</v>
      </c>
      <c r="P3713">
        <v>0</v>
      </c>
      <c r="Q3713">
        <v>0</v>
      </c>
      <c r="R3713">
        <v>0</v>
      </c>
      <c r="S3713">
        <v>0</v>
      </c>
    </row>
    <row r="3714" spans="1:19" x14ac:dyDescent="0.25">
      <c r="A3714" s="2">
        <v>1001</v>
      </c>
      <c r="B3714" t="s">
        <v>21</v>
      </c>
      <c r="C3714" s="2" t="str">
        <f t="shared" si="193"/>
        <v>19</v>
      </c>
      <c r="D3714" t="s">
        <v>757</v>
      </c>
      <c r="E3714" s="2" t="str">
        <f t="shared" si="194"/>
        <v>190120000</v>
      </c>
      <c r="F3714" t="s">
        <v>778</v>
      </c>
      <c r="G3714" t="s">
        <v>779</v>
      </c>
      <c r="H3714" t="s">
        <v>780</v>
      </c>
      <c r="I3714">
        <v>62303</v>
      </c>
      <c r="J3714" t="s">
        <v>91</v>
      </c>
      <c r="K3714" s="1">
        <v>1548</v>
      </c>
      <c r="L3714">
        <v>0</v>
      </c>
      <c r="M3714" s="1">
        <v>-1548</v>
      </c>
      <c r="N3714">
        <v>0</v>
      </c>
      <c r="O3714">
        <v>0</v>
      </c>
      <c r="P3714">
        <v>0</v>
      </c>
      <c r="Q3714">
        <v>0</v>
      </c>
      <c r="R3714">
        <v>0</v>
      </c>
      <c r="S3714">
        <v>0</v>
      </c>
    </row>
    <row r="3715" spans="1:19" x14ac:dyDescent="0.25">
      <c r="A3715" s="2">
        <v>1001</v>
      </c>
      <c r="B3715" t="s">
        <v>21</v>
      </c>
      <c r="C3715" s="2" t="str">
        <f t="shared" si="193"/>
        <v>19</v>
      </c>
      <c r="D3715" t="s">
        <v>757</v>
      </c>
      <c r="E3715" s="2" t="str">
        <f t="shared" si="194"/>
        <v>190120000</v>
      </c>
      <c r="F3715" t="s">
        <v>778</v>
      </c>
      <c r="G3715" t="s">
        <v>779</v>
      </c>
      <c r="H3715" t="s">
        <v>780</v>
      </c>
      <c r="I3715">
        <v>62304</v>
      </c>
      <c r="J3715" t="s">
        <v>360</v>
      </c>
      <c r="K3715" s="1">
        <v>1261</v>
      </c>
      <c r="L3715" s="1">
        <v>72384.62</v>
      </c>
      <c r="M3715" s="1">
        <v>71123.62</v>
      </c>
      <c r="N3715" s="1">
        <v>72384.62</v>
      </c>
      <c r="O3715">
        <v>0</v>
      </c>
      <c r="P3715" s="1">
        <v>72384.62</v>
      </c>
      <c r="Q3715">
        <v>0</v>
      </c>
      <c r="R3715" s="1">
        <v>72384.62</v>
      </c>
      <c r="S3715">
        <v>0</v>
      </c>
    </row>
    <row r="3716" spans="1:19" x14ac:dyDescent="0.25">
      <c r="A3716" s="2">
        <v>1001</v>
      </c>
      <c r="B3716" t="s">
        <v>21</v>
      </c>
      <c r="C3716" s="2" t="str">
        <f t="shared" si="193"/>
        <v>19</v>
      </c>
      <c r="D3716" t="s">
        <v>757</v>
      </c>
      <c r="E3716" s="2" t="str">
        <f t="shared" si="194"/>
        <v>190120000</v>
      </c>
      <c r="F3716" t="s">
        <v>778</v>
      </c>
      <c r="G3716" t="s">
        <v>779</v>
      </c>
      <c r="H3716" t="s">
        <v>780</v>
      </c>
      <c r="I3716">
        <v>62307</v>
      </c>
      <c r="J3716" t="s">
        <v>169</v>
      </c>
      <c r="K3716" s="1">
        <v>1548</v>
      </c>
      <c r="L3716">
        <v>0</v>
      </c>
      <c r="M3716" s="1">
        <v>-1548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</row>
    <row r="3717" spans="1:19" x14ac:dyDescent="0.25">
      <c r="A3717" s="2">
        <v>1001</v>
      </c>
      <c r="B3717" t="s">
        <v>21</v>
      </c>
      <c r="C3717" s="2" t="str">
        <f t="shared" si="193"/>
        <v>19</v>
      </c>
      <c r="D3717" t="s">
        <v>757</v>
      </c>
      <c r="E3717" s="2" t="str">
        <f t="shared" si="194"/>
        <v>190120000</v>
      </c>
      <c r="F3717" t="s">
        <v>778</v>
      </c>
      <c r="G3717" t="s">
        <v>779</v>
      </c>
      <c r="H3717" t="s">
        <v>780</v>
      </c>
      <c r="I3717">
        <v>62308</v>
      </c>
      <c r="J3717" t="s">
        <v>341</v>
      </c>
      <c r="K3717" s="1">
        <v>1548</v>
      </c>
      <c r="L3717">
        <v>0</v>
      </c>
      <c r="M3717" s="1">
        <v>-1548</v>
      </c>
      <c r="N3717">
        <v>0</v>
      </c>
      <c r="O3717">
        <v>0</v>
      </c>
      <c r="P3717">
        <v>0</v>
      </c>
      <c r="Q3717">
        <v>0</v>
      </c>
      <c r="R3717">
        <v>0</v>
      </c>
      <c r="S3717">
        <v>0</v>
      </c>
    </row>
    <row r="3718" spans="1:19" x14ac:dyDescent="0.25">
      <c r="A3718" s="2">
        <v>1001</v>
      </c>
      <c r="B3718" t="s">
        <v>21</v>
      </c>
      <c r="C3718" s="2" t="str">
        <f t="shared" si="193"/>
        <v>19</v>
      </c>
      <c r="D3718" t="s">
        <v>757</v>
      </c>
      <c r="E3718" s="2" t="str">
        <f t="shared" si="194"/>
        <v>190120000</v>
      </c>
      <c r="F3718" t="s">
        <v>778</v>
      </c>
      <c r="G3718" t="s">
        <v>779</v>
      </c>
      <c r="H3718" t="s">
        <v>780</v>
      </c>
      <c r="I3718">
        <v>62500</v>
      </c>
      <c r="J3718" t="s">
        <v>93</v>
      </c>
      <c r="K3718" s="1">
        <v>254000</v>
      </c>
      <c r="L3718" s="1">
        <v>20000</v>
      </c>
      <c r="M3718" s="1">
        <v>-234000</v>
      </c>
      <c r="N3718">
        <v>0</v>
      </c>
      <c r="O3718" s="1">
        <v>20000</v>
      </c>
      <c r="P3718">
        <v>0</v>
      </c>
      <c r="Q3718">
        <v>0</v>
      </c>
      <c r="R3718">
        <v>0</v>
      </c>
      <c r="S3718">
        <v>0</v>
      </c>
    </row>
    <row r="3719" spans="1:19" x14ac:dyDescent="0.25">
      <c r="A3719" s="2">
        <v>1001</v>
      </c>
      <c r="B3719" t="s">
        <v>21</v>
      </c>
      <c r="C3719" s="2" t="str">
        <f t="shared" si="193"/>
        <v>19</v>
      </c>
      <c r="D3719" t="s">
        <v>757</v>
      </c>
      <c r="E3719" s="2" t="str">
        <f t="shared" si="194"/>
        <v>190120000</v>
      </c>
      <c r="F3719" t="s">
        <v>778</v>
      </c>
      <c r="G3719" t="s">
        <v>779</v>
      </c>
      <c r="H3719" t="s">
        <v>780</v>
      </c>
      <c r="I3719">
        <v>62501</v>
      </c>
      <c r="J3719" t="s">
        <v>126</v>
      </c>
      <c r="K3719">
        <v>516</v>
      </c>
      <c r="L3719">
        <v>0</v>
      </c>
      <c r="M3719">
        <v>-516</v>
      </c>
      <c r="N3719">
        <v>0</v>
      </c>
      <c r="O3719">
        <v>0</v>
      </c>
      <c r="P3719">
        <v>0</v>
      </c>
      <c r="Q3719">
        <v>0</v>
      </c>
      <c r="R3719">
        <v>0</v>
      </c>
      <c r="S3719">
        <v>0</v>
      </c>
    </row>
    <row r="3720" spans="1:19" x14ac:dyDescent="0.25">
      <c r="A3720" s="2">
        <v>1001</v>
      </c>
      <c r="B3720" t="s">
        <v>21</v>
      </c>
      <c r="C3720" s="2" t="str">
        <f t="shared" si="193"/>
        <v>19</v>
      </c>
      <c r="D3720" t="s">
        <v>757</v>
      </c>
      <c r="E3720" s="2" t="str">
        <f t="shared" si="194"/>
        <v>190120000</v>
      </c>
      <c r="F3720" t="s">
        <v>778</v>
      </c>
      <c r="G3720" t="s">
        <v>779</v>
      </c>
      <c r="H3720" t="s">
        <v>780</v>
      </c>
      <c r="I3720">
        <v>62502</v>
      </c>
      <c r="J3720" t="s">
        <v>94</v>
      </c>
      <c r="K3720" s="1">
        <v>2580</v>
      </c>
      <c r="L3720">
        <v>0</v>
      </c>
      <c r="M3720" s="1">
        <v>-2580</v>
      </c>
      <c r="N3720">
        <v>0</v>
      </c>
      <c r="O3720">
        <v>0</v>
      </c>
      <c r="P3720">
        <v>0</v>
      </c>
      <c r="Q3720">
        <v>0</v>
      </c>
      <c r="R3720">
        <v>0</v>
      </c>
      <c r="S3720">
        <v>0</v>
      </c>
    </row>
    <row r="3721" spans="1:19" x14ac:dyDescent="0.25">
      <c r="A3721" s="2">
        <v>1001</v>
      </c>
      <c r="B3721" t="s">
        <v>21</v>
      </c>
      <c r="C3721" s="2" t="str">
        <f t="shared" si="193"/>
        <v>19</v>
      </c>
      <c r="D3721" t="s">
        <v>757</v>
      </c>
      <c r="E3721" s="2" t="str">
        <f t="shared" si="194"/>
        <v>190120000</v>
      </c>
      <c r="F3721" t="s">
        <v>778</v>
      </c>
      <c r="G3721" t="s">
        <v>779</v>
      </c>
      <c r="H3721" t="s">
        <v>780</v>
      </c>
      <c r="I3721">
        <v>62509</v>
      </c>
      <c r="J3721" t="s">
        <v>127</v>
      </c>
      <c r="K3721" s="1">
        <v>1032</v>
      </c>
      <c r="L3721">
        <v>0</v>
      </c>
      <c r="M3721" s="1">
        <v>-1032</v>
      </c>
      <c r="N3721">
        <v>0</v>
      </c>
      <c r="O3721">
        <v>0</v>
      </c>
      <c r="P3721">
        <v>0</v>
      </c>
      <c r="Q3721">
        <v>0</v>
      </c>
      <c r="R3721">
        <v>0</v>
      </c>
      <c r="S3721">
        <v>0</v>
      </c>
    </row>
    <row r="3722" spans="1:19" x14ac:dyDescent="0.25">
      <c r="A3722" s="2">
        <v>1001</v>
      </c>
      <c r="B3722" t="s">
        <v>21</v>
      </c>
      <c r="C3722" s="2" t="str">
        <f t="shared" si="193"/>
        <v>19</v>
      </c>
      <c r="D3722" t="s">
        <v>757</v>
      </c>
      <c r="E3722" s="2" t="str">
        <f t="shared" si="194"/>
        <v>190120000</v>
      </c>
      <c r="F3722" t="s">
        <v>778</v>
      </c>
      <c r="G3722" t="s">
        <v>779</v>
      </c>
      <c r="H3722" t="s">
        <v>780</v>
      </c>
      <c r="I3722">
        <v>62600</v>
      </c>
      <c r="J3722" t="s">
        <v>170</v>
      </c>
      <c r="K3722" s="1">
        <v>1000</v>
      </c>
      <c r="L3722">
        <v>0</v>
      </c>
      <c r="M3722" s="1">
        <v>-1000</v>
      </c>
      <c r="N3722">
        <v>0</v>
      </c>
      <c r="O3722">
        <v>0</v>
      </c>
      <c r="P3722">
        <v>0</v>
      </c>
      <c r="Q3722">
        <v>0</v>
      </c>
      <c r="R3722">
        <v>0</v>
      </c>
      <c r="S3722">
        <v>0</v>
      </c>
    </row>
    <row r="3723" spans="1:19" x14ac:dyDescent="0.25">
      <c r="A3723" s="2">
        <v>1001</v>
      </c>
      <c r="B3723" t="s">
        <v>21</v>
      </c>
      <c r="C3723" s="2" t="str">
        <f t="shared" si="193"/>
        <v>19</v>
      </c>
      <c r="D3723" t="s">
        <v>757</v>
      </c>
      <c r="E3723" s="2" t="str">
        <f t="shared" si="194"/>
        <v>190120000</v>
      </c>
      <c r="F3723" t="s">
        <v>778</v>
      </c>
      <c r="G3723" t="s">
        <v>779</v>
      </c>
      <c r="H3723" t="s">
        <v>780</v>
      </c>
      <c r="I3723">
        <v>62802</v>
      </c>
      <c r="J3723" t="s">
        <v>95</v>
      </c>
      <c r="K3723" s="1">
        <v>3096</v>
      </c>
      <c r="L3723">
        <v>0</v>
      </c>
      <c r="M3723" s="1">
        <v>-3096</v>
      </c>
      <c r="N3723">
        <v>0</v>
      </c>
      <c r="O3723">
        <v>0</v>
      </c>
      <c r="P3723">
        <v>0</v>
      </c>
      <c r="Q3723">
        <v>0</v>
      </c>
      <c r="R3723">
        <v>0</v>
      </c>
      <c r="S3723">
        <v>0</v>
      </c>
    </row>
    <row r="3724" spans="1:19" x14ac:dyDescent="0.25">
      <c r="A3724" s="2">
        <v>1001</v>
      </c>
      <c r="B3724" t="s">
        <v>21</v>
      </c>
      <c r="C3724" s="2" t="str">
        <f t="shared" si="193"/>
        <v>19</v>
      </c>
      <c r="D3724" t="s">
        <v>757</v>
      </c>
      <c r="E3724" s="2" t="str">
        <f t="shared" si="194"/>
        <v>190120000</v>
      </c>
      <c r="F3724" t="s">
        <v>778</v>
      </c>
      <c r="G3724" t="s">
        <v>779</v>
      </c>
      <c r="H3724" t="s">
        <v>780</v>
      </c>
      <c r="I3724">
        <v>63100</v>
      </c>
      <c r="J3724" t="s">
        <v>97</v>
      </c>
      <c r="K3724" s="1">
        <v>150000</v>
      </c>
      <c r="L3724" s="1">
        <v>106052.31</v>
      </c>
      <c r="M3724" s="1">
        <v>-43947.69</v>
      </c>
      <c r="N3724" s="1">
        <v>88025.9</v>
      </c>
      <c r="O3724" s="1">
        <v>18026.41</v>
      </c>
      <c r="P3724" s="1">
        <v>88025.9</v>
      </c>
      <c r="Q3724">
        <v>0</v>
      </c>
      <c r="R3724" s="1">
        <v>88025.9</v>
      </c>
      <c r="S3724">
        <v>0</v>
      </c>
    </row>
    <row r="3725" spans="1:19" x14ac:dyDescent="0.25">
      <c r="A3725" s="2">
        <v>1001</v>
      </c>
      <c r="B3725" t="s">
        <v>21</v>
      </c>
      <c r="C3725" s="2" t="str">
        <f t="shared" si="193"/>
        <v>19</v>
      </c>
      <c r="D3725" t="s">
        <v>757</v>
      </c>
      <c r="E3725" s="2" t="str">
        <f t="shared" si="194"/>
        <v>190120000</v>
      </c>
      <c r="F3725" t="s">
        <v>778</v>
      </c>
      <c r="G3725" t="s">
        <v>779</v>
      </c>
      <c r="H3725" t="s">
        <v>780</v>
      </c>
      <c r="I3725">
        <v>63300</v>
      </c>
      <c r="J3725" t="s">
        <v>158</v>
      </c>
      <c r="K3725" s="1">
        <v>1548</v>
      </c>
      <c r="L3725" s="1">
        <v>1548</v>
      </c>
      <c r="M3725">
        <v>0</v>
      </c>
      <c r="N3725">
        <v>0</v>
      </c>
      <c r="O3725" s="1">
        <v>1548</v>
      </c>
      <c r="P3725">
        <v>0</v>
      </c>
      <c r="Q3725">
        <v>0</v>
      </c>
      <c r="R3725">
        <v>0</v>
      </c>
      <c r="S3725">
        <v>0</v>
      </c>
    </row>
    <row r="3726" spans="1:19" x14ac:dyDescent="0.25">
      <c r="A3726" s="2">
        <v>1001</v>
      </c>
      <c r="B3726" t="s">
        <v>21</v>
      </c>
      <c r="C3726" s="2" t="str">
        <f t="shared" si="193"/>
        <v>19</v>
      </c>
      <c r="D3726" t="s">
        <v>757</v>
      </c>
      <c r="E3726" s="2" t="str">
        <f t="shared" si="194"/>
        <v>190120000</v>
      </c>
      <c r="F3726" t="s">
        <v>778</v>
      </c>
      <c r="G3726" t="s">
        <v>779</v>
      </c>
      <c r="H3726" t="s">
        <v>780</v>
      </c>
      <c r="I3726">
        <v>63301</v>
      </c>
      <c r="J3726" t="s">
        <v>129</v>
      </c>
      <c r="K3726" s="1">
        <v>70000</v>
      </c>
      <c r="L3726" s="1">
        <v>70000</v>
      </c>
      <c r="M3726">
        <v>0</v>
      </c>
      <c r="N3726" s="1">
        <v>13678.69</v>
      </c>
      <c r="O3726" s="1">
        <v>56321.31</v>
      </c>
      <c r="P3726" s="1">
        <v>13678.69</v>
      </c>
      <c r="Q3726">
        <v>0</v>
      </c>
      <c r="R3726" s="1">
        <v>13678.69</v>
      </c>
      <c r="S3726">
        <v>0</v>
      </c>
    </row>
    <row r="3727" spans="1:19" x14ac:dyDescent="0.25">
      <c r="A3727" s="2">
        <v>1001</v>
      </c>
      <c r="B3727" t="s">
        <v>21</v>
      </c>
      <c r="C3727" s="2" t="str">
        <f t="shared" si="193"/>
        <v>19</v>
      </c>
      <c r="D3727" t="s">
        <v>757</v>
      </c>
      <c r="E3727" s="2" t="str">
        <f t="shared" si="194"/>
        <v>190120000</v>
      </c>
      <c r="F3727" t="s">
        <v>778</v>
      </c>
      <c r="G3727" t="s">
        <v>779</v>
      </c>
      <c r="H3727" t="s">
        <v>780</v>
      </c>
      <c r="I3727">
        <v>63302</v>
      </c>
      <c r="J3727" t="s">
        <v>130</v>
      </c>
      <c r="K3727" s="1">
        <v>3096</v>
      </c>
      <c r="L3727" s="1">
        <v>3096</v>
      </c>
      <c r="M3727">
        <v>0</v>
      </c>
      <c r="N3727" s="1">
        <v>66580.37</v>
      </c>
      <c r="O3727" s="1">
        <v>-63484.37</v>
      </c>
      <c r="P3727" s="1">
        <v>66580.37</v>
      </c>
      <c r="Q3727">
        <v>0</v>
      </c>
      <c r="R3727" s="1">
        <v>66580.37</v>
      </c>
      <c r="S3727">
        <v>0</v>
      </c>
    </row>
    <row r="3728" spans="1:19" x14ac:dyDescent="0.25">
      <c r="A3728" s="2">
        <v>1001</v>
      </c>
      <c r="B3728" t="s">
        <v>21</v>
      </c>
      <c r="C3728" s="2" t="str">
        <f t="shared" si="193"/>
        <v>19</v>
      </c>
      <c r="D3728" t="s">
        <v>757</v>
      </c>
      <c r="E3728" s="2" t="str">
        <f t="shared" si="194"/>
        <v>190120000</v>
      </c>
      <c r="F3728" t="s">
        <v>778</v>
      </c>
      <c r="G3728" t="s">
        <v>779</v>
      </c>
      <c r="H3728" t="s">
        <v>780</v>
      </c>
      <c r="I3728">
        <v>63303</v>
      </c>
      <c r="J3728" t="s">
        <v>98</v>
      </c>
      <c r="K3728" s="1">
        <v>3096</v>
      </c>
      <c r="L3728" s="1">
        <v>3096</v>
      </c>
      <c r="M3728">
        <v>0</v>
      </c>
      <c r="N3728" s="1">
        <v>7194.66</v>
      </c>
      <c r="O3728" s="1">
        <v>-4098.66</v>
      </c>
      <c r="P3728" s="1">
        <v>7194.66</v>
      </c>
      <c r="Q3728">
        <v>0</v>
      </c>
      <c r="R3728" s="1">
        <v>7194.66</v>
      </c>
      <c r="S3728">
        <v>0</v>
      </c>
    </row>
    <row r="3729" spans="1:19" x14ac:dyDescent="0.25">
      <c r="A3729" s="2">
        <v>1001</v>
      </c>
      <c r="B3729" t="s">
        <v>21</v>
      </c>
      <c r="C3729" s="2" t="str">
        <f t="shared" si="193"/>
        <v>19</v>
      </c>
      <c r="D3729" t="s">
        <v>757</v>
      </c>
      <c r="E3729" s="2" t="str">
        <f t="shared" ref="E3729:E3760" si="195">"190120000"</f>
        <v>190120000</v>
      </c>
      <c r="F3729" t="s">
        <v>778</v>
      </c>
      <c r="G3729" t="s">
        <v>779</v>
      </c>
      <c r="H3729" t="s">
        <v>780</v>
      </c>
      <c r="I3729">
        <v>63307</v>
      </c>
      <c r="J3729" t="s">
        <v>655</v>
      </c>
      <c r="K3729" s="1">
        <v>1000</v>
      </c>
      <c r="L3729" s="1">
        <v>1000</v>
      </c>
      <c r="M3729">
        <v>0</v>
      </c>
      <c r="N3729">
        <v>0</v>
      </c>
      <c r="O3729" s="1">
        <v>1000</v>
      </c>
      <c r="P3729">
        <v>0</v>
      </c>
      <c r="Q3729">
        <v>0</v>
      </c>
      <c r="R3729">
        <v>0</v>
      </c>
      <c r="S3729">
        <v>0</v>
      </c>
    </row>
    <row r="3730" spans="1:19" x14ac:dyDescent="0.25">
      <c r="A3730" s="2">
        <v>1001</v>
      </c>
      <c r="B3730" t="s">
        <v>21</v>
      </c>
      <c r="C3730" s="2" t="str">
        <f t="shared" si="193"/>
        <v>19</v>
      </c>
      <c r="D3730" t="s">
        <v>757</v>
      </c>
      <c r="E3730" s="2" t="str">
        <f t="shared" si="195"/>
        <v>190120000</v>
      </c>
      <c r="F3730" t="s">
        <v>778</v>
      </c>
      <c r="G3730" t="s">
        <v>779</v>
      </c>
      <c r="H3730" t="s">
        <v>780</v>
      </c>
      <c r="I3730">
        <v>63308</v>
      </c>
      <c r="J3730" t="s">
        <v>171</v>
      </c>
      <c r="K3730" s="1">
        <v>1580</v>
      </c>
      <c r="L3730" s="1">
        <v>1580</v>
      </c>
      <c r="M3730">
        <v>0</v>
      </c>
      <c r="N3730">
        <v>0</v>
      </c>
      <c r="O3730" s="1">
        <v>1580</v>
      </c>
      <c r="P3730">
        <v>0</v>
      </c>
      <c r="Q3730">
        <v>0</v>
      </c>
      <c r="R3730">
        <v>0</v>
      </c>
      <c r="S3730">
        <v>0</v>
      </c>
    </row>
    <row r="3731" spans="1:19" x14ac:dyDescent="0.25">
      <c r="A3731" s="2">
        <v>1001</v>
      </c>
      <c r="B3731" t="s">
        <v>21</v>
      </c>
      <c r="C3731" s="2" t="str">
        <f t="shared" si="193"/>
        <v>19</v>
      </c>
      <c r="D3731" t="s">
        <v>757</v>
      </c>
      <c r="E3731" s="2" t="str">
        <f t="shared" si="195"/>
        <v>190120000</v>
      </c>
      <c r="F3731" t="s">
        <v>778</v>
      </c>
      <c r="G3731" t="s">
        <v>779</v>
      </c>
      <c r="H3731" t="s">
        <v>780</v>
      </c>
      <c r="I3731">
        <v>63309</v>
      </c>
      <c r="J3731" t="s">
        <v>159</v>
      </c>
      <c r="K3731" s="1">
        <v>1548</v>
      </c>
      <c r="L3731" s="1">
        <v>1548</v>
      </c>
      <c r="M3731">
        <v>0</v>
      </c>
      <c r="N3731">
        <v>0</v>
      </c>
      <c r="O3731" s="1">
        <v>1548</v>
      </c>
      <c r="P3731">
        <v>0</v>
      </c>
      <c r="Q3731">
        <v>0</v>
      </c>
      <c r="R3731">
        <v>0</v>
      </c>
      <c r="S3731">
        <v>0</v>
      </c>
    </row>
    <row r="3732" spans="1:19" x14ac:dyDescent="0.25">
      <c r="A3732" s="2">
        <v>1001</v>
      </c>
      <c r="B3732" t="s">
        <v>21</v>
      </c>
      <c r="C3732" s="2" t="str">
        <f t="shared" si="193"/>
        <v>19</v>
      </c>
      <c r="D3732" t="s">
        <v>757</v>
      </c>
      <c r="E3732" s="2" t="str">
        <f t="shared" si="195"/>
        <v>190120000</v>
      </c>
      <c r="F3732" t="s">
        <v>778</v>
      </c>
      <c r="G3732" t="s">
        <v>779</v>
      </c>
      <c r="H3732" t="s">
        <v>780</v>
      </c>
      <c r="I3732">
        <v>63500</v>
      </c>
      <c r="J3732" t="s">
        <v>185</v>
      </c>
      <c r="K3732" s="1">
        <v>9288</v>
      </c>
      <c r="L3732" s="1">
        <v>9288</v>
      </c>
      <c r="M3732">
        <v>0</v>
      </c>
      <c r="N3732" s="1">
        <v>4308.6899999999996</v>
      </c>
      <c r="O3732" s="1">
        <v>4979.3100000000004</v>
      </c>
      <c r="P3732" s="1">
        <v>4308.6899999999996</v>
      </c>
      <c r="Q3732">
        <v>0</v>
      </c>
      <c r="R3732" s="1">
        <v>4308.6899999999996</v>
      </c>
      <c r="S3732">
        <v>0</v>
      </c>
    </row>
    <row r="3733" spans="1:19" x14ac:dyDescent="0.25">
      <c r="A3733" s="2">
        <v>1001</v>
      </c>
      <c r="B3733" t="s">
        <v>21</v>
      </c>
      <c r="C3733" s="2" t="str">
        <f t="shared" si="193"/>
        <v>19</v>
      </c>
      <c r="D3733" t="s">
        <v>757</v>
      </c>
      <c r="E3733" s="2" t="str">
        <f t="shared" si="195"/>
        <v>190120000</v>
      </c>
      <c r="F3733" t="s">
        <v>778</v>
      </c>
      <c r="G3733" t="s">
        <v>779</v>
      </c>
      <c r="H3733" t="s">
        <v>780</v>
      </c>
      <c r="I3733">
        <v>63509</v>
      </c>
      <c r="J3733" t="s">
        <v>383</v>
      </c>
      <c r="K3733" s="1">
        <v>1290</v>
      </c>
      <c r="L3733" s="1">
        <v>1290</v>
      </c>
      <c r="M3733">
        <v>0</v>
      </c>
      <c r="N3733">
        <v>0</v>
      </c>
      <c r="O3733" s="1">
        <v>1290</v>
      </c>
      <c r="P3733">
        <v>0</v>
      </c>
      <c r="Q3733">
        <v>0</v>
      </c>
      <c r="R3733">
        <v>0</v>
      </c>
      <c r="S3733">
        <v>0</v>
      </c>
    </row>
    <row r="3734" spans="1:19" x14ac:dyDescent="0.25">
      <c r="A3734" s="2">
        <v>1001</v>
      </c>
      <c r="B3734" t="s">
        <v>21</v>
      </c>
      <c r="C3734" s="2" t="str">
        <f t="shared" ref="C3734:C3797" si="196">"19"</f>
        <v>19</v>
      </c>
      <c r="D3734" t="s">
        <v>757</v>
      </c>
      <c r="E3734" s="2" t="str">
        <f t="shared" si="195"/>
        <v>190120000</v>
      </c>
      <c r="F3734" t="s">
        <v>778</v>
      </c>
      <c r="G3734" t="s">
        <v>779</v>
      </c>
      <c r="H3734" t="s">
        <v>780</v>
      </c>
      <c r="I3734">
        <v>63802</v>
      </c>
      <c r="J3734" t="s">
        <v>323</v>
      </c>
      <c r="K3734" s="1">
        <v>1290</v>
      </c>
      <c r="L3734" s="1">
        <v>1290</v>
      </c>
      <c r="M3734">
        <v>0</v>
      </c>
      <c r="N3734">
        <v>0</v>
      </c>
      <c r="O3734" s="1">
        <v>1290</v>
      </c>
      <c r="P3734">
        <v>0</v>
      </c>
      <c r="Q3734">
        <v>0</v>
      </c>
      <c r="R3734">
        <v>0</v>
      </c>
      <c r="S3734">
        <v>0</v>
      </c>
    </row>
    <row r="3735" spans="1:19" x14ac:dyDescent="0.25">
      <c r="A3735" s="2">
        <v>1001</v>
      </c>
      <c r="B3735" t="s">
        <v>21</v>
      </c>
      <c r="C3735" s="2" t="str">
        <f t="shared" si="196"/>
        <v>19</v>
      </c>
      <c r="D3735" t="s">
        <v>757</v>
      </c>
      <c r="E3735" s="2" t="str">
        <f t="shared" si="195"/>
        <v>190120000</v>
      </c>
      <c r="F3735" t="s">
        <v>778</v>
      </c>
      <c r="G3735" t="s">
        <v>779</v>
      </c>
      <c r="H3735" t="s">
        <v>780</v>
      </c>
      <c r="I3735">
        <v>78099</v>
      </c>
      <c r="J3735" t="s">
        <v>118</v>
      </c>
      <c r="K3735" s="1">
        <v>2165000</v>
      </c>
      <c r="L3735" s="1">
        <v>3152144.48</v>
      </c>
      <c r="M3735" s="1">
        <v>987144.48</v>
      </c>
      <c r="N3735" s="1">
        <v>1614653.71</v>
      </c>
      <c r="O3735" s="1">
        <v>1537490.77</v>
      </c>
      <c r="P3735" s="1">
        <v>1563653.71</v>
      </c>
      <c r="Q3735" s="1">
        <v>51000</v>
      </c>
      <c r="R3735" s="1">
        <v>1563653.71</v>
      </c>
      <c r="S3735">
        <v>0</v>
      </c>
    </row>
    <row r="3736" spans="1:19" x14ac:dyDescent="0.25">
      <c r="A3736" s="2">
        <v>1001</v>
      </c>
      <c r="B3736" t="s">
        <v>21</v>
      </c>
      <c r="C3736" s="2" t="str">
        <f t="shared" si="196"/>
        <v>19</v>
      </c>
      <c r="D3736" t="s">
        <v>757</v>
      </c>
      <c r="E3736" s="2" t="str">
        <f t="shared" si="195"/>
        <v>190120000</v>
      </c>
      <c r="F3736" t="s">
        <v>778</v>
      </c>
      <c r="G3736" t="s">
        <v>781</v>
      </c>
      <c r="H3736" t="s">
        <v>782</v>
      </c>
      <c r="I3736">
        <v>12001</v>
      </c>
      <c r="J3736" t="s">
        <v>51</v>
      </c>
      <c r="K3736" s="1">
        <v>464773</v>
      </c>
      <c r="L3736" s="1">
        <v>339359</v>
      </c>
      <c r="M3736" s="1">
        <v>-125414</v>
      </c>
      <c r="N3736" s="1">
        <v>339358.85</v>
      </c>
      <c r="O3736">
        <v>0.15</v>
      </c>
      <c r="P3736" s="1">
        <v>339358.85</v>
      </c>
      <c r="Q3736">
        <v>0</v>
      </c>
      <c r="R3736" s="1">
        <v>339358.85</v>
      </c>
      <c r="S3736">
        <v>0</v>
      </c>
    </row>
    <row r="3737" spans="1:19" x14ac:dyDescent="0.25">
      <c r="A3737" s="2">
        <v>1001</v>
      </c>
      <c r="B3737" t="s">
        <v>21</v>
      </c>
      <c r="C3737" s="2" t="str">
        <f t="shared" si="196"/>
        <v>19</v>
      </c>
      <c r="D3737" t="s">
        <v>757</v>
      </c>
      <c r="E3737" s="2" t="str">
        <f t="shared" si="195"/>
        <v>190120000</v>
      </c>
      <c r="F3737" t="s">
        <v>778</v>
      </c>
      <c r="G3737" t="s">
        <v>781</v>
      </c>
      <c r="H3737" t="s">
        <v>782</v>
      </c>
      <c r="I3737">
        <v>12002</v>
      </c>
      <c r="J3737" t="s">
        <v>29</v>
      </c>
      <c r="K3737" s="1">
        <v>137794</v>
      </c>
      <c r="L3737" s="1">
        <v>99091.42</v>
      </c>
      <c r="M3737" s="1">
        <v>-38702.58</v>
      </c>
      <c r="N3737" s="1">
        <v>99091.06</v>
      </c>
      <c r="O3737">
        <v>0.36</v>
      </c>
      <c r="P3737" s="1">
        <v>99091.06</v>
      </c>
      <c r="Q3737">
        <v>0</v>
      </c>
      <c r="R3737" s="1">
        <v>99091.06</v>
      </c>
      <c r="S3737">
        <v>0</v>
      </c>
    </row>
    <row r="3738" spans="1:19" x14ac:dyDescent="0.25">
      <c r="A3738" s="2">
        <v>1001</v>
      </c>
      <c r="B3738" t="s">
        <v>21</v>
      </c>
      <c r="C3738" s="2" t="str">
        <f t="shared" si="196"/>
        <v>19</v>
      </c>
      <c r="D3738" t="s">
        <v>757</v>
      </c>
      <c r="E3738" s="2" t="str">
        <f t="shared" si="195"/>
        <v>190120000</v>
      </c>
      <c r="F3738" t="s">
        <v>778</v>
      </c>
      <c r="G3738" t="s">
        <v>781</v>
      </c>
      <c r="H3738" t="s">
        <v>782</v>
      </c>
      <c r="I3738">
        <v>12003</v>
      </c>
      <c r="J3738" t="s">
        <v>30</v>
      </c>
      <c r="K3738" s="1">
        <v>652111</v>
      </c>
      <c r="L3738" s="1">
        <v>613477.12</v>
      </c>
      <c r="M3738" s="1">
        <v>-38633.879999999997</v>
      </c>
      <c r="N3738" s="1">
        <v>613476.37</v>
      </c>
      <c r="O3738">
        <v>0.75</v>
      </c>
      <c r="P3738" s="1">
        <v>613476.37</v>
      </c>
      <c r="Q3738">
        <v>0</v>
      </c>
      <c r="R3738" s="1">
        <v>613476.37</v>
      </c>
      <c r="S3738">
        <v>0</v>
      </c>
    </row>
    <row r="3739" spans="1:19" x14ac:dyDescent="0.25">
      <c r="A3739" s="2">
        <v>1001</v>
      </c>
      <c r="B3739" t="s">
        <v>21</v>
      </c>
      <c r="C3739" s="2" t="str">
        <f t="shared" si="196"/>
        <v>19</v>
      </c>
      <c r="D3739" t="s">
        <v>757</v>
      </c>
      <c r="E3739" s="2" t="str">
        <f t="shared" si="195"/>
        <v>190120000</v>
      </c>
      <c r="F3739" t="s">
        <v>778</v>
      </c>
      <c r="G3739" t="s">
        <v>781</v>
      </c>
      <c r="H3739" t="s">
        <v>782</v>
      </c>
      <c r="I3739">
        <v>12004</v>
      </c>
      <c r="J3739" t="s">
        <v>580</v>
      </c>
      <c r="K3739" s="1">
        <v>8920</v>
      </c>
      <c r="L3739">
        <v>0.32</v>
      </c>
      <c r="M3739" s="1">
        <v>-8919.68</v>
      </c>
      <c r="N3739">
        <v>0</v>
      </c>
      <c r="O3739">
        <v>0.32</v>
      </c>
      <c r="P3739">
        <v>0</v>
      </c>
      <c r="Q3739">
        <v>0</v>
      </c>
      <c r="R3739">
        <v>0</v>
      </c>
      <c r="S3739">
        <v>0</v>
      </c>
    </row>
    <row r="3740" spans="1:19" x14ac:dyDescent="0.25">
      <c r="A3740" s="2">
        <v>1001</v>
      </c>
      <c r="B3740" t="s">
        <v>21</v>
      </c>
      <c r="C3740" s="2" t="str">
        <f t="shared" si="196"/>
        <v>19</v>
      </c>
      <c r="D3740" t="s">
        <v>757</v>
      </c>
      <c r="E3740" s="2" t="str">
        <f t="shared" si="195"/>
        <v>190120000</v>
      </c>
      <c r="F3740" t="s">
        <v>778</v>
      </c>
      <c r="G3740" t="s">
        <v>781</v>
      </c>
      <c r="H3740" t="s">
        <v>782</v>
      </c>
      <c r="I3740">
        <v>12005</v>
      </c>
      <c r="J3740" t="s">
        <v>31</v>
      </c>
      <c r="K3740" s="1">
        <v>91397</v>
      </c>
      <c r="L3740" s="1">
        <v>120963</v>
      </c>
      <c r="M3740" s="1">
        <v>29566</v>
      </c>
      <c r="N3740" s="1">
        <v>120962.66</v>
      </c>
      <c r="O3740">
        <v>0.34</v>
      </c>
      <c r="P3740" s="1">
        <v>120962.66</v>
      </c>
      <c r="Q3740">
        <v>0</v>
      </c>
      <c r="R3740" s="1">
        <v>120962.66</v>
      </c>
      <c r="S3740">
        <v>0</v>
      </c>
    </row>
    <row r="3741" spans="1:19" x14ac:dyDescent="0.25">
      <c r="A3741" s="2">
        <v>1001</v>
      </c>
      <c r="B3741" t="s">
        <v>21</v>
      </c>
      <c r="C3741" s="2" t="str">
        <f t="shared" si="196"/>
        <v>19</v>
      </c>
      <c r="D3741" t="s">
        <v>757</v>
      </c>
      <c r="E3741" s="2" t="str">
        <f t="shared" si="195"/>
        <v>190120000</v>
      </c>
      <c r="F3741" t="s">
        <v>778</v>
      </c>
      <c r="G3741" t="s">
        <v>781</v>
      </c>
      <c r="H3741" t="s">
        <v>782</v>
      </c>
      <c r="I3741">
        <v>12100</v>
      </c>
      <c r="J3741" t="s">
        <v>32</v>
      </c>
      <c r="K3741" s="1">
        <v>640187</v>
      </c>
      <c r="L3741" s="1">
        <v>538148.26</v>
      </c>
      <c r="M3741" s="1">
        <v>-102038.74</v>
      </c>
      <c r="N3741" s="1">
        <v>538148.22</v>
      </c>
      <c r="O3741">
        <v>0.04</v>
      </c>
      <c r="P3741" s="1">
        <v>538148.22</v>
      </c>
      <c r="Q3741">
        <v>0</v>
      </c>
      <c r="R3741" s="1">
        <v>538148.22</v>
      </c>
      <c r="S3741">
        <v>0</v>
      </c>
    </row>
    <row r="3742" spans="1:19" x14ac:dyDescent="0.25">
      <c r="A3742" s="2">
        <v>1001</v>
      </c>
      <c r="B3742" t="s">
        <v>21</v>
      </c>
      <c r="C3742" s="2" t="str">
        <f t="shared" si="196"/>
        <v>19</v>
      </c>
      <c r="D3742" t="s">
        <v>757</v>
      </c>
      <c r="E3742" s="2" t="str">
        <f t="shared" si="195"/>
        <v>190120000</v>
      </c>
      <c r="F3742" t="s">
        <v>778</v>
      </c>
      <c r="G3742" t="s">
        <v>781</v>
      </c>
      <c r="H3742" t="s">
        <v>782</v>
      </c>
      <c r="I3742">
        <v>12101</v>
      </c>
      <c r="J3742" t="s">
        <v>33</v>
      </c>
      <c r="K3742" s="1">
        <v>942970</v>
      </c>
      <c r="L3742" s="1">
        <v>806536.45</v>
      </c>
      <c r="M3742" s="1">
        <v>-136433.54999999999</v>
      </c>
      <c r="N3742" s="1">
        <v>806535.71</v>
      </c>
      <c r="O3742">
        <v>0.74</v>
      </c>
      <c r="P3742" s="1">
        <v>806535.71</v>
      </c>
      <c r="Q3742">
        <v>0</v>
      </c>
      <c r="R3742" s="1">
        <v>806535.71</v>
      </c>
      <c r="S3742">
        <v>0</v>
      </c>
    </row>
    <row r="3743" spans="1:19" x14ac:dyDescent="0.25">
      <c r="A3743" s="2">
        <v>1001</v>
      </c>
      <c r="B3743" t="s">
        <v>21</v>
      </c>
      <c r="C3743" s="2" t="str">
        <f t="shared" si="196"/>
        <v>19</v>
      </c>
      <c r="D3743" t="s">
        <v>757</v>
      </c>
      <c r="E3743" s="2" t="str">
        <f t="shared" si="195"/>
        <v>190120000</v>
      </c>
      <c r="F3743" t="s">
        <v>778</v>
      </c>
      <c r="G3743" t="s">
        <v>781</v>
      </c>
      <c r="H3743" t="s">
        <v>782</v>
      </c>
      <c r="I3743">
        <v>12103</v>
      </c>
      <c r="J3743" t="s">
        <v>52</v>
      </c>
      <c r="K3743">
        <v>0</v>
      </c>
      <c r="L3743" s="1">
        <v>1916.32</v>
      </c>
      <c r="M3743" s="1">
        <v>1916.32</v>
      </c>
      <c r="N3743" s="1">
        <v>1916.16</v>
      </c>
      <c r="O3743">
        <v>0.16</v>
      </c>
      <c r="P3743" s="1">
        <v>1916.16</v>
      </c>
      <c r="Q3743">
        <v>0</v>
      </c>
      <c r="R3743" s="1">
        <v>1916.16</v>
      </c>
      <c r="S3743">
        <v>0</v>
      </c>
    </row>
    <row r="3744" spans="1:19" x14ac:dyDescent="0.25">
      <c r="A3744" s="2">
        <v>1001</v>
      </c>
      <c r="B3744" t="s">
        <v>21</v>
      </c>
      <c r="C3744" s="2" t="str">
        <f t="shared" si="196"/>
        <v>19</v>
      </c>
      <c r="D3744" t="s">
        <v>757</v>
      </c>
      <c r="E3744" s="2" t="str">
        <f t="shared" si="195"/>
        <v>190120000</v>
      </c>
      <c r="F3744" t="s">
        <v>778</v>
      </c>
      <c r="G3744" t="s">
        <v>781</v>
      </c>
      <c r="H3744" t="s">
        <v>782</v>
      </c>
      <c r="I3744">
        <v>13000</v>
      </c>
      <c r="J3744" t="s">
        <v>53</v>
      </c>
      <c r="K3744" s="1">
        <v>8372674</v>
      </c>
      <c r="L3744" s="1">
        <v>7671397.46</v>
      </c>
      <c r="M3744" s="1">
        <v>-701276.54</v>
      </c>
      <c r="N3744" s="1">
        <v>7671397.04</v>
      </c>
      <c r="O3744">
        <v>0.42</v>
      </c>
      <c r="P3744" s="1">
        <v>7671397.04</v>
      </c>
      <c r="Q3744">
        <v>0</v>
      </c>
      <c r="R3744" s="1">
        <v>7671397.04</v>
      </c>
      <c r="S3744">
        <v>0</v>
      </c>
    </row>
    <row r="3745" spans="1:19" x14ac:dyDescent="0.25">
      <c r="A3745" s="2">
        <v>1001</v>
      </c>
      <c r="B3745" t="s">
        <v>21</v>
      </c>
      <c r="C3745" s="2" t="str">
        <f t="shared" si="196"/>
        <v>19</v>
      </c>
      <c r="D3745" t="s">
        <v>757</v>
      </c>
      <c r="E3745" s="2" t="str">
        <f t="shared" si="195"/>
        <v>190120000</v>
      </c>
      <c r="F3745" t="s">
        <v>778</v>
      </c>
      <c r="G3745" t="s">
        <v>781</v>
      </c>
      <c r="H3745" t="s">
        <v>782</v>
      </c>
      <c r="I3745">
        <v>13001</v>
      </c>
      <c r="J3745" t="s">
        <v>54</v>
      </c>
      <c r="K3745" s="1">
        <v>276448</v>
      </c>
      <c r="L3745" s="1">
        <v>273282.89</v>
      </c>
      <c r="M3745" s="1">
        <v>-3165.11</v>
      </c>
      <c r="N3745" s="1">
        <v>273282.25</v>
      </c>
      <c r="O3745">
        <v>0.64</v>
      </c>
      <c r="P3745" s="1">
        <v>273282.25</v>
      </c>
      <c r="Q3745">
        <v>0</v>
      </c>
      <c r="R3745" s="1">
        <v>273282.25</v>
      </c>
      <c r="S3745">
        <v>0</v>
      </c>
    </row>
    <row r="3746" spans="1:19" x14ac:dyDescent="0.25">
      <c r="A3746" s="2">
        <v>1001</v>
      </c>
      <c r="B3746" t="s">
        <v>21</v>
      </c>
      <c r="C3746" s="2" t="str">
        <f t="shared" si="196"/>
        <v>19</v>
      </c>
      <c r="D3746" t="s">
        <v>757</v>
      </c>
      <c r="E3746" s="2" t="str">
        <f t="shared" si="195"/>
        <v>190120000</v>
      </c>
      <c r="F3746" t="s">
        <v>778</v>
      </c>
      <c r="G3746" t="s">
        <v>781</v>
      </c>
      <c r="H3746" t="s">
        <v>782</v>
      </c>
      <c r="I3746">
        <v>13005</v>
      </c>
      <c r="J3746" t="s">
        <v>56</v>
      </c>
      <c r="K3746" s="1">
        <v>743340</v>
      </c>
      <c r="L3746" s="1">
        <v>662766.65</v>
      </c>
      <c r="M3746" s="1">
        <v>-80573.350000000006</v>
      </c>
      <c r="N3746" s="1">
        <v>662765.84</v>
      </c>
      <c r="O3746">
        <v>0.81</v>
      </c>
      <c r="P3746" s="1">
        <v>662765.84</v>
      </c>
      <c r="Q3746">
        <v>0</v>
      </c>
      <c r="R3746" s="1">
        <v>662765.84</v>
      </c>
      <c r="S3746">
        <v>0</v>
      </c>
    </row>
    <row r="3747" spans="1:19" x14ac:dyDescent="0.25">
      <c r="A3747" s="2">
        <v>1001</v>
      </c>
      <c r="B3747" t="s">
        <v>21</v>
      </c>
      <c r="C3747" s="2" t="str">
        <f t="shared" si="196"/>
        <v>19</v>
      </c>
      <c r="D3747" t="s">
        <v>757</v>
      </c>
      <c r="E3747" s="2" t="str">
        <f t="shared" si="195"/>
        <v>190120000</v>
      </c>
      <c r="F3747" t="s">
        <v>778</v>
      </c>
      <c r="G3747" t="s">
        <v>781</v>
      </c>
      <c r="H3747" t="s">
        <v>782</v>
      </c>
      <c r="I3747">
        <v>14103</v>
      </c>
      <c r="J3747" t="s">
        <v>59</v>
      </c>
      <c r="K3747" s="1">
        <v>13173</v>
      </c>
      <c r="L3747" s="1">
        <v>22574.66</v>
      </c>
      <c r="M3747" s="1">
        <v>9401.66</v>
      </c>
      <c r="N3747" s="1">
        <v>22574.66</v>
      </c>
      <c r="O3747">
        <v>0</v>
      </c>
      <c r="P3747" s="1">
        <v>22574.66</v>
      </c>
      <c r="Q3747">
        <v>0</v>
      </c>
      <c r="R3747" s="1">
        <v>22574.66</v>
      </c>
      <c r="S3747">
        <v>0</v>
      </c>
    </row>
    <row r="3748" spans="1:19" x14ac:dyDescent="0.25">
      <c r="A3748" s="2">
        <v>1001</v>
      </c>
      <c r="B3748" t="s">
        <v>21</v>
      </c>
      <c r="C3748" s="2" t="str">
        <f t="shared" si="196"/>
        <v>19</v>
      </c>
      <c r="D3748" t="s">
        <v>757</v>
      </c>
      <c r="E3748" s="2" t="str">
        <f t="shared" si="195"/>
        <v>190120000</v>
      </c>
      <c r="F3748" t="s">
        <v>778</v>
      </c>
      <c r="G3748" t="s">
        <v>781</v>
      </c>
      <c r="H3748" t="s">
        <v>782</v>
      </c>
      <c r="I3748">
        <v>16000</v>
      </c>
      <c r="J3748" t="s">
        <v>35</v>
      </c>
      <c r="K3748" s="1">
        <v>2520442</v>
      </c>
      <c r="L3748" s="1">
        <v>4080515.5</v>
      </c>
      <c r="M3748" s="1">
        <v>1560073.5</v>
      </c>
      <c r="N3748" s="1">
        <v>4080515.5</v>
      </c>
      <c r="O3748">
        <v>0</v>
      </c>
      <c r="P3748" s="1">
        <v>4080515.5</v>
      </c>
      <c r="Q3748">
        <v>0</v>
      </c>
      <c r="R3748" s="1">
        <v>4080515.5</v>
      </c>
      <c r="S3748">
        <v>0</v>
      </c>
    </row>
    <row r="3749" spans="1:19" x14ac:dyDescent="0.25">
      <c r="A3749" s="2">
        <v>1001</v>
      </c>
      <c r="B3749" t="s">
        <v>21</v>
      </c>
      <c r="C3749" s="2" t="str">
        <f t="shared" si="196"/>
        <v>19</v>
      </c>
      <c r="D3749" t="s">
        <v>757</v>
      </c>
      <c r="E3749" s="2" t="str">
        <f t="shared" si="195"/>
        <v>190120000</v>
      </c>
      <c r="F3749" t="s">
        <v>778</v>
      </c>
      <c r="G3749" t="s">
        <v>781</v>
      </c>
      <c r="H3749" t="s">
        <v>782</v>
      </c>
      <c r="I3749">
        <v>21200</v>
      </c>
      <c r="J3749" t="s">
        <v>68</v>
      </c>
      <c r="K3749" s="1">
        <v>60000</v>
      </c>
      <c r="L3749" s="1">
        <v>2087.25</v>
      </c>
      <c r="M3749" s="1">
        <v>-57912.75</v>
      </c>
      <c r="N3749">
        <v>0</v>
      </c>
      <c r="O3749" s="1">
        <v>2087.25</v>
      </c>
      <c r="P3749">
        <v>0</v>
      </c>
      <c r="Q3749">
        <v>0</v>
      </c>
      <c r="R3749">
        <v>0</v>
      </c>
      <c r="S3749">
        <v>0</v>
      </c>
    </row>
    <row r="3750" spans="1:19" x14ac:dyDescent="0.25">
      <c r="A3750" s="2">
        <v>1001</v>
      </c>
      <c r="B3750" t="s">
        <v>21</v>
      </c>
      <c r="C3750" s="2" t="str">
        <f t="shared" si="196"/>
        <v>19</v>
      </c>
      <c r="D3750" t="s">
        <v>757</v>
      </c>
      <c r="E3750" s="2" t="str">
        <f t="shared" si="195"/>
        <v>190120000</v>
      </c>
      <c r="F3750" t="s">
        <v>778</v>
      </c>
      <c r="G3750" t="s">
        <v>781</v>
      </c>
      <c r="H3750" t="s">
        <v>782</v>
      </c>
      <c r="I3750">
        <v>21300</v>
      </c>
      <c r="J3750" t="s">
        <v>69</v>
      </c>
      <c r="K3750" s="1">
        <v>19300</v>
      </c>
      <c r="L3750" s="1">
        <v>19300</v>
      </c>
      <c r="M3750">
        <v>0</v>
      </c>
      <c r="N3750" s="1">
        <v>19198.48</v>
      </c>
      <c r="O3750">
        <v>101.52</v>
      </c>
      <c r="P3750" s="1">
        <v>19198.48</v>
      </c>
      <c r="Q3750">
        <v>0</v>
      </c>
      <c r="R3750" s="1">
        <v>19198.48</v>
      </c>
      <c r="S3750">
        <v>0</v>
      </c>
    </row>
    <row r="3751" spans="1:19" x14ac:dyDescent="0.25">
      <c r="A3751" s="2">
        <v>1001</v>
      </c>
      <c r="B3751" t="s">
        <v>21</v>
      </c>
      <c r="C3751" s="2" t="str">
        <f t="shared" si="196"/>
        <v>19</v>
      </c>
      <c r="D3751" t="s">
        <v>757</v>
      </c>
      <c r="E3751" s="2" t="str">
        <f t="shared" si="195"/>
        <v>190120000</v>
      </c>
      <c r="F3751" t="s">
        <v>778</v>
      </c>
      <c r="G3751" t="s">
        <v>781</v>
      </c>
      <c r="H3751" t="s">
        <v>782</v>
      </c>
      <c r="I3751">
        <v>21500</v>
      </c>
      <c r="J3751" t="s">
        <v>71</v>
      </c>
      <c r="K3751" s="1">
        <v>9800</v>
      </c>
      <c r="L3751" s="1">
        <v>9800</v>
      </c>
      <c r="M3751">
        <v>0</v>
      </c>
      <c r="N3751" s="1">
        <v>11028.62</v>
      </c>
      <c r="O3751" s="1">
        <v>-1228.6199999999999</v>
      </c>
      <c r="P3751" s="1">
        <v>11028.62</v>
      </c>
      <c r="Q3751">
        <v>0</v>
      </c>
      <c r="R3751" s="1">
        <v>11028.62</v>
      </c>
      <c r="S3751">
        <v>0</v>
      </c>
    </row>
    <row r="3752" spans="1:19" x14ac:dyDescent="0.25">
      <c r="A3752" s="2">
        <v>1001</v>
      </c>
      <c r="B3752" t="s">
        <v>21</v>
      </c>
      <c r="C3752" s="2" t="str">
        <f t="shared" si="196"/>
        <v>19</v>
      </c>
      <c r="D3752" t="s">
        <v>757</v>
      </c>
      <c r="E3752" s="2" t="str">
        <f t="shared" si="195"/>
        <v>190120000</v>
      </c>
      <c r="F3752" t="s">
        <v>778</v>
      </c>
      <c r="G3752" t="s">
        <v>781</v>
      </c>
      <c r="H3752" t="s">
        <v>782</v>
      </c>
      <c r="I3752">
        <v>22000</v>
      </c>
      <c r="J3752" t="s">
        <v>39</v>
      </c>
      <c r="K3752" s="1">
        <v>60000</v>
      </c>
      <c r="L3752" s="1">
        <v>60000</v>
      </c>
      <c r="M3752">
        <v>0</v>
      </c>
      <c r="N3752" s="1">
        <v>54948.39</v>
      </c>
      <c r="O3752" s="1">
        <v>5051.6099999999997</v>
      </c>
      <c r="P3752" s="1">
        <v>54948.39</v>
      </c>
      <c r="Q3752">
        <v>0</v>
      </c>
      <c r="R3752" s="1">
        <v>54948.36</v>
      </c>
      <c r="S3752">
        <v>0.03</v>
      </c>
    </row>
    <row r="3753" spans="1:19" x14ac:dyDescent="0.25">
      <c r="A3753" s="2">
        <v>1001</v>
      </c>
      <c r="B3753" t="s">
        <v>21</v>
      </c>
      <c r="C3753" s="2" t="str">
        <f t="shared" si="196"/>
        <v>19</v>
      </c>
      <c r="D3753" t="s">
        <v>757</v>
      </c>
      <c r="E3753" s="2" t="str">
        <f t="shared" si="195"/>
        <v>190120000</v>
      </c>
      <c r="F3753" t="s">
        <v>778</v>
      </c>
      <c r="G3753" t="s">
        <v>781</v>
      </c>
      <c r="H3753" t="s">
        <v>782</v>
      </c>
      <c r="I3753">
        <v>22002</v>
      </c>
      <c r="J3753" t="s">
        <v>40</v>
      </c>
      <c r="K3753">
        <v>239</v>
      </c>
      <c r="L3753">
        <v>239</v>
      </c>
      <c r="M3753">
        <v>0</v>
      </c>
      <c r="N3753">
        <v>0</v>
      </c>
      <c r="O3753">
        <v>239</v>
      </c>
      <c r="P3753">
        <v>0</v>
      </c>
      <c r="Q3753">
        <v>0</v>
      </c>
      <c r="R3753">
        <v>0</v>
      </c>
      <c r="S3753">
        <v>0</v>
      </c>
    </row>
    <row r="3754" spans="1:19" x14ac:dyDescent="0.25">
      <c r="A3754" s="2">
        <v>1001</v>
      </c>
      <c r="B3754" t="s">
        <v>21</v>
      </c>
      <c r="C3754" s="2" t="str">
        <f t="shared" si="196"/>
        <v>19</v>
      </c>
      <c r="D3754" t="s">
        <v>757</v>
      </c>
      <c r="E3754" s="2" t="str">
        <f t="shared" si="195"/>
        <v>190120000</v>
      </c>
      <c r="F3754" t="s">
        <v>778</v>
      </c>
      <c r="G3754" t="s">
        <v>781</v>
      </c>
      <c r="H3754" t="s">
        <v>782</v>
      </c>
      <c r="I3754">
        <v>22003</v>
      </c>
      <c r="J3754" t="s">
        <v>41</v>
      </c>
      <c r="K3754">
        <v>714</v>
      </c>
      <c r="L3754">
        <v>714</v>
      </c>
      <c r="M3754">
        <v>0</v>
      </c>
      <c r="N3754">
        <v>269.44</v>
      </c>
      <c r="O3754">
        <v>444.56</v>
      </c>
      <c r="P3754">
        <v>269.44</v>
      </c>
      <c r="Q3754">
        <v>0</v>
      </c>
      <c r="R3754">
        <v>269.44</v>
      </c>
      <c r="S3754">
        <v>0</v>
      </c>
    </row>
    <row r="3755" spans="1:19" x14ac:dyDescent="0.25">
      <c r="A3755" s="2">
        <v>1001</v>
      </c>
      <c r="B3755" t="s">
        <v>21</v>
      </c>
      <c r="C3755" s="2" t="str">
        <f t="shared" si="196"/>
        <v>19</v>
      </c>
      <c r="D3755" t="s">
        <v>757</v>
      </c>
      <c r="E3755" s="2" t="str">
        <f t="shared" si="195"/>
        <v>190120000</v>
      </c>
      <c r="F3755" t="s">
        <v>778</v>
      </c>
      <c r="G3755" t="s">
        <v>781</v>
      </c>
      <c r="H3755" t="s">
        <v>782</v>
      </c>
      <c r="I3755">
        <v>22004</v>
      </c>
      <c r="J3755" t="s">
        <v>72</v>
      </c>
      <c r="K3755" s="1">
        <v>20620</v>
      </c>
      <c r="L3755" s="1">
        <v>20620</v>
      </c>
      <c r="M3755">
        <v>0</v>
      </c>
      <c r="N3755" s="1">
        <v>24714.91</v>
      </c>
      <c r="O3755" s="1">
        <v>-4094.91</v>
      </c>
      <c r="P3755" s="1">
        <v>24714.91</v>
      </c>
      <c r="Q3755">
        <v>0</v>
      </c>
      <c r="R3755" s="1">
        <v>24714.91</v>
      </c>
      <c r="S3755">
        <v>0</v>
      </c>
    </row>
    <row r="3756" spans="1:19" x14ac:dyDescent="0.25">
      <c r="A3756" s="2">
        <v>1001</v>
      </c>
      <c r="B3756" t="s">
        <v>21</v>
      </c>
      <c r="C3756" s="2" t="str">
        <f t="shared" si="196"/>
        <v>19</v>
      </c>
      <c r="D3756" t="s">
        <v>757</v>
      </c>
      <c r="E3756" s="2" t="str">
        <f t="shared" si="195"/>
        <v>190120000</v>
      </c>
      <c r="F3756" t="s">
        <v>778</v>
      </c>
      <c r="G3756" t="s">
        <v>781</v>
      </c>
      <c r="H3756" t="s">
        <v>782</v>
      </c>
      <c r="I3756">
        <v>22100</v>
      </c>
      <c r="J3756" t="s">
        <v>73</v>
      </c>
      <c r="K3756" s="1">
        <v>160000</v>
      </c>
      <c r="L3756" s="1">
        <v>160000</v>
      </c>
      <c r="M3756">
        <v>0</v>
      </c>
      <c r="N3756" s="1">
        <v>190976.73</v>
      </c>
      <c r="O3756" s="1">
        <v>-30976.73</v>
      </c>
      <c r="P3756" s="1">
        <v>190976.73</v>
      </c>
      <c r="Q3756">
        <v>0</v>
      </c>
      <c r="R3756" s="1">
        <v>190976.73</v>
      </c>
      <c r="S3756">
        <v>0</v>
      </c>
    </row>
    <row r="3757" spans="1:19" x14ac:dyDescent="0.25">
      <c r="A3757" s="2">
        <v>1001</v>
      </c>
      <c r="B3757" t="s">
        <v>21</v>
      </c>
      <c r="C3757" s="2" t="str">
        <f t="shared" si="196"/>
        <v>19</v>
      </c>
      <c r="D3757" t="s">
        <v>757</v>
      </c>
      <c r="E3757" s="2" t="str">
        <f t="shared" si="195"/>
        <v>190120000</v>
      </c>
      <c r="F3757" t="s">
        <v>778</v>
      </c>
      <c r="G3757" t="s">
        <v>781</v>
      </c>
      <c r="H3757" t="s">
        <v>782</v>
      </c>
      <c r="I3757">
        <v>22101</v>
      </c>
      <c r="J3757" t="s">
        <v>74</v>
      </c>
      <c r="K3757" s="1">
        <v>17000</v>
      </c>
      <c r="L3757" s="1">
        <v>17000</v>
      </c>
      <c r="M3757">
        <v>0</v>
      </c>
      <c r="N3757" s="1">
        <v>17048.53</v>
      </c>
      <c r="O3757">
        <v>-48.53</v>
      </c>
      <c r="P3757" s="1">
        <v>17048.53</v>
      </c>
      <c r="Q3757">
        <v>0</v>
      </c>
      <c r="R3757" s="1">
        <v>17048.53</v>
      </c>
      <c r="S3757">
        <v>0</v>
      </c>
    </row>
    <row r="3758" spans="1:19" x14ac:dyDescent="0.25">
      <c r="A3758" s="2">
        <v>1001</v>
      </c>
      <c r="B3758" t="s">
        <v>21</v>
      </c>
      <c r="C3758" s="2" t="str">
        <f t="shared" si="196"/>
        <v>19</v>
      </c>
      <c r="D3758" t="s">
        <v>757</v>
      </c>
      <c r="E3758" s="2" t="str">
        <f t="shared" si="195"/>
        <v>190120000</v>
      </c>
      <c r="F3758" t="s">
        <v>778</v>
      </c>
      <c r="G3758" t="s">
        <v>781</v>
      </c>
      <c r="H3758" t="s">
        <v>782</v>
      </c>
      <c r="I3758">
        <v>22102</v>
      </c>
      <c r="J3758" t="s">
        <v>75</v>
      </c>
      <c r="K3758" s="1">
        <v>10000</v>
      </c>
      <c r="L3758" s="1">
        <v>10000</v>
      </c>
      <c r="M3758">
        <v>0</v>
      </c>
      <c r="N3758" s="1">
        <v>4692.8</v>
      </c>
      <c r="O3758" s="1">
        <v>5307.2</v>
      </c>
      <c r="P3758" s="1">
        <v>4692.8</v>
      </c>
      <c r="Q3758">
        <v>0</v>
      </c>
      <c r="R3758" s="1">
        <v>4692.8</v>
      </c>
      <c r="S3758">
        <v>0</v>
      </c>
    </row>
    <row r="3759" spans="1:19" x14ac:dyDescent="0.25">
      <c r="A3759" s="2">
        <v>1001</v>
      </c>
      <c r="B3759" t="s">
        <v>21</v>
      </c>
      <c r="C3759" s="2" t="str">
        <f t="shared" si="196"/>
        <v>19</v>
      </c>
      <c r="D3759" t="s">
        <v>757</v>
      </c>
      <c r="E3759" s="2" t="str">
        <f t="shared" si="195"/>
        <v>190120000</v>
      </c>
      <c r="F3759" t="s">
        <v>778</v>
      </c>
      <c r="G3759" t="s">
        <v>781</v>
      </c>
      <c r="H3759" t="s">
        <v>782</v>
      </c>
      <c r="I3759">
        <v>22104</v>
      </c>
      <c r="J3759" t="s">
        <v>77</v>
      </c>
      <c r="K3759" s="1">
        <v>12000</v>
      </c>
      <c r="L3759" s="1">
        <v>12000</v>
      </c>
      <c r="M3759">
        <v>0</v>
      </c>
      <c r="N3759" s="1">
        <v>12284.54</v>
      </c>
      <c r="O3759">
        <v>-284.54000000000002</v>
      </c>
      <c r="P3759" s="1">
        <v>12284.54</v>
      </c>
      <c r="Q3759">
        <v>0</v>
      </c>
      <c r="R3759" s="1">
        <v>12284.53</v>
      </c>
      <c r="S3759">
        <v>0.01</v>
      </c>
    </row>
    <row r="3760" spans="1:19" x14ac:dyDescent="0.25">
      <c r="A3760" s="2">
        <v>1001</v>
      </c>
      <c r="B3760" t="s">
        <v>21</v>
      </c>
      <c r="C3760" s="2" t="str">
        <f t="shared" si="196"/>
        <v>19</v>
      </c>
      <c r="D3760" t="s">
        <v>757</v>
      </c>
      <c r="E3760" s="2" t="str">
        <f t="shared" si="195"/>
        <v>190120000</v>
      </c>
      <c r="F3760" t="s">
        <v>778</v>
      </c>
      <c r="G3760" t="s">
        <v>781</v>
      </c>
      <c r="H3760" t="s">
        <v>782</v>
      </c>
      <c r="I3760">
        <v>22107</v>
      </c>
      <c r="J3760" t="s">
        <v>106</v>
      </c>
      <c r="K3760" s="1">
        <v>14700</v>
      </c>
      <c r="L3760" s="1">
        <v>14700</v>
      </c>
      <c r="M3760">
        <v>0</v>
      </c>
      <c r="N3760" s="1">
        <v>10985.26</v>
      </c>
      <c r="O3760" s="1">
        <v>3714.74</v>
      </c>
      <c r="P3760" s="1">
        <v>10985.26</v>
      </c>
      <c r="Q3760">
        <v>0</v>
      </c>
      <c r="R3760" s="1">
        <v>10985.26</v>
      </c>
      <c r="S3760">
        <v>0</v>
      </c>
    </row>
    <row r="3761" spans="1:19" x14ac:dyDescent="0.25">
      <c r="A3761" s="2">
        <v>1001</v>
      </c>
      <c r="B3761" t="s">
        <v>21</v>
      </c>
      <c r="C3761" s="2" t="str">
        <f t="shared" si="196"/>
        <v>19</v>
      </c>
      <c r="D3761" t="s">
        <v>757</v>
      </c>
      <c r="E3761" s="2" t="str">
        <f t="shared" ref="E3761:E3792" si="197">"190120000"</f>
        <v>190120000</v>
      </c>
      <c r="F3761" t="s">
        <v>778</v>
      </c>
      <c r="G3761" t="s">
        <v>781</v>
      </c>
      <c r="H3761" t="s">
        <v>782</v>
      </c>
      <c r="I3761">
        <v>22109</v>
      </c>
      <c r="J3761" t="s">
        <v>78</v>
      </c>
      <c r="K3761" s="1">
        <v>40000</v>
      </c>
      <c r="L3761" s="1">
        <v>40000</v>
      </c>
      <c r="M3761">
        <v>0</v>
      </c>
      <c r="N3761" s="1">
        <v>38955.39</v>
      </c>
      <c r="O3761" s="1">
        <v>1044.6099999999999</v>
      </c>
      <c r="P3761" s="1">
        <v>38955.39</v>
      </c>
      <c r="Q3761">
        <v>0</v>
      </c>
      <c r="R3761" s="1">
        <v>38955.39</v>
      </c>
      <c r="S3761">
        <v>0</v>
      </c>
    </row>
    <row r="3762" spans="1:19" x14ac:dyDescent="0.25">
      <c r="A3762" s="2">
        <v>1001</v>
      </c>
      <c r="B3762" t="s">
        <v>21</v>
      </c>
      <c r="C3762" s="2" t="str">
        <f t="shared" si="196"/>
        <v>19</v>
      </c>
      <c r="D3762" t="s">
        <v>757</v>
      </c>
      <c r="E3762" s="2" t="str">
        <f t="shared" si="197"/>
        <v>190120000</v>
      </c>
      <c r="F3762" t="s">
        <v>778</v>
      </c>
      <c r="G3762" t="s">
        <v>781</v>
      </c>
      <c r="H3762" t="s">
        <v>782</v>
      </c>
      <c r="I3762">
        <v>22201</v>
      </c>
      <c r="J3762" t="s">
        <v>42</v>
      </c>
      <c r="K3762" s="1">
        <v>250364</v>
      </c>
      <c r="L3762" s="1">
        <v>250364</v>
      </c>
      <c r="M3762">
        <v>0</v>
      </c>
      <c r="N3762" s="1">
        <v>307708.31</v>
      </c>
      <c r="O3762" s="1">
        <v>-57344.31</v>
      </c>
      <c r="P3762" s="1">
        <v>307708.31</v>
      </c>
      <c r="Q3762">
        <v>0</v>
      </c>
      <c r="R3762" s="1">
        <v>307708.31</v>
      </c>
      <c r="S3762">
        <v>0</v>
      </c>
    </row>
    <row r="3763" spans="1:19" x14ac:dyDescent="0.25">
      <c r="A3763" s="2">
        <v>1001</v>
      </c>
      <c r="B3763" t="s">
        <v>21</v>
      </c>
      <c r="C3763" s="2" t="str">
        <f t="shared" si="196"/>
        <v>19</v>
      </c>
      <c r="D3763" t="s">
        <v>757</v>
      </c>
      <c r="E3763" s="2" t="str">
        <f t="shared" si="197"/>
        <v>190120000</v>
      </c>
      <c r="F3763" t="s">
        <v>778</v>
      </c>
      <c r="G3763" t="s">
        <v>781</v>
      </c>
      <c r="H3763" t="s">
        <v>782</v>
      </c>
      <c r="I3763">
        <v>22209</v>
      </c>
      <c r="J3763" t="s">
        <v>43</v>
      </c>
      <c r="K3763">
        <v>606</v>
      </c>
      <c r="L3763">
        <v>606</v>
      </c>
      <c r="M3763">
        <v>0</v>
      </c>
      <c r="N3763">
        <v>0</v>
      </c>
      <c r="O3763">
        <v>606</v>
      </c>
      <c r="P3763">
        <v>0</v>
      </c>
      <c r="Q3763">
        <v>0</v>
      </c>
      <c r="R3763">
        <v>0</v>
      </c>
      <c r="S3763">
        <v>0</v>
      </c>
    </row>
    <row r="3764" spans="1:19" x14ac:dyDescent="0.25">
      <c r="A3764" s="2">
        <v>1001</v>
      </c>
      <c r="B3764" t="s">
        <v>21</v>
      </c>
      <c r="C3764" s="2" t="str">
        <f t="shared" si="196"/>
        <v>19</v>
      </c>
      <c r="D3764" t="s">
        <v>757</v>
      </c>
      <c r="E3764" s="2" t="str">
        <f t="shared" si="197"/>
        <v>190120000</v>
      </c>
      <c r="F3764" t="s">
        <v>778</v>
      </c>
      <c r="G3764" t="s">
        <v>781</v>
      </c>
      <c r="H3764" t="s">
        <v>782</v>
      </c>
      <c r="I3764">
        <v>22300</v>
      </c>
      <c r="J3764" t="s">
        <v>79</v>
      </c>
      <c r="K3764" s="1">
        <v>3920</v>
      </c>
      <c r="L3764" s="1">
        <v>3920</v>
      </c>
      <c r="M3764">
        <v>0</v>
      </c>
      <c r="N3764">
        <v>0</v>
      </c>
      <c r="O3764" s="1">
        <v>3920</v>
      </c>
      <c r="P3764">
        <v>0</v>
      </c>
      <c r="Q3764">
        <v>0</v>
      </c>
      <c r="R3764">
        <v>0</v>
      </c>
      <c r="S3764">
        <v>0</v>
      </c>
    </row>
    <row r="3765" spans="1:19" x14ac:dyDescent="0.25">
      <c r="A3765" s="2">
        <v>1001</v>
      </c>
      <c r="B3765" t="s">
        <v>21</v>
      </c>
      <c r="C3765" s="2" t="str">
        <f t="shared" si="196"/>
        <v>19</v>
      </c>
      <c r="D3765" t="s">
        <v>757</v>
      </c>
      <c r="E3765" s="2" t="str">
        <f t="shared" si="197"/>
        <v>190120000</v>
      </c>
      <c r="F3765" t="s">
        <v>778</v>
      </c>
      <c r="G3765" t="s">
        <v>781</v>
      </c>
      <c r="H3765" t="s">
        <v>782</v>
      </c>
      <c r="I3765">
        <v>22409</v>
      </c>
      <c r="J3765" t="s">
        <v>80</v>
      </c>
      <c r="K3765" s="1">
        <v>11760</v>
      </c>
      <c r="L3765" s="1">
        <v>1760</v>
      </c>
      <c r="M3765" s="1">
        <v>-10000</v>
      </c>
      <c r="N3765">
        <v>0</v>
      </c>
      <c r="O3765" s="1">
        <v>1760</v>
      </c>
      <c r="P3765">
        <v>0</v>
      </c>
      <c r="Q3765">
        <v>0</v>
      </c>
      <c r="R3765">
        <v>0</v>
      </c>
      <c r="S3765">
        <v>0</v>
      </c>
    </row>
    <row r="3766" spans="1:19" x14ac:dyDescent="0.25">
      <c r="A3766" s="2">
        <v>1001</v>
      </c>
      <c r="B3766" t="s">
        <v>21</v>
      </c>
      <c r="C3766" s="2" t="str">
        <f t="shared" si="196"/>
        <v>19</v>
      </c>
      <c r="D3766" t="s">
        <v>757</v>
      </c>
      <c r="E3766" s="2" t="str">
        <f t="shared" si="197"/>
        <v>190120000</v>
      </c>
      <c r="F3766" t="s">
        <v>778</v>
      </c>
      <c r="G3766" t="s">
        <v>781</v>
      </c>
      <c r="H3766" t="s">
        <v>782</v>
      </c>
      <c r="I3766">
        <v>22500</v>
      </c>
      <c r="J3766" t="s">
        <v>81</v>
      </c>
      <c r="K3766" s="1">
        <v>11760</v>
      </c>
      <c r="L3766" s="1">
        <v>1760</v>
      </c>
      <c r="M3766" s="1">
        <v>-10000</v>
      </c>
      <c r="N3766">
        <v>962.1</v>
      </c>
      <c r="O3766">
        <v>797.9</v>
      </c>
      <c r="P3766">
        <v>962.1</v>
      </c>
      <c r="Q3766">
        <v>0</v>
      </c>
      <c r="R3766">
        <v>962.1</v>
      </c>
      <c r="S3766">
        <v>0</v>
      </c>
    </row>
    <row r="3767" spans="1:19" x14ac:dyDescent="0.25">
      <c r="A3767" s="2">
        <v>1001</v>
      </c>
      <c r="B3767" t="s">
        <v>21</v>
      </c>
      <c r="C3767" s="2" t="str">
        <f t="shared" si="196"/>
        <v>19</v>
      </c>
      <c r="D3767" t="s">
        <v>757</v>
      </c>
      <c r="E3767" s="2" t="str">
        <f t="shared" si="197"/>
        <v>190120000</v>
      </c>
      <c r="F3767" t="s">
        <v>778</v>
      </c>
      <c r="G3767" t="s">
        <v>781</v>
      </c>
      <c r="H3767" t="s">
        <v>782</v>
      </c>
      <c r="I3767">
        <v>22602</v>
      </c>
      <c r="J3767" t="s">
        <v>108</v>
      </c>
      <c r="K3767" s="1">
        <v>10000</v>
      </c>
      <c r="L3767">
        <v>0</v>
      </c>
      <c r="M3767" s="1">
        <v>-10000</v>
      </c>
      <c r="N3767">
        <v>0</v>
      </c>
      <c r="O3767">
        <v>0</v>
      </c>
      <c r="P3767">
        <v>0</v>
      </c>
      <c r="Q3767">
        <v>0</v>
      </c>
      <c r="R3767">
        <v>0</v>
      </c>
      <c r="S3767">
        <v>0</v>
      </c>
    </row>
    <row r="3768" spans="1:19" x14ac:dyDescent="0.25">
      <c r="A3768" s="2">
        <v>1001</v>
      </c>
      <c r="B3768" t="s">
        <v>21</v>
      </c>
      <c r="C3768" s="2" t="str">
        <f t="shared" si="196"/>
        <v>19</v>
      </c>
      <c r="D3768" t="s">
        <v>757</v>
      </c>
      <c r="E3768" s="2" t="str">
        <f t="shared" si="197"/>
        <v>190120000</v>
      </c>
      <c r="F3768" t="s">
        <v>778</v>
      </c>
      <c r="G3768" t="s">
        <v>781</v>
      </c>
      <c r="H3768" t="s">
        <v>782</v>
      </c>
      <c r="I3768">
        <v>22605</v>
      </c>
      <c r="J3768" t="s">
        <v>203</v>
      </c>
      <c r="K3768" s="1">
        <v>37240</v>
      </c>
      <c r="L3768" s="1">
        <v>37240</v>
      </c>
      <c r="M3768">
        <v>0</v>
      </c>
      <c r="N3768" s="1">
        <v>50739.67</v>
      </c>
      <c r="O3768" s="1">
        <v>-13499.67</v>
      </c>
      <c r="P3768" s="1">
        <v>50739.67</v>
      </c>
      <c r="Q3768">
        <v>0</v>
      </c>
      <c r="R3768" s="1">
        <v>50739.67</v>
      </c>
      <c r="S3768">
        <v>0</v>
      </c>
    </row>
    <row r="3769" spans="1:19" x14ac:dyDescent="0.25">
      <c r="A3769" s="2">
        <v>1001</v>
      </c>
      <c r="B3769" t="s">
        <v>21</v>
      </c>
      <c r="C3769" s="2" t="str">
        <f t="shared" si="196"/>
        <v>19</v>
      </c>
      <c r="D3769" t="s">
        <v>757</v>
      </c>
      <c r="E3769" s="2" t="str">
        <f t="shared" si="197"/>
        <v>190120000</v>
      </c>
      <c r="F3769" t="s">
        <v>778</v>
      </c>
      <c r="G3769" t="s">
        <v>781</v>
      </c>
      <c r="H3769" t="s">
        <v>782</v>
      </c>
      <c r="I3769">
        <v>22607</v>
      </c>
      <c r="J3769" t="s">
        <v>305</v>
      </c>
      <c r="K3769" s="1">
        <v>15000</v>
      </c>
      <c r="L3769" s="1">
        <v>5000</v>
      </c>
      <c r="M3769" s="1">
        <v>-10000</v>
      </c>
      <c r="N3769">
        <v>0</v>
      </c>
      <c r="O3769" s="1">
        <v>5000</v>
      </c>
      <c r="P3769">
        <v>0</v>
      </c>
      <c r="Q3769">
        <v>0</v>
      </c>
      <c r="R3769">
        <v>0</v>
      </c>
      <c r="S3769">
        <v>0</v>
      </c>
    </row>
    <row r="3770" spans="1:19" x14ac:dyDescent="0.25">
      <c r="A3770" s="2">
        <v>1001</v>
      </c>
      <c r="B3770" t="s">
        <v>21</v>
      </c>
      <c r="C3770" s="2" t="str">
        <f t="shared" si="196"/>
        <v>19</v>
      </c>
      <c r="D3770" t="s">
        <v>757</v>
      </c>
      <c r="E3770" s="2" t="str">
        <f t="shared" si="197"/>
        <v>190120000</v>
      </c>
      <c r="F3770" t="s">
        <v>778</v>
      </c>
      <c r="G3770" t="s">
        <v>781</v>
      </c>
      <c r="H3770" t="s">
        <v>782</v>
      </c>
      <c r="I3770">
        <v>22609</v>
      </c>
      <c r="J3770" t="s">
        <v>44</v>
      </c>
      <c r="K3770" s="1">
        <v>1470</v>
      </c>
      <c r="L3770" s="1">
        <v>1470</v>
      </c>
      <c r="M3770">
        <v>0</v>
      </c>
      <c r="N3770" s="1">
        <v>3400.27</v>
      </c>
      <c r="O3770" s="1">
        <v>-1930.27</v>
      </c>
      <c r="P3770" s="1">
        <v>3400.27</v>
      </c>
      <c r="Q3770">
        <v>0</v>
      </c>
      <c r="R3770" s="1">
        <v>3400.27</v>
      </c>
      <c r="S3770">
        <v>0</v>
      </c>
    </row>
    <row r="3771" spans="1:19" x14ac:dyDescent="0.25">
      <c r="A3771" s="2">
        <v>1001</v>
      </c>
      <c r="B3771" t="s">
        <v>21</v>
      </c>
      <c r="C3771" s="2" t="str">
        <f t="shared" si="196"/>
        <v>19</v>
      </c>
      <c r="D3771" t="s">
        <v>757</v>
      </c>
      <c r="E3771" s="2" t="str">
        <f t="shared" si="197"/>
        <v>190120000</v>
      </c>
      <c r="F3771" t="s">
        <v>778</v>
      </c>
      <c r="G3771" t="s">
        <v>781</v>
      </c>
      <c r="H3771" t="s">
        <v>782</v>
      </c>
      <c r="I3771">
        <v>22700</v>
      </c>
      <c r="J3771" t="s">
        <v>84</v>
      </c>
      <c r="K3771" s="1">
        <v>468342</v>
      </c>
      <c r="L3771" s="1">
        <v>468342</v>
      </c>
      <c r="M3771">
        <v>0</v>
      </c>
      <c r="N3771" s="1">
        <v>470310.22</v>
      </c>
      <c r="O3771" s="1">
        <v>-1968.22</v>
      </c>
      <c r="P3771" s="1">
        <v>470310.22</v>
      </c>
      <c r="Q3771">
        <v>0</v>
      </c>
      <c r="R3771" s="1">
        <v>404054.1</v>
      </c>
      <c r="S3771" s="1">
        <v>66256.12</v>
      </c>
    </row>
    <row r="3772" spans="1:19" x14ac:dyDescent="0.25">
      <c r="A3772" s="2">
        <v>1001</v>
      </c>
      <c r="B3772" t="s">
        <v>21</v>
      </c>
      <c r="C3772" s="2" t="str">
        <f t="shared" si="196"/>
        <v>19</v>
      </c>
      <c r="D3772" t="s">
        <v>757</v>
      </c>
      <c r="E3772" s="2" t="str">
        <f t="shared" si="197"/>
        <v>190120000</v>
      </c>
      <c r="F3772" t="s">
        <v>778</v>
      </c>
      <c r="G3772" t="s">
        <v>781</v>
      </c>
      <c r="H3772" t="s">
        <v>782</v>
      </c>
      <c r="I3772">
        <v>22701</v>
      </c>
      <c r="J3772" t="s">
        <v>85</v>
      </c>
      <c r="K3772" s="1">
        <v>20000</v>
      </c>
      <c r="L3772" s="1">
        <v>10000</v>
      </c>
      <c r="M3772" s="1">
        <v>-10000</v>
      </c>
      <c r="N3772">
        <v>0</v>
      </c>
      <c r="O3772" s="1">
        <v>10000</v>
      </c>
      <c r="P3772">
        <v>0</v>
      </c>
      <c r="Q3772">
        <v>0</v>
      </c>
      <c r="R3772">
        <v>0</v>
      </c>
      <c r="S3772">
        <v>0</v>
      </c>
    </row>
    <row r="3773" spans="1:19" x14ac:dyDescent="0.25">
      <c r="A3773" s="2">
        <v>1001</v>
      </c>
      <c r="B3773" t="s">
        <v>21</v>
      </c>
      <c r="C3773" s="2" t="str">
        <f t="shared" si="196"/>
        <v>19</v>
      </c>
      <c r="D3773" t="s">
        <v>757</v>
      </c>
      <c r="E3773" s="2" t="str">
        <f t="shared" si="197"/>
        <v>190120000</v>
      </c>
      <c r="F3773" t="s">
        <v>778</v>
      </c>
      <c r="G3773" t="s">
        <v>781</v>
      </c>
      <c r="H3773" t="s">
        <v>782</v>
      </c>
      <c r="I3773">
        <v>22706</v>
      </c>
      <c r="J3773" t="s">
        <v>86</v>
      </c>
      <c r="K3773" s="1">
        <v>884420</v>
      </c>
      <c r="L3773" s="1">
        <v>855941.81</v>
      </c>
      <c r="M3773" s="1">
        <v>-28478.19</v>
      </c>
      <c r="N3773" s="1">
        <v>269826.90000000002</v>
      </c>
      <c r="O3773" s="1">
        <v>586114.91</v>
      </c>
      <c r="P3773" s="1">
        <v>269826.90000000002</v>
      </c>
      <c r="Q3773">
        <v>0</v>
      </c>
      <c r="R3773" s="1">
        <v>269826.90000000002</v>
      </c>
      <c r="S3773">
        <v>0</v>
      </c>
    </row>
    <row r="3774" spans="1:19" x14ac:dyDescent="0.25">
      <c r="A3774" s="2">
        <v>1001</v>
      </c>
      <c r="B3774" t="s">
        <v>21</v>
      </c>
      <c r="C3774" s="2" t="str">
        <f t="shared" si="196"/>
        <v>19</v>
      </c>
      <c r="D3774" t="s">
        <v>757</v>
      </c>
      <c r="E3774" s="2" t="str">
        <f t="shared" si="197"/>
        <v>190120000</v>
      </c>
      <c r="F3774" t="s">
        <v>778</v>
      </c>
      <c r="G3774" t="s">
        <v>781</v>
      </c>
      <c r="H3774" t="s">
        <v>782</v>
      </c>
      <c r="I3774">
        <v>22709</v>
      </c>
      <c r="J3774" t="s">
        <v>87</v>
      </c>
      <c r="K3774" s="1">
        <v>511425</v>
      </c>
      <c r="L3774" s="1">
        <v>452879.75</v>
      </c>
      <c r="M3774" s="1">
        <v>-58545.25</v>
      </c>
      <c r="N3774" s="1">
        <v>432879.75</v>
      </c>
      <c r="O3774" s="1">
        <v>20000</v>
      </c>
      <c r="P3774" s="1">
        <v>432879.75</v>
      </c>
      <c r="Q3774">
        <v>0</v>
      </c>
      <c r="R3774" s="1">
        <v>432879.74</v>
      </c>
      <c r="S3774">
        <v>0.01</v>
      </c>
    </row>
    <row r="3775" spans="1:19" x14ac:dyDescent="0.25">
      <c r="A3775" s="2">
        <v>1001</v>
      </c>
      <c r="B3775" t="s">
        <v>21</v>
      </c>
      <c r="C3775" s="2" t="str">
        <f t="shared" si="196"/>
        <v>19</v>
      </c>
      <c r="D3775" t="s">
        <v>757</v>
      </c>
      <c r="E3775" s="2" t="str">
        <f t="shared" si="197"/>
        <v>190120000</v>
      </c>
      <c r="F3775" t="s">
        <v>778</v>
      </c>
      <c r="G3775" t="s">
        <v>781</v>
      </c>
      <c r="H3775" t="s">
        <v>782</v>
      </c>
      <c r="I3775">
        <v>23001</v>
      </c>
      <c r="J3775" t="s">
        <v>88</v>
      </c>
      <c r="K3775" s="1">
        <v>2823</v>
      </c>
      <c r="L3775" s="1">
        <v>2823</v>
      </c>
      <c r="M3775">
        <v>0</v>
      </c>
      <c r="N3775">
        <v>104.1</v>
      </c>
      <c r="O3775" s="1">
        <v>2718.9</v>
      </c>
      <c r="P3775">
        <v>104.1</v>
      </c>
      <c r="Q3775">
        <v>0</v>
      </c>
      <c r="R3775">
        <v>104.1</v>
      </c>
      <c r="S3775">
        <v>0</v>
      </c>
    </row>
    <row r="3776" spans="1:19" x14ac:dyDescent="0.25">
      <c r="A3776" s="2">
        <v>1001</v>
      </c>
      <c r="B3776" t="s">
        <v>21</v>
      </c>
      <c r="C3776" s="2" t="str">
        <f t="shared" si="196"/>
        <v>19</v>
      </c>
      <c r="D3776" t="s">
        <v>757</v>
      </c>
      <c r="E3776" s="2" t="str">
        <f t="shared" si="197"/>
        <v>190120000</v>
      </c>
      <c r="F3776" t="s">
        <v>778</v>
      </c>
      <c r="G3776" t="s">
        <v>781</v>
      </c>
      <c r="H3776" t="s">
        <v>782</v>
      </c>
      <c r="I3776">
        <v>23100</v>
      </c>
      <c r="J3776" t="s">
        <v>89</v>
      </c>
      <c r="K3776" s="1">
        <v>3000</v>
      </c>
      <c r="L3776" s="1">
        <v>3000</v>
      </c>
      <c r="M3776">
        <v>0</v>
      </c>
      <c r="N3776">
        <v>88.2</v>
      </c>
      <c r="O3776" s="1">
        <v>2911.8</v>
      </c>
      <c r="P3776">
        <v>88.2</v>
      </c>
      <c r="Q3776">
        <v>0</v>
      </c>
      <c r="R3776">
        <v>88.2</v>
      </c>
      <c r="S3776">
        <v>0</v>
      </c>
    </row>
    <row r="3777" spans="1:19" x14ac:dyDescent="0.25">
      <c r="A3777" s="2">
        <v>1001</v>
      </c>
      <c r="B3777" t="s">
        <v>21</v>
      </c>
      <c r="C3777" s="2" t="str">
        <f t="shared" si="196"/>
        <v>19</v>
      </c>
      <c r="D3777" t="s">
        <v>757</v>
      </c>
      <c r="E3777" s="2" t="str">
        <f t="shared" si="197"/>
        <v>190120000</v>
      </c>
      <c r="F3777" t="s">
        <v>778</v>
      </c>
      <c r="G3777" t="s">
        <v>781</v>
      </c>
      <c r="H3777" t="s">
        <v>782</v>
      </c>
      <c r="I3777">
        <v>27100</v>
      </c>
      <c r="J3777" t="s">
        <v>230</v>
      </c>
      <c r="K3777" s="1">
        <v>1960</v>
      </c>
      <c r="L3777" s="1">
        <v>1000</v>
      </c>
      <c r="M3777">
        <v>-960</v>
      </c>
      <c r="N3777">
        <v>413.21</v>
      </c>
      <c r="O3777">
        <v>586.79</v>
      </c>
      <c r="P3777">
        <v>413.21</v>
      </c>
      <c r="Q3777">
        <v>0</v>
      </c>
      <c r="R3777">
        <v>413.21</v>
      </c>
      <c r="S3777">
        <v>0</v>
      </c>
    </row>
    <row r="3778" spans="1:19" x14ac:dyDescent="0.25">
      <c r="A3778" s="2">
        <v>1001</v>
      </c>
      <c r="B3778" t="s">
        <v>21</v>
      </c>
      <c r="C3778" s="2" t="str">
        <f t="shared" si="196"/>
        <v>19</v>
      </c>
      <c r="D3778" t="s">
        <v>757</v>
      </c>
      <c r="E3778" s="2" t="str">
        <f t="shared" si="197"/>
        <v>190120000</v>
      </c>
      <c r="F3778" t="s">
        <v>778</v>
      </c>
      <c r="G3778" t="s">
        <v>781</v>
      </c>
      <c r="H3778" t="s">
        <v>782</v>
      </c>
      <c r="I3778">
        <v>62300</v>
      </c>
      <c r="J3778" t="s">
        <v>90</v>
      </c>
      <c r="K3778" s="1">
        <v>1032</v>
      </c>
      <c r="L3778" s="1">
        <v>1032</v>
      </c>
      <c r="M3778">
        <v>0</v>
      </c>
      <c r="N3778" s="1">
        <v>2072.39</v>
      </c>
      <c r="O3778" s="1">
        <v>-1040.3900000000001</v>
      </c>
      <c r="P3778" s="1">
        <v>2072.39</v>
      </c>
      <c r="Q3778">
        <v>0</v>
      </c>
      <c r="R3778" s="1">
        <v>2072.39</v>
      </c>
      <c r="S3778">
        <v>0</v>
      </c>
    </row>
    <row r="3779" spans="1:19" x14ac:dyDescent="0.25">
      <c r="A3779" s="2">
        <v>1001</v>
      </c>
      <c r="B3779" t="s">
        <v>21</v>
      </c>
      <c r="C3779" s="2" t="str">
        <f t="shared" si="196"/>
        <v>19</v>
      </c>
      <c r="D3779" t="s">
        <v>757</v>
      </c>
      <c r="E3779" s="2" t="str">
        <f t="shared" si="197"/>
        <v>190120000</v>
      </c>
      <c r="F3779" t="s">
        <v>778</v>
      </c>
      <c r="G3779" t="s">
        <v>781</v>
      </c>
      <c r="H3779" t="s">
        <v>782</v>
      </c>
      <c r="I3779">
        <v>62301</v>
      </c>
      <c r="J3779" t="s">
        <v>157</v>
      </c>
      <c r="K3779" s="1">
        <v>2580</v>
      </c>
      <c r="L3779">
        <v>0</v>
      </c>
      <c r="M3779" s="1">
        <v>-2580</v>
      </c>
      <c r="N3779">
        <v>0</v>
      </c>
      <c r="O3779">
        <v>0</v>
      </c>
      <c r="P3779">
        <v>0</v>
      </c>
      <c r="Q3779">
        <v>0</v>
      </c>
      <c r="R3779">
        <v>0</v>
      </c>
      <c r="S3779">
        <v>0</v>
      </c>
    </row>
    <row r="3780" spans="1:19" x14ac:dyDescent="0.25">
      <c r="A3780" s="2">
        <v>1001</v>
      </c>
      <c r="B3780" t="s">
        <v>21</v>
      </c>
      <c r="C3780" s="2" t="str">
        <f t="shared" si="196"/>
        <v>19</v>
      </c>
      <c r="D3780" t="s">
        <v>757</v>
      </c>
      <c r="E3780" s="2" t="str">
        <f t="shared" si="197"/>
        <v>190120000</v>
      </c>
      <c r="F3780" t="s">
        <v>778</v>
      </c>
      <c r="G3780" t="s">
        <v>781</v>
      </c>
      <c r="H3780" t="s">
        <v>782</v>
      </c>
      <c r="I3780">
        <v>62302</v>
      </c>
      <c r="J3780" t="s">
        <v>382</v>
      </c>
      <c r="K3780" s="1">
        <v>1548</v>
      </c>
      <c r="L3780">
        <v>0</v>
      </c>
      <c r="M3780" s="1">
        <v>-1548</v>
      </c>
      <c r="N3780">
        <v>0</v>
      </c>
      <c r="O3780">
        <v>0</v>
      </c>
      <c r="P3780">
        <v>0</v>
      </c>
      <c r="Q3780">
        <v>0</v>
      </c>
      <c r="R3780">
        <v>0</v>
      </c>
      <c r="S3780">
        <v>0</v>
      </c>
    </row>
    <row r="3781" spans="1:19" x14ac:dyDescent="0.25">
      <c r="A3781" s="2">
        <v>1001</v>
      </c>
      <c r="B3781" t="s">
        <v>21</v>
      </c>
      <c r="C3781" s="2" t="str">
        <f t="shared" si="196"/>
        <v>19</v>
      </c>
      <c r="D3781" t="s">
        <v>757</v>
      </c>
      <c r="E3781" s="2" t="str">
        <f t="shared" si="197"/>
        <v>190120000</v>
      </c>
      <c r="F3781" t="s">
        <v>778</v>
      </c>
      <c r="G3781" t="s">
        <v>781</v>
      </c>
      <c r="H3781" t="s">
        <v>782</v>
      </c>
      <c r="I3781">
        <v>62303</v>
      </c>
      <c r="J3781" t="s">
        <v>91</v>
      </c>
      <c r="K3781" s="1">
        <v>2685</v>
      </c>
      <c r="L3781">
        <v>650.64</v>
      </c>
      <c r="M3781" s="1">
        <v>-2034.36</v>
      </c>
      <c r="N3781">
        <v>650.64</v>
      </c>
      <c r="O3781">
        <v>0</v>
      </c>
      <c r="P3781">
        <v>650.64</v>
      </c>
      <c r="Q3781">
        <v>0</v>
      </c>
      <c r="R3781">
        <v>650.64</v>
      </c>
      <c r="S3781">
        <v>0</v>
      </c>
    </row>
    <row r="3782" spans="1:19" x14ac:dyDescent="0.25">
      <c r="A3782" s="2">
        <v>1001</v>
      </c>
      <c r="B3782" t="s">
        <v>21</v>
      </c>
      <c r="C3782" s="2" t="str">
        <f t="shared" si="196"/>
        <v>19</v>
      </c>
      <c r="D3782" t="s">
        <v>757</v>
      </c>
      <c r="E3782" s="2" t="str">
        <f t="shared" si="197"/>
        <v>190120000</v>
      </c>
      <c r="F3782" t="s">
        <v>778</v>
      </c>
      <c r="G3782" t="s">
        <v>781</v>
      </c>
      <c r="H3782" t="s">
        <v>782</v>
      </c>
      <c r="I3782">
        <v>62304</v>
      </c>
      <c r="J3782" t="s">
        <v>360</v>
      </c>
      <c r="K3782" s="1">
        <v>2580</v>
      </c>
      <c r="L3782" s="1">
        <v>2580</v>
      </c>
      <c r="M3782">
        <v>0</v>
      </c>
      <c r="N3782" s="1">
        <v>4100.1400000000003</v>
      </c>
      <c r="O3782" s="1">
        <v>-1520.14</v>
      </c>
      <c r="P3782" s="1">
        <v>4100.1400000000003</v>
      </c>
      <c r="Q3782">
        <v>0</v>
      </c>
      <c r="R3782" s="1">
        <v>4100.1400000000003</v>
      </c>
      <c r="S3782">
        <v>0</v>
      </c>
    </row>
    <row r="3783" spans="1:19" x14ac:dyDescent="0.25">
      <c r="A3783" s="2">
        <v>1001</v>
      </c>
      <c r="B3783" t="s">
        <v>21</v>
      </c>
      <c r="C3783" s="2" t="str">
        <f t="shared" si="196"/>
        <v>19</v>
      </c>
      <c r="D3783" t="s">
        <v>757</v>
      </c>
      <c r="E3783" s="2" t="str">
        <f t="shared" si="197"/>
        <v>190120000</v>
      </c>
      <c r="F3783" t="s">
        <v>778</v>
      </c>
      <c r="G3783" t="s">
        <v>781</v>
      </c>
      <c r="H3783" t="s">
        <v>782</v>
      </c>
      <c r="I3783">
        <v>62308</v>
      </c>
      <c r="J3783" t="s">
        <v>341</v>
      </c>
      <c r="K3783">
        <v>774</v>
      </c>
      <c r="L3783">
        <v>0</v>
      </c>
      <c r="M3783">
        <v>-774</v>
      </c>
      <c r="N3783">
        <v>0</v>
      </c>
      <c r="O3783">
        <v>0</v>
      </c>
      <c r="P3783">
        <v>0</v>
      </c>
      <c r="Q3783">
        <v>0</v>
      </c>
      <c r="R3783">
        <v>0</v>
      </c>
      <c r="S3783">
        <v>0</v>
      </c>
    </row>
    <row r="3784" spans="1:19" x14ac:dyDescent="0.25">
      <c r="A3784" s="2">
        <v>1001</v>
      </c>
      <c r="B3784" t="s">
        <v>21</v>
      </c>
      <c r="C3784" s="2" t="str">
        <f t="shared" si="196"/>
        <v>19</v>
      </c>
      <c r="D3784" t="s">
        <v>757</v>
      </c>
      <c r="E3784" s="2" t="str">
        <f t="shared" si="197"/>
        <v>190120000</v>
      </c>
      <c r="F3784" t="s">
        <v>778</v>
      </c>
      <c r="G3784" t="s">
        <v>781</v>
      </c>
      <c r="H3784" t="s">
        <v>782</v>
      </c>
      <c r="I3784">
        <v>62500</v>
      </c>
      <c r="J3784" t="s">
        <v>93</v>
      </c>
      <c r="K3784" s="1">
        <v>20000</v>
      </c>
      <c r="L3784" s="1">
        <v>8687.83</v>
      </c>
      <c r="M3784" s="1">
        <v>-11312.17</v>
      </c>
      <c r="N3784" s="1">
        <v>4897.71</v>
      </c>
      <c r="O3784" s="1">
        <v>3790.12</v>
      </c>
      <c r="P3784" s="1">
        <v>4897.71</v>
      </c>
      <c r="Q3784">
        <v>0</v>
      </c>
      <c r="R3784" s="1">
        <v>4897.71</v>
      </c>
      <c r="S3784">
        <v>0</v>
      </c>
    </row>
    <row r="3785" spans="1:19" x14ac:dyDescent="0.25">
      <c r="A3785" s="2">
        <v>1001</v>
      </c>
      <c r="B3785" t="s">
        <v>21</v>
      </c>
      <c r="C3785" s="2" t="str">
        <f t="shared" si="196"/>
        <v>19</v>
      </c>
      <c r="D3785" t="s">
        <v>757</v>
      </c>
      <c r="E3785" s="2" t="str">
        <f t="shared" si="197"/>
        <v>190120000</v>
      </c>
      <c r="F3785" t="s">
        <v>778</v>
      </c>
      <c r="G3785" t="s">
        <v>781</v>
      </c>
      <c r="H3785" t="s">
        <v>782</v>
      </c>
      <c r="I3785">
        <v>62501</v>
      </c>
      <c r="J3785" t="s">
        <v>126</v>
      </c>
      <c r="K3785" s="1">
        <v>3000</v>
      </c>
      <c r="L3785" s="1">
        <v>3000</v>
      </c>
      <c r="M3785">
        <v>0</v>
      </c>
      <c r="N3785">
        <v>431.87</v>
      </c>
      <c r="O3785" s="1">
        <v>2568.13</v>
      </c>
      <c r="P3785">
        <v>431.87</v>
      </c>
      <c r="Q3785">
        <v>0</v>
      </c>
      <c r="R3785">
        <v>431.87</v>
      </c>
      <c r="S3785">
        <v>0</v>
      </c>
    </row>
    <row r="3786" spans="1:19" x14ac:dyDescent="0.25">
      <c r="A3786" s="2">
        <v>1001</v>
      </c>
      <c r="B3786" t="s">
        <v>21</v>
      </c>
      <c r="C3786" s="2" t="str">
        <f t="shared" si="196"/>
        <v>19</v>
      </c>
      <c r="D3786" t="s">
        <v>757</v>
      </c>
      <c r="E3786" s="2" t="str">
        <f t="shared" si="197"/>
        <v>190120000</v>
      </c>
      <c r="F3786" t="s">
        <v>778</v>
      </c>
      <c r="G3786" t="s">
        <v>781</v>
      </c>
      <c r="H3786" t="s">
        <v>782</v>
      </c>
      <c r="I3786">
        <v>62502</v>
      </c>
      <c r="J3786" t="s">
        <v>94</v>
      </c>
      <c r="K3786" s="1">
        <v>2500</v>
      </c>
      <c r="L3786" s="1">
        <v>2500</v>
      </c>
      <c r="M3786">
        <v>0</v>
      </c>
      <c r="N3786" s="1">
        <v>7739.16</v>
      </c>
      <c r="O3786" s="1">
        <v>-5239.16</v>
      </c>
      <c r="P3786" s="1">
        <v>7739.16</v>
      </c>
      <c r="Q3786">
        <v>0</v>
      </c>
      <c r="R3786" s="1">
        <v>7739.16</v>
      </c>
      <c r="S3786">
        <v>0</v>
      </c>
    </row>
    <row r="3787" spans="1:19" x14ac:dyDescent="0.25">
      <c r="A3787" s="2">
        <v>1001</v>
      </c>
      <c r="B3787" t="s">
        <v>21</v>
      </c>
      <c r="C3787" s="2" t="str">
        <f t="shared" si="196"/>
        <v>19</v>
      </c>
      <c r="D3787" t="s">
        <v>757</v>
      </c>
      <c r="E3787" s="2" t="str">
        <f t="shared" si="197"/>
        <v>190120000</v>
      </c>
      <c r="F3787" t="s">
        <v>778</v>
      </c>
      <c r="G3787" t="s">
        <v>781</v>
      </c>
      <c r="H3787" t="s">
        <v>782</v>
      </c>
      <c r="I3787">
        <v>62509</v>
      </c>
      <c r="J3787" t="s">
        <v>127</v>
      </c>
      <c r="K3787">
        <v>774</v>
      </c>
      <c r="L3787">
        <v>774</v>
      </c>
      <c r="M3787">
        <v>0</v>
      </c>
      <c r="N3787">
        <v>106.56</v>
      </c>
      <c r="O3787">
        <v>667.44</v>
      </c>
      <c r="P3787">
        <v>106.56</v>
      </c>
      <c r="Q3787">
        <v>0</v>
      </c>
      <c r="R3787">
        <v>106.56</v>
      </c>
      <c r="S3787">
        <v>0</v>
      </c>
    </row>
    <row r="3788" spans="1:19" x14ac:dyDescent="0.25">
      <c r="A3788" s="2">
        <v>1001</v>
      </c>
      <c r="B3788" t="s">
        <v>21</v>
      </c>
      <c r="C3788" s="2" t="str">
        <f t="shared" si="196"/>
        <v>19</v>
      </c>
      <c r="D3788" t="s">
        <v>757</v>
      </c>
      <c r="E3788" s="2" t="str">
        <f t="shared" si="197"/>
        <v>190120000</v>
      </c>
      <c r="F3788" t="s">
        <v>778</v>
      </c>
      <c r="G3788" t="s">
        <v>781</v>
      </c>
      <c r="H3788" t="s">
        <v>782</v>
      </c>
      <c r="I3788">
        <v>62802</v>
      </c>
      <c r="J3788" t="s">
        <v>95</v>
      </c>
      <c r="K3788">
        <v>774</v>
      </c>
      <c r="L3788">
        <v>774</v>
      </c>
      <c r="M3788">
        <v>0</v>
      </c>
      <c r="N3788">
        <v>0</v>
      </c>
      <c r="O3788">
        <v>774</v>
      </c>
      <c r="P3788">
        <v>0</v>
      </c>
      <c r="Q3788">
        <v>0</v>
      </c>
      <c r="R3788">
        <v>0</v>
      </c>
      <c r="S3788">
        <v>0</v>
      </c>
    </row>
    <row r="3789" spans="1:19" x14ac:dyDescent="0.25">
      <c r="A3789" s="2">
        <v>1001</v>
      </c>
      <c r="B3789" t="s">
        <v>21</v>
      </c>
      <c r="C3789" s="2" t="str">
        <f t="shared" si="196"/>
        <v>19</v>
      </c>
      <c r="D3789" t="s">
        <v>757</v>
      </c>
      <c r="E3789" s="2" t="str">
        <f t="shared" si="197"/>
        <v>190120000</v>
      </c>
      <c r="F3789" t="s">
        <v>778</v>
      </c>
      <c r="G3789" t="s">
        <v>781</v>
      </c>
      <c r="H3789" t="s">
        <v>782</v>
      </c>
      <c r="I3789">
        <v>63100</v>
      </c>
      <c r="J3789" t="s">
        <v>97</v>
      </c>
      <c r="K3789" s="1">
        <v>1197853</v>
      </c>
      <c r="L3789" s="1">
        <v>1017488.92</v>
      </c>
      <c r="M3789" s="1">
        <v>-180364.08</v>
      </c>
      <c r="N3789" s="1">
        <v>717727.05</v>
      </c>
      <c r="O3789" s="1">
        <v>299761.87</v>
      </c>
      <c r="P3789" s="1">
        <v>717727.05</v>
      </c>
      <c r="Q3789">
        <v>0</v>
      </c>
      <c r="R3789" s="1">
        <v>383908.38</v>
      </c>
      <c r="S3789" s="1">
        <v>333818.67</v>
      </c>
    </row>
    <row r="3790" spans="1:19" x14ac:dyDescent="0.25">
      <c r="A3790" s="2">
        <v>1001</v>
      </c>
      <c r="B3790" t="s">
        <v>21</v>
      </c>
      <c r="C3790" s="2" t="str">
        <f t="shared" si="196"/>
        <v>19</v>
      </c>
      <c r="D3790" t="s">
        <v>757</v>
      </c>
      <c r="E3790" s="2" t="str">
        <f t="shared" si="197"/>
        <v>190120000</v>
      </c>
      <c r="F3790" t="s">
        <v>778</v>
      </c>
      <c r="G3790" t="s">
        <v>781</v>
      </c>
      <c r="H3790" t="s">
        <v>782</v>
      </c>
      <c r="I3790">
        <v>63300</v>
      </c>
      <c r="J3790" t="s">
        <v>158</v>
      </c>
      <c r="K3790" s="1">
        <v>3096</v>
      </c>
      <c r="L3790" s="1">
        <v>3096</v>
      </c>
      <c r="M3790">
        <v>0</v>
      </c>
      <c r="N3790" s="1">
        <v>26797.79</v>
      </c>
      <c r="O3790" s="1">
        <v>-23701.79</v>
      </c>
      <c r="P3790" s="1">
        <v>26797.79</v>
      </c>
      <c r="Q3790">
        <v>0</v>
      </c>
      <c r="R3790" s="1">
        <v>26797.79</v>
      </c>
      <c r="S3790">
        <v>0</v>
      </c>
    </row>
    <row r="3791" spans="1:19" x14ac:dyDescent="0.25">
      <c r="A3791" s="2">
        <v>1001</v>
      </c>
      <c r="B3791" t="s">
        <v>21</v>
      </c>
      <c r="C3791" s="2" t="str">
        <f t="shared" si="196"/>
        <v>19</v>
      </c>
      <c r="D3791" t="s">
        <v>757</v>
      </c>
      <c r="E3791" s="2" t="str">
        <f t="shared" si="197"/>
        <v>190120000</v>
      </c>
      <c r="F3791" t="s">
        <v>778</v>
      </c>
      <c r="G3791" t="s">
        <v>781</v>
      </c>
      <c r="H3791" t="s">
        <v>782</v>
      </c>
      <c r="I3791">
        <v>63301</v>
      </c>
      <c r="J3791" t="s">
        <v>129</v>
      </c>
      <c r="K3791" s="1">
        <v>60000</v>
      </c>
      <c r="L3791" s="1">
        <v>6897.57</v>
      </c>
      <c r="M3791" s="1">
        <v>-53102.43</v>
      </c>
      <c r="N3791" s="1">
        <v>3745.68</v>
      </c>
      <c r="O3791" s="1">
        <v>3151.89</v>
      </c>
      <c r="P3791" s="1">
        <v>3745.68</v>
      </c>
      <c r="Q3791">
        <v>0</v>
      </c>
      <c r="R3791" s="1">
        <v>3745.68</v>
      </c>
      <c r="S3791">
        <v>0</v>
      </c>
    </row>
    <row r="3792" spans="1:19" x14ac:dyDescent="0.25">
      <c r="A3792" s="2">
        <v>1001</v>
      </c>
      <c r="B3792" t="s">
        <v>21</v>
      </c>
      <c r="C3792" s="2" t="str">
        <f t="shared" si="196"/>
        <v>19</v>
      </c>
      <c r="D3792" t="s">
        <v>757</v>
      </c>
      <c r="E3792" s="2" t="str">
        <f t="shared" si="197"/>
        <v>190120000</v>
      </c>
      <c r="F3792" t="s">
        <v>778</v>
      </c>
      <c r="G3792" t="s">
        <v>781</v>
      </c>
      <c r="H3792" t="s">
        <v>782</v>
      </c>
      <c r="I3792">
        <v>63302</v>
      </c>
      <c r="J3792" t="s">
        <v>130</v>
      </c>
      <c r="K3792" s="1">
        <v>15000</v>
      </c>
      <c r="L3792" s="1">
        <v>7620.58</v>
      </c>
      <c r="M3792" s="1">
        <v>-7379.42</v>
      </c>
      <c r="N3792">
        <v>0</v>
      </c>
      <c r="O3792" s="1">
        <v>7620.58</v>
      </c>
      <c r="P3792">
        <v>0</v>
      </c>
      <c r="Q3792">
        <v>0</v>
      </c>
      <c r="R3792">
        <v>0</v>
      </c>
      <c r="S3792">
        <v>0</v>
      </c>
    </row>
    <row r="3793" spans="1:19" x14ac:dyDescent="0.25">
      <c r="A3793" s="2">
        <v>1001</v>
      </c>
      <c r="B3793" t="s">
        <v>21</v>
      </c>
      <c r="C3793" s="2" t="str">
        <f t="shared" si="196"/>
        <v>19</v>
      </c>
      <c r="D3793" t="s">
        <v>757</v>
      </c>
      <c r="E3793" s="2" t="str">
        <f t="shared" ref="E3793:E3824" si="198">"190120000"</f>
        <v>190120000</v>
      </c>
      <c r="F3793" t="s">
        <v>778</v>
      </c>
      <c r="G3793" t="s">
        <v>781</v>
      </c>
      <c r="H3793" t="s">
        <v>782</v>
      </c>
      <c r="I3793">
        <v>63303</v>
      </c>
      <c r="J3793" t="s">
        <v>98</v>
      </c>
      <c r="K3793" s="1">
        <v>4978</v>
      </c>
      <c r="L3793" s="1">
        <v>4978</v>
      </c>
      <c r="M3793">
        <v>0</v>
      </c>
      <c r="N3793" s="1">
        <v>5817.91</v>
      </c>
      <c r="O3793">
        <v>-839.91</v>
      </c>
      <c r="P3793" s="1">
        <v>5817.91</v>
      </c>
      <c r="Q3793">
        <v>0</v>
      </c>
      <c r="R3793" s="1">
        <v>5817.91</v>
      </c>
      <c r="S3793">
        <v>0</v>
      </c>
    </row>
    <row r="3794" spans="1:19" x14ac:dyDescent="0.25">
      <c r="A3794" s="2">
        <v>1001</v>
      </c>
      <c r="B3794" t="s">
        <v>21</v>
      </c>
      <c r="C3794" s="2" t="str">
        <f t="shared" si="196"/>
        <v>19</v>
      </c>
      <c r="D3794" t="s">
        <v>757</v>
      </c>
      <c r="E3794" s="2" t="str">
        <f t="shared" si="198"/>
        <v>190120000</v>
      </c>
      <c r="F3794" t="s">
        <v>778</v>
      </c>
      <c r="G3794" t="s">
        <v>781</v>
      </c>
      <c r="H3794" t="s">
        <v>782</v>
      </c>
      <c r="I3794">
        <v>63305</v>
      </c>
      <c r="J3794" t="s">
        <v>294</v>
      </c>
      <c r="K3794" s="1">
        <v>1548</v>
      </c>
      <c r="L3794" s="1">
        <v>1548</v>
      </c>
      <c r="M3794">
        <v>0</v>
      </c>
      <c r="N3794">
        <v>0</v>
      </c>
      <c r="O3794" s="1">
        <v>1548</v>
      </c>
      <c r="P3794">
        <v>0</v>
      </c>
      <c r="Q3794">
        <v>0</v>
      </c>
      <c r="R3794">
        <v>0</v>
      </c>
      <c r="S3794">
        <v>0</v>
      </c>
    </row>
    <row r="3795" spans="1:19" x14ac:dyDescent="0.25">
      <c r="A3795" s="2">
        <v>1001</v>
      </c>
      <c r="B3795" t="s">
        <v>21</v>
      </c>
      <c r="C3795" s="2" t="str">
        <f t="shared" si="196"/>
        <v>19</v>
      </c>
      <c r="D3795" t="s">
        <v>757</v>
      </c>
      <c r="E3795" s="2" t="str">
        <f t="shared" si="198"/>
        <v>190120000</v>
      </c>
      <c r="F3795" t="s">
        <v>778</v>
      </c>
      <c r="G3795" t="s">
        <v>781</v>
      </c>
      <c r="H3795" t="s">
        <v>782</v>
      </c>
      <c r="I3795">
        <v>63308</v>
      </c>
      <c r="J3795" t="s">
        <v>171</v>
      </c>
      <c r="K3795" s="1">
        <v>1806</v>
      </c>
      <c r="L3795" s="1">
        <v>1806</v>
      </c>
      <c r="M3795">
        <v>0</v>
      </c>
      <c r="N3795" s="1">
        <v>1004.12</v>
      </c>
      <c r="O3795">
        <v>801.88</v>
      </c>
      <c r="P3795" s="1">
        <v>1004.12</v>
      </c>
      <c r="Q3795">
        <v>0</v>
      </c>
      <c r="R3795" s="1">
        <v>1004.12</v>
      </c>
      <c r="S3795">
        <v>0</v>
      </c>
    </row>
    <row r="3796" spans="1:19" x14ac:dyDescent="0.25">
      <c r="A3796" s="2">
        <v>1001</v>
      </c>
      <c r="B3796" t="s">
        <v>21</v>
      </c>
      <c r="C3796" s="2" t="str">
        <f t="shared" si="196"/>
        <v>19</v>
      </c>
      <c r="D3796" t="s">
        <v>757</v>
      </c>
      <c r="E3796" s="2" t="str">
        <f t="shared" si="198"/>
        <v>190120000</v>
      </c>
      <c r="F3796" t="s">
        <v>778</v>
      </c>
      <c r="G3796" t="s">
        <v>781</v>
      </c>
      <c r="H3796" t="s">
        <v>782</v>
      </c>
      <c r="I3796">
        <v>63309</v>
      </c>
      <c r="J3796" t="s">
        <v>159</v>
      </c>
      <c r="K3796" s="1">
        <v>2580</v>
      </c>
      <c r="L3796" s="1">
        <v>2580</v>
      </c>
      <c r="M3796">
        <v>0</v>
      </c>
      <c r="N3796">
        <v>0</v>
      </c>
      <c r="O3796" s="1">
        <v>2580</v>
      </c>
      <c r="P3796">
        <v>0</v>
      </c>
      <c r="Q3796">
        <v>0</v>
      </c>
      <c r="R3796">
        <v>0</v>
      </c>
      <c r="S3796">
        <v>0</v>
      </c>
    </row>
    <row r="3797" spans="1:19" x14ac:dyDescent="0.25">
      <c r="A3797" s="2">
        <v>1001</v>
      </c>
      <c r="B3797" t="s">
        <v>21</v>
      </c>
      <c r="C3797" s="2" t="str">
        <f t="shared" si="196"/>
        <v>19</v>
      </c>
      <c r="D3797" t="s">
        <v>757</v>
      </c>
      <c r="E3797" s="2" t="str">
        <f t="shared" si="198"/>
        <v>190120000</v>
      </c>
      <c r="F3797" t="s">
        <v>778</v>
      </c>
      <c r="G3797" t="s">
        <v>781</v>
      </c>
      <c r="H3797" t="s">
        <v>782</v>
      </c>
      <c r="I3797">
        <v>63500</v>
      </c>
      <c r="J3797" t="s">
        <v>185</v>
      </c>
      <c r="K3797" s="1">
        <v>15000</v>
      </c>
      <c r="L3797" s="1">
        <v>15000</v>
      </c>
      <c r="M3797">
        <v>0</v>
      </c>
      <c r="N3797" s="1">
        <v>6940.12</v>
      </c>
      <c r="O3797" s="1">
        <v>8059.88</v>
      </c>
      <c r="P3797" s="1">
        <v>6940.12</v>
      </c>
      <c r="Q3797">
        <v>0</v>
      </c>
      <c r="R3797" s="1">
        <v>6940.12</v>
      </c>
      <c r="S3797">
        <v>0</v>
      </c>
    </row>
    <row r="3798" spans="1:19" x14ac:dyDescent="0.25">
      <c r="A3798" s="2">
        <v>1001</v>
      </c>
      <c r="B3798" t="s">
        <v>21</v>
      </c>
      <c r="C3798" s="2" t="str">
        <f t="shared" ref="C3798:C3861" si="199">"19"</f>
        <v>19</v>
      </c>
      <c r="D3798" t="s">
        <v>757</v>
      </c>
      <c r="E3798" s="2" t="str">
        <f t="shared" si="198"/>
        <v>190120000</v>
      </c>
      <c r="F3798" t="s">
        <v>778</v>
      </c>
      <c r="G3798" t="s">
        <v>781</v>
      </c>
      <c r="H3798" t="s">
        <v>782</v>
      </c>
      <c r="I3798">
        <v>63502</v>
      </c>
      <c r="J3798" t="s">
        <v>186</v>
      </c>
      <c r="K3798" s="1">
        <v>3096</v>
      </c>
      <c r="L3798" s="1">
        <v>3096</v>
      </c>
      <c r="M3798">
        <v>0</v>
      </c>
      <c r="N3798">
        <v>0</v>
      </c>
      <c r="O3798" s="1">
        <v>3096</v>
      </c>
      <c r="P3798">
        <v>0</v>
      </c>
      <c r="Q3798">
        <v>0</v>
      </c>
      <c r="R3798">
        <v>0</v>
      </c>
      <c r="S3798">
        <v>0</v>
      </c>
    </row>
    <row r="3799" spans="1:19" x14ac:dyDescent="0.25">
      <c r="A3799" s="2">
        <v>1001</v>
      </c>
      <c r="B3799" t="s">
        <v>21</v>
      </c>
      <c r="C3799" s="2" t="str">
        <f t="shared" si="199"/>
        <v>19</v>
      </c>
      <c r="D3799" t="s">
        <v>757</v>
      </c>
      <c r="E3799" s="2" t="str">
        <f t="shared" si="198"/>
        <v>190120000</v>
      </c>
      <c r="F3799" t="s">
        <v>778</v>
      </c>
      <c r="G3799" t="s">
        <v>781</v>
      </c>
      <c r="H3799" t="s">
        <v>782</v>
      </c>
      <c r="I3799">
        <v>63509</v>
      </c>
      <c r="J3799" t="s">
        <v>383</v>
      </c>
      <c r="K3799" s="1">
        <v>1548</v>
      </c>
      <c r="L3799" s="1">
        <v>1548</v>
      </c>
      <c r="M3799">
        <v>0</v>
      </c>
      <c r="N3799" s="1">
        <v>2002.64</v>
      </c>
      <c r="O3799">
        <v>-454.64</v>
      </c>
      <c r="P3799" s="1">
        <v>2002.64</v>
      </c>
      <c r="Q3799">
        <v>0</v>
      </c>
      <c r="R3799" s="1">
        <v>2002.64</v>
      </c>
      <c r="S3799">
        <v>0</v>
      </c>
    </row>
    <row r="3800" spans="1:19" x14ac:dyDescent="0.25">
      <c r="A3800" s="2">
        <v>1001</v>
      </c>
      <c r="B3800" t="s">
        <v>21</v>
      </c>
      <c r="C3800" s="2" t="str">
        <f t="shared" si="199"/>
        <v>19</v>
      </c>
      <c r="D3800" t="s">
        <v>757</v>
      </c>
      <c r="E3800" s="2" t="str">
        <f t="shared" si="198"/>
        <v>190120000</v>
      </c>
      <c r="F3800" t="s">
        <v>778</v>
      </c>
      <c r="G3800" t="s">
        <v>781</v>
      </c>
      <c r="H3800" t="s">
        <v>782</v>
      </c>
      <c r="I3800">
        <v>63802</v>
      </c>
      <c r="J3800" t="s">
        <v>323</v>
      </c>
      <c r="K3800" s="1">
        <v>1290</v>
      </c>
      <c r="L3800" s="1">
        <v>1290</v>
      </c>
      <c r="M3800">
        <v>0</v>
      </c>
      <c r="N3800">
        <v>0</v>
      </c>
      <c r="O3800" s="1">
        <v>1290</v>
      </c>
      <c r="P3800">
        <v>0</v>
      </c>
      <c r="Q3800">
        <v>0</v>
      </c>
      <c r="R3800">
        <v>0</v>
      </c>
      <c r="S3800">
        <v>0</v>
      </c>
    </row>
    <row r="3801" spans="1:19" x14ac:dyDescent="0.25">
      <c r="A3801" s="2">
        <v>1001</v>
      </c>
      <c r="B3801" t="s">
        <v>21</v>
      </c>
      <c r="C3801" s="2" t="str">
        <f t="shared" si="199"/>
        <v>19</v>
      </c>
      <c r="D3801" t="s">
        <v>757</v>
      </c>
      <c r="E3801" s="2" t="str">
        <f t="shared" si="198"/>
        <v>190120000</v>
      </c>
      <c r="F3801" t="s">
        <v>778</v>
      </c>
      <c r="G3801" t="s">
        <v>783</v>
      </c>
      <c r="H3801" t="s">
        <v>784</v>
      </c>
      <c r="I3801">
        <v>10000</v>
      </c>
      <c r="J3801" t="s">
        <v>25</v>
      </c>
      <c r="K3801" s="1">
        <v>82492</v>
      </c>
      <c r="L3801" s="1">
        <v>77946</v>
      </c>
      <c r="M3801" s="1">
        <v>-4546</v>
      </c>
      <c r="N3801" s="1">
        <v>77945.919999999998</v>
      </c>
      <c r="O3801">
        <v>0.08</v>
      </c>
      <c r="P3801" s="1">
        <v>77945.919999999998</v>
      </c>
      <c r="Q3801">
        <v>0</v>
      </c>
      <c r="R3801" s="1">
        <v>77945.919999999998</v>
      </c>
      <c r="S3801">
        <v>0</v>
      </c>
    </row>
    <row r="3802" spans="1:19" x14ac:dyDescent="0.25">
      <c r="A3802" s="2">
        <v>1001</v>
      </c>
      <c r="B3802" t="s">
        <v>21</v>
      </c>
      <c r="C3802" s="2" t="str">
        <f t="shared" si="199"/>
        <v>19</v>
      </c>
      <c r="D3802" t="s">
        <v>757</v>
      </c>
      <c r="E3802" s="2" t="str">
        <f t="shared" si="198"/>
        <v>190120000</v>
      </c>
      <c r="F3802" t="s">
        <v>778</v>
      </c>
      <c r="G3802" t="s">
        <v>783</v>
      </c>
      <c r="H3802" t="s">
        <v>784</v>
      </c>
      <c r="I3802">
        <v>12000</v>
      </c>
      <c r="J3802" t="s">
        <v>28</v>
      </c>
      <c r="K3802" s="1">
        <v>392146</v>
      </c>
      <c r="L3802" s="1">
        <v>305021.90000000002</v>
      </c>
      <c r="M3802" s="1">
        <v>-87124.1</v>
      </c>
      <c r="N3802" s="1">
        <v>305021.3</v>
      </c>
      <c r="O3802">
        <v>0.6</v>
      </c>
      <c r="P3802" s="1">
        <v>305021.3</v>
      </c>
      <c r="Q3802">
        <v>0</v>
      </c>
      <c r="R3802" s="1">
        <v>305021.3</v>
      </c>
      <c r="S3802">
        <v>0</v>
      </c>
    </row>
    <row r="3803" spans="1:19" x14ac:dyDescent="0.25">
      <c r="A3803" s="2">
        <v>1001</v>
      </c>
      <c r="B3803" t="s">
        <v>21</v>
      </c>
      <c r="C3803" s="2" t="str">
        <f t="shared" si="199"/>
        <v>19</v>
      </c>
      <c r="D3803" t="s">
        <v>757</v>
      </c>
      <c r="E3803" s="2" t="str">
        <f t="shared" si="198"/>
        <v>190120000</v>
      </c>
      <c r="F3803" t="s">
        <v>778</v>
      </c>
      <c r="G3803" t="s">
        <v>783</v>
      </c>
      <c r="H3803" t="s">
        <v>784</v>
      </c>
      <c r="I3803">
        <v>12001</v>
      </c>
      <c r="J3803" t="s">
        <v>51</v>
      </c>
      <c r="K3803" s="1">
        <v>134934</v>
      </c>
      <c r="L3803" s="1">
        <v>111845.84</v>
      </c>
      <c r="M3803" s="1">
        <v>-23088.16</v>
      </c>
      <c r="N3803" s="1">
        <v>111845.52</v>
      </c>
      <c r="O3803">
        <v>0.32</v>
      </c>
      <c r="P3803" s="1">
        <v>111845.52</v>
      </c>
      <c r="Q3803">
        <v>0</v>
      </c>
      <c r="R3803" s="1">
        <v>111845.52</v>
      </c>
      <c r="S3803">
        <v>0</v>
      </c>
    </row>
    <row r="3804" spans="1:19" x14ac:dyDescent="0.25">
      <c r="A3804" s="2">
        <v>1001</v>
      </c>
      <c r="B3804" t="s">
        <v>21</v>
      </c>
      <c r="C3804" s="2" t="str">
        <f t="shared" si="199"/>
        <v>19</v>
      </c>
      <c r="D3804" t="s">
        <v>757</v>
      </c>
      <c r="E3804" s="2" t="str">
        <f t="shared" si="198"/>
        <v>190120000</v>
      </c>
      <c r="F3804" t="s">
        <v>778</v>
      </c>
      <c r="G3804" t="s">
        <v>783</v>
      </c>
      <c r="H3804" t="s">
        <v>784</v>
      </c>
      <c r="I3804">
        <v>12002</v>
      </c>
      <c r="J3804" t="s">
        <v>29</v>
      </c>
      <c r="K3804" s="1">
        <v>172242</v>
      </c>
      <c r="L3804" s="1">
        <v>124790.16</v>
      </c>
      <c r="M3804" s="1">
        <v>-47451.839999999997</v>
      </c>
      <c r="N3804" s="1">
        <v>124790.01</v>
      </c>
      <c r="O3804">
        <v>0.15</v>
      </c>
      <c r="P3804" s="1">
        <v>124790.01</v>
      </c>
      <c r="Q3804">
        <v>0</v>
      </c>
      <c r="R3804" s="1">
        <v>124790.01</v>
      </c>
      <c r="S3804">
        <v>0</v>
      </c>
    </row>
    <row r="3805" spans="1:19" x14ac:dyDescent="0.25">
      <c r="A3805" s="2">
        <v>1001</v>
      </c>
      <c r="B3805" t="s">
        <v>21</v>
      </c>
      <c r="C3805" s="2" t="str">
        <f t="shared" si="199"/>
        <v>19</v>
      </c>
      <c r="D3805" t="s">
        <v>757</v>
      </c>
      <c r="E3805" s="2" t="str">
        <f t="shared" si="198"/>
        <v>190120000</v>
      </c>
      <c r="F3805" t="s">
        <v>778</v>
      </c>
      <c r="G3805" t="s">
        <v>783</v>
      </c>
      <c r="H3805" t="s">
        <v>784</v>
      </c>
      <c r="I3805">
        <v>12003</v>
      </c>
      <c r="J3805" t="s">
        <v>30</v>
      </c>
      <c r="K3805" s="1">
        <v>116796</v>
      </c>
      <c r="L3805" s="1">
        <v>100194.62</v>
      </c>
      <c r="M3805" s="1">
        <v>-16601.38</v>
      </c>
      <c r="N3805" s="1">
        <v>100193.64</v>
      </c>
      <c r="O3805">
        <v>0.98</v>
      </c>
      <c r="P3805" s="1">
        <v>100193.64</v>
      </c>
      <c r="Q3805">
        <v>0</v>
      </c>
      <c r="R3805" s="1">
        <v>100193.64</v>
      </c>
      <c r="S3805">
        <v>0</v>
      </c>
    </row>
    <row r="3806" spans="1:19" x14ac:dyDescent="0.25">
      <c r="A3806" s="2">
        <v>1001</v>
      </c>
      <c r="B3806" t="s">
        <v>21</v>
      </c>
      <c r="C3806" s="2" t="str">
        <f t="shared" si="199"/>
        <v>19</v>
      </c>
      <c r="D3806" t="s">
        <v>757</v>
      </c>
      <c r="E3806" s="2" t="str">
        <f t="shared" si="198"/>
        <v>190120000</v>
      </c>
      <c r="F3806" t="s">
        <v>778</v>
      </c>
      <c r="G3806" t="s">
        <v>783</v>
      </c>
      <c r="H3806" t="s">
        <v>784</v>
      </c>
      <c r="I3806">
        <v>12005</v>
      </c>
      <c r="J3806" t="s">
        <v>31</v>
      </c>
      <c r="K3806" s="1">
        <v>124692</v>
      </c>
      <c r="L3806" s="1">
        <v>155550</v>
      </c>
      <c r="M3806" s="1">
        <v>30858</v>
      </c>
      <c r="N3806" s="1">
        <v>155549.17000000001</v>
      </c>
      <c r="O3806">
        <v>0.83</v>
      </c>
      <c r="P3806" s="1">
        <v>155549.17000000001</v>
      </c>
      <c r="Q3806">
        <v>0</v>
      </c>
      <c r="R3806" s="1">
        <v>155549.17000000001</v>
      </c>
      <c r="S3806">
        <v>0</v>
      </c>
    </row>
    <row r="3807" spans="1:19" x14ac:dyDescent="0.25">
      <c r="A3807" s="2">
        <v>1001</v>
      </c>
      <c r="B3807" t="s">
        <v>21</v>
      </c>
      <c r="C3807" s="2" t="str">
        <f t="shared" si="199"/>
        <v>19</v>
      </c>
      <c r="D3807" t="s">
        <v>757</v>
      </c>
      <c r="E3807" s="2" t="str">
        <f t="shared" si="198"/>
        <v>190120000</v>
      </c>
      <c r="F3807" t="s">
        <v>778</v>
      </c>
      <c r="G3807" t="s">
        <v>783</v>
      </c>
      <c r="H3807" t="s">
        <v>784</v>
      </c>
      <c r="I3807">
        <v>12100</v>
      </c>
      <c r="J3807" t="s">
        <v>32</v>
      </c>
      <c r="K3807" s="1">
        <v>518147</v>
      </c>
      <c r="L3807" s="1">
        <v>440326.27</v>
      </c>
      <c r="M3807" s="1">
        <v>-77820.73</v>
      </c>
      <c r="N3807" s="1">
        <v>440326.04</v>
      </c>
      <c r="O3807">
        <v>0.23</v>
      </c>
      <c r="P3807" s="1">
        <v>440326.04</v>
      </c>
      <c r="Q3807">
        <v>0</v>
      </c>
      <c r="R3807" s="1">
        <v>440326.04</v>
      </c>
      <c r="S3807">
        <v>0</v>
      </c>
    </row>
    <row r="3808" spans="1:19" x14ac:dyDescent="0.25">
      <c r="A3808" s="2">
        <v>1001</v>
      </c>
      <c r="B3808" t="s">
        <v>21</v>
      </c>
      <c r="C3808" s="2" t="str">
        <f t="shared" si="199"/>
        <v>19</v>
      </c>
      <c r="D3808" t="s">
        <v>757</v>
      </c>
      <c r="E3808" s="2" t="str">
        <f t="shared" si="198"/>
        <v>190120000</v>
      </c>
      <c r="F3808" t="s">
        <v>778</v>
      </c>
      <c r="G3808" t="s">
        <v>783</v>
      </c>
      <c r="H3808" t="s">
        <v>784</v>
      </c>
      <c r="I3808">
        <v>12101</v>
      </c>
      <c r="J3808" t="s">
        <v>33</v>
      </c>
      <c r="K3808" s="1">
        <v>1004983</v>
      </c>
      <c r="L3808" s="1">
        <v>893993.51</v>
      </c>
      <c r="M3808" s="1">
        <v>-110989.49</v>
      </c>
      <c r="N3808" s="1">
        <v>893992.72</v>
      </c>
      <c r="O3808">
        <v>0.79</v>
      </c>
      <c r="P3808" s="1">
        <v>893992.72</v>
      </c>
      <c r="Q3808">
        <v>0</v>
      </c>
      <c r="R3808" s="1">
        <v>893992.72</v>
      </c>
      <c r="S3808">
        <v>0</v>
      </c>
    </row>
    <row r="3809" spans="1:19" x14ac:dyDescent="0.25">
      <c r="A3809" s="2">
        <v>1001</v>
      </c>
      <c r="B3809" t="s">
        <v>21</v>
      </c>
      <c r="C3809" s="2" t="str">
        <f t="shared" si="199"/>
        <v>19</v>
      </c>
      <c r="D3809" t="s">
        <v>757</v>
      </c>
      <c r="E3809" s="2" t="str">
        <f t="shared" si="198"/>
        <v>190120000</v>
      </c>
      <c r="F3809" t="s">
        <v>778</v>
      </c>
      <c r="G3809" t="s">
        <v>783</v>
      </c>
      <c r="H3809" t="s">
        <v>784</v>
      </c>
      <c r="I3809">
        <v>13000</v>
      </c>
      <c r="J3809" t="s">
        <v>53</v>
      </c>
      <c r="K3809" s="1">
        <v>909202</v>
      </c>
      <c r="L3809" s="1">
        <v>833631.24</v>
      </c>
      <c r="M3809" s="1">
        <v>-75570.759999999995</v>
      </c>
      <c r="N3809" s="1">
        <v>833631.24</v>
      </c>
      <c r="O3809">
        <v>0</v>
      </c>
      <c r="P3809" s="1">
        <v>833631.24</v>
      </c>
      <c r="Q3809">
        <v>0</v>
      </c>
      <c r="R3809" s="1">
        <v>833631.24</v>
      </c>
      <c r="S3809">
        <v>0</v>
      </c>
    </row>
    <row r="3810" spans="1:19" x14ac:dyDescent="0.25">
      <c r="A3810" s="2">
        <v>1001</v>
      </c>
      <c r="B3810" t="s">
        <v>21</v>
      </c>
      <c r="C3810" s="2" t="str">
        <f t="shared" si="199"/>
        <v>19</v>
      </c>
      <c r="D3810" t="s">
        <v>757</v>
      </c>
      <c r="E3810" s="2" t="str">
        <f t="shared" si="198"/>
        <v>190120000</v>
      </c>
      <c r="F3810" t="s">
        <v>778</v>
      </c>
      <c r="G3810" t="s">
        <v>783</v>
      </c>
      <c r="H3810" t="s">
        <v>784</v>
      </c>
      <c r="I3810">
        <v>13001</v>
      </c>
      <c r="J3810" t="s">
        <v>54</v>
      </c>
      <c r="K3810" s="1">
        <v>27357</v>
      </c>
      <c r="L3810" s="1">
        <v>29092.880000000001</v>
      </c>
      <c r="M3810" s="1">
        <v>1735.88</v>
      </c>
      <c r="N3810" s="1">
        <v>29092.880000000001</v>
      </c>
      <c r="O3810">
        <v>0</v>
      </c>
      <c r="P3810" s="1">
        <v>29092.880000000001</v>
      </c>
      <c r="Q3810">
        <v>0</v>
      </c>
      <c r="R3810" s="1">
        <v>29092.880000000001</v>
      </c>
      <c r="S3810">
        <v>0</v>
      </c>
    </row>
    <row r="3811" spans="1:19" x14ac:dyDescent="0.25">
      <c r="A3811" s="2">
        <v>1001</v>
      </c>
      <c r="B3811" t="s">
        <v>21</v>
      </c>
      <c r="C3811" s="2" t="str">
        <f t="shared" si="199"/>
        <v>19</v>
      </c>
      <c r="D3811" t="s">
        <v>757</v>
      </c>
      <c r="E3811" s="2" t="str">
        <f t="shared" si="198"/>
        <v>190120000</v>
      </c>
      <c r="F3811" t="s">
        <v>778</v>
      </c>
      <c r="G3811" t="s">
        <v>783</v>
      </c>
      <c r="H3811" t="s">
        <v>784</v>
      </c>
      <c r="I3811">
        <v>13005</v>
      </c>
      <c r="J3811" t="s">
        <v>56</v>
      </c>
      <c r="K3811" s="1">
        <v>111553</v>
      </c>
      <c r="L3811" s="1">
        <v>95948.08</v>
      </c>
      <c r="M3811" s="1">
        <v>-15604.92</v>
      </c>
      <c r="N3811" s="1">
        <v>95948.08</v>
      </c>
      <c r="O3811">
        <v>0</v>
      </c>
      <c r="P3811" s="1">
        <v>95948.08</v>
      </c>
      <c r="Q3811">
        <v>0</v>
      </c>
      <c r="R3811" s="1">
        <v>95948.08</v>
      </c>
      <c r="S3811">
        <v>0</v>
      </c>
    </row>
    <row r="3812" spans="1:19" x14ac:dyDescent="0.25">
      <c r="A3812" s="2">
        <v>1001</v>
      </c>
      <c r="B3812" t="s">
        <v>21</v>
      </c>
      <c r="C3812" s="2" t="str">
        <f t="shared" si="199"/>
        <v>19</v>
      </c>
      <c r="D3812" t="s">
        <v>757</v>
      </c>
      <c r="E3812" s="2" t="str">
        <f t="shared" si="198"/>
        <v>190120000</v>
      </c>
      <c r="F3812" t="s">
        <v>778</v>
      </c>
      <c r="G3812" t="s">
        <v>783</v>
      </c>
      <c r="H3812" t="s">
        <v>784</v>
      </c>
      <c r="I3812">
        <v>16000</v>
      </c>
      <c r="J3812" t="s">
        <v>35</v>
      </c>
      <c r="K3812" s="1">
        <v>638186</v>
      </c>
      <c r="L3812" s="1">
        <v>995795.69</v>
      </c>
      <c r="M3812" s="1">
        <v>357609.69</v>
      </c>
      <c r="N3812" s="1">
        <v>995795.69</v>
      </c>
      <c r="O3812">
        <v>0</v>
      </c>
      <c r="P3812" s="1">
        <v>995795.69</v>
      </c>
      <c r="Q3812">
        <v>0</v>
      </c>
      <c r="R3812" s="1">
        <v>995795.69</v>
      </c>
      <c r="S3812">
        <v>0</v>
      </c>
    </row>
    <row r="3813" spans="1:19" x14ac:dyDescent="0.25">
      <c r="A3813" s="2">
        <v>1001</v>
      </c>
      <c r="B3813" t="s">
        <v>21</v>
      </c>
      <c r="C3813" s="2" t="str">
        <f t="shared" si="199"/>
        <v>19</v>
      </c>
      <c r="D3813" t="s">
        <v>757</v>
      </c>
      <c r="E3813" s="2" t="str">
        <f t="shared" si="198"/>
        <v>190120000</v>
      </c>
      <c r="F3813" t="s">
        <v>778</v>
      </c>
      <c r="G3813" t="s">
        <v>783</v>
      </c>
      <c r="H3813" t="s">
        <v>784</v>
      </c>
      <c r="I3813">
        <v>20200</v>
      </c>
      <c r="J3813" t="s">
        <v>64</v>
      </c>
      <c r="K3813" s="1">
        <v>144262</v>
      </c>
      <c r="L3813" s="1">
        <v>144262</v>
      </c>
      <c r="M3813">
        <v>0</v>
      </c>
      <c r="N3813" s="1">
        <v>144261.81</v>
      </c>
      <c r="O3813">
        <v>0.19</v>
      </c>
      <c r="P3813" s="1">
        <v>144261.81</v>
      </c>
      <c r="Q3813">
        <v>0</v>
      </c>
      <c r="R3813" s="1">
        <v>144261.81</v>
      </c>
      <c r="S3813">
        <v>0</v>
      </c>
    </row>
    <row r="3814" spans="1:19" x14ac:dyDescent="0.25">
      <c r="A3814" s="2">
        <v>1001</v>
      </c>
      <c r="B3814" t="s">
        <v>21</v>
      </c>
      <c r="C3814" s="2" t="str">
        <f t="shared" si="199"/>
        <v>19</v>
      </c>
      <c r="D3814" t="s">
        <v>757</v>
      </c>
      <c r="E3814" s="2" t="str">
        <f t="shared" si="198"/>
        <v>190120000</v>
      </c>
      <c r="F3814" t="s">
        <v>778</v>
      </c>
      <c r="G3814" t="s">
        <v>783</v>
      </c>
      <c r="H3814" t="s">
        <v>784</v>
      </c>
      <c r="I3814">
        <v>21200</v>
      </c>
      <c r="J3814" t="s">
        <v>68</v>
      </c>
      <c r="K3814" s="1">
        <v>1000</v>
      </c>
      <c r="L3814">
        <v>0</v>
      </c>
      <c r="M3814" s="1">
        <v>-1000</v>
      </c>
      <c r="N3814">
        <v>0</v>
      </c>
      <c r="O3814">
        <v>0</v>
      </c>
      <c r="P3814">
        <v>0</v>
      </c>
      <c r="Q3814">
        <v>0</v>
      </c>
      <c r="R3814">
        <v>0</v>
      </c>
      <c r="S3814">
        <v>0</v>
      </c>
    </row>
    <row r="3815" spans="1:19" x14ac:dyDescent="0.25">
      <c r="A3815" s="2">
        <v>1001</v>
      </c>
      <c r="B3815" t="s">
        <v>21</v>
      </c>
      <c r="C3815" s="2" t="str">
        <f t="shared" si="199"/>
        <v>19</v>
      </c>
      <c r="D3815" t="s">
        <v>757</v>
      </c>
      <c r="E3815" s="2" t="str">
        <f t="shared" si="198"/>
        <v>190120000</v>
      </c>
      <c r="F3815" t="s">
        <v>778</v>
      </c>
      <c r="G3815" t="s">
        <v>783</v>
      </c>
      <c r="H3815" t="s">
        <v>784</v>
      </c>
      <c r="I3815">
        <v>22109</v>
      </c>
      <c r="J3815" t="s">
        <v>78</v>
      </c>
      <c r="K3815" s="1">
        <v>1000</v>
      </c>
      <c r="L3815">
        <v>0</v>
      </c>
      <c r="M3815" s="1">
        <v>-1000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</row>
    <row r="3816" spans="1:19" x14ac:dyDescent="0.25">
      <c r="A3816" s="2">
        <v>1001</v>
      </c>
      <c r="B3816" t="s">
        <v>21</v>
      </c>
      <c r="C3816" s="2" t="str">
        <f t="shared" si="199"/>
        <v>19</v>
      </c>
      <c r="D3816" t="s">
        <v>757</v>
      </c>
      <c r="E3816" s="2" t="str">
        <f t="shared" si="198"/>
        <v>190120000</v>
      </c>
      <c r="F3816" t="s">
        <v>778</v>
      </c>
      <c r="G3816" t="s">
        <v>783</v>
      </c>
      <c r="H3816" t="s">
        <v>784</v>
      </c>
      <c r="I3816">
        <v>22300</v>
      </c>
      <c r="J3816" t="s">
        <v>79</v>
      </c>
      <c r="K3816" s="1">
        <v>15000</v>
      </c>
      <c r="L3816" s="1">
        <v>1343.01</v>
      </c>
      <c r="M3816" s="1">
        <v>-13656.99</v>
      </c>
      <c r="N3816" s="1">
        <v>1343.01</v>
      </c>
      <c r="O3816">
        <v>0</v>
      </c>
      <c r="P3816" s="1">
        <v>1343.01</v>
      </c>
      <c r="Q3816">
        <v>0</v>
      </c>
      <c r="R3816">
        <v>0</v>
      </c>
      <c r="S3816" s="1">
        <v>1343.01</v>
      </c>
    </row>
    <row r="3817" spans="1:19" x14ac:dyDescent="0.25">
      <c r="A3817" s="2">
        <v>1001</v>
      </c>
      <c r="B3817" t="s">
        <v>21</v>
      </c>
      <c r="C3817" s="2" t="str">
        <f t="shared" si="199"/>
        <v>19</v>
      </c>
      <c r="D3817" t="s">
        <v>757</v>
      </c>
      <c r="E3817" s="2" t="str">
        <f t="shared" si="198"/>
        <v>190120000</v>
      </c>
      <c r="F3817" t="s">
        <v>778</v>
      </c>
      <c r="G3817" t="s">
        <v>783</v>
      </c>
      <c r="H3817" t="s">
        <v>784</v>
      </c>
      <c r="I3817">
        <v>22400</v>
      </c>
      <c r="J3817" t="s">
        <v>107</v>
      </c>
      <c r="K3817" s="1">
        <v>10000</v>
      </c>
      <c r="L3817">
        <v>0</v>
      </c>
      <c r="M3817" s="1">
        <v>-10000</v>
      </c>
      <c r="N3817">
        <v>0</v>
      </c>
      <c r="O3817">
        <v>0</v>
      </c>
      <c r="P3817">
        <v>0</v>
      </c>
      <c r="Q3817">
        <v>0</v>
      </c>
      <c r="R3817">
        <v>0</v>
      </c>
      <c r="S3817">
        <v>0</v>
      </c>
    </row>
    <row r="3818" spans="1:19" x14ac:dyDescent="0.25">
      <c r="A3818" s="2">
        <v>1001</v>
      </c>
      <c r="B3818" t="s">
        <v>21</v>
      </c>
      <c r="C3818" s="2" t="str">
        <f t="shared" si="199"/>
        <v>19</v>
      </c>
      <c r="D3818" t="s">
        <v>757</v>
      </c>
      <c r="E3818" s="2" t="str">
        <f t="shared" si="198"/>
        <v>190120000</v>
      </c>
      <c r="F3818" t="s">
        <v>778</v>
      </c>
      <c r="G3818" t="s">
        <v>783</v>
      </c>
      <c r="H3818" t="s">
        <v>784</v>
      </c>
      <c r="I3818">
        <v>22500</v>
      </c>
      <c r="J3818" t="s">
        <v>81</v>
      </c>
      <c r="K3818" s="1">
        <v>20500</v>
      </c>
      <c r="L3818" s="1">
        <v>97025.51</v>
      </c>
      <c r="M3818" s="1">
        <v>76525.509999999995</v>
      </c>
      <c r="N3818" s="1">
        <v>95025.51</v>
      </c>
      <c r="O3818" s="1">
        <v>2000</v>
      </c>
      <c r="P3818" s="1">
        <v>95025.51</v>
      </c>
      <c r="Q3818">
        <v>0</v>
      </c>
      <c r="R3818" s="1">
        <v>95025.51</v>
      </c>
      <c r="S3818">
        <v>0</v>
      </c>
    </row>
    <row r="3819" spans="1:19" x14ac:dyDescent="0.25">
      <c r="A3819" s="2">
        <v>1001</v>
      </c>
      <c r="B3819" t="s">
        <v>21</v>
      </c>
      <c r="C3819" s="2" t="str">
        <f t="shared" si="199"/>
        <v>19</v>
      </c>
      <c r="D3819" t="s">
        <v>757</v>
      </c>
      <c r="E3819" s="2" t="str">
        <f t="shared" si="198"/>
        <v>190120000</v>
      </c>
      <c r="F3819" t="s">
        <v>778</v>
      </c>
      <c r="G3819" t="s">
        <v>783</v>
      </c>
      <c r="H3819" t="s">
        <v>784</v>
      </c>
      <c r="I3819">
        <v>22602</v>
      </c>
      <c r="J3819" t="s">
        <v>108</v>
      </c>
      <c r="K3819" s="1">
        <v>12000</v>
      </c>
      <c r="L3819">
        <v>0</v>
      </c>
      <c r="M3819" s="1">
        <v>-12000</v>
      </c>
      <c r="N3819">
        <v>0</v>
      </c>
      <c r="O3819">
        <v>0</v>
      </c>
      <c r="P3819">
        <v>0</v>
      </c>
      <c r="Q3819">
        <v>0</v>
      </c>
      <c r="R3819">
        <v>0</v>
      </c>
      <c r="S3819">
        <v>0</v>
      </c>
    </row>
    <row r="3820" spans="1:19" x14ac:dyDescent="0.25">
      <c r="A3820" s="2">
        <v>1001</v>
      </c>
      <c r="B3820" t="s">
        <v>21</v>
      </c>
      <c r="C3820" s="2" t="str">
        <f t="shared" si="199"/>
        <v>19</v>
      </c>
      <c r="D3820" t="s">
        <v>757</v>
      </c>
      <c r="E3820" s="2" t="str">
        <f t="shared" si="198"/>
        <v>190120000</v>
      </c>
      <c r="F3820" t="s">
        <v>778</v>
      </c>
      <c r="G3820" t="s">
        <v>783</v>
      </c>
      <c r="H3820" t="s">
        <v>784</v>
      </c>
      <c r="I3820">
        <v>22605</v>
      </c>
      <c r="J3820" t="s">
        <v>203</v>
      </c>
      <c r="K3820" s="1">
        <v>10000</v>
      </c>
      <c r="L3820" s="1">
        <v>1000</v>
      </c>
      <c r="M3820" s="1">
        <v>-9000</v>
      </c>
      <c r="N3820">
        <v>933.48</v>
      </c>
      <c r="O3820">
        <v>66.52</v>
      </c>
      <c r="P3820">
        <v>933.48</v>
      </c>
      <c r="Q3820">
        <v>0</v>
      </c>
      <c r="R3820">
        <v>933.48</v>
      </c>
      <c r="S3820">
        <v>0</v>
      </c>
    </row>
    <row r="3821" spans="1:19" x14ac:dyDescent="0.25">
      <c r="A3821" s="2">
        <v>1001</v>
      </c>
      <c r="B3821" t="s">
        <v>21</v>
      </c>
      <c r="C3821" s="2" t="str">
        <f t="shared" si="199"/>
        <v>19</v>
      </c>
      <c r="D3821" t="s">
        <v>757</v>
      </c>
      <c r="E3821" s="2" t="str">
        <f t="shared" si="198"/>
        <v>190120000</v>
      </c>
      <c r="F3821" t="s">
        <v>778</v>
      </c>
      <c r="G3821" t="s">
        <v>783</v>
      </c>
      <c r="H3821" t="s">
        <v>784</v>
      </c>
      <c r="I3821">
        <v>22607</v>
      </c>
      <c r="J3821" t="s">
        <v>305</v>
      </c>
      <c r="K3821" s="1">
        <v>1000</v>
      </c>
      <c r="L3821">
        <v>0</v>
      </c>
      <c r="M3821" s="1">
        <v>-1000</v>
      </c>
      <c r="N3821">
        <v>0</v>
      </c>
      <c r="O3821">
        <v>0</v>
      </c>
      <c r="P3821">
        <v>0</v>
      </c>
      <c r="Q3821">
        <v>0</v>
      </c>
      <c r="R3821">
        <v>0</v>
      </c>
      <c r="S3821">
        <v>0</v>
      </c>
    </row>
    <row r="3822" spans="1:19" x14ac:dyDescent="0.25">
      <c r="A3822" s="2">
        <v>1001</v>
      </c>
      <c r="B3822" t="s">
        <v>21</v>
      </c>
      <c r="C3822" s="2" t="str">
        <f t="shared" si="199"/>
        <v>19</v>
      </c>
      <c r="D3822" t="s">
        <v>757</v>
      </c>
      <c r="E3822" s="2" t="str">
        <f t="shared" si="198"/>
        <v>190120000</v>
      </c>
      <c r="F3822" t="s">
        <v>778</v>
      </c>
      <c r="G3822" t="s">
        <v>783</v>
      </c>
      <c r="H3822" t="s">
        <v>784</v>
      </c>
      <c r="I3822">
        <v>22704</v>
      </c>
      <c r="J3822" t="s">
        <v>136</v>
      </c>
      <c r="K3822" s="1">
        <v>18764000</v>
      </c>
      <c r="L3822" s="1">
        <v>17593368.48</v>
      </c>
      <c r="M3822" s="1">
        <v>-1170631.52</v>
      </c>
      <c r="N3822" s="1">
        <v>17593368.48</v>
      </c>
      <c r="O3822">
        <v>0</v>
      </c>
      <c r="P3822" s="1">
        <v>17593368.469999999</v>
      </c>
      <c r="Q3822">
        <v>0.01</v>
      </c>
      <c r="R3822" s="1">
        <v>17387641.550000001</v>
      </c>
      <c r="S3822" s="1">
        <v>205726.92</v>
      </c>
    </row>
    <row r="3823" spans="1:19" x14ac:dyDescent="0.25">
      <c r="A3823" s="2">
        <v>1001</v>
      </c>
      <c r="B3823" t="s">
        <v>21</v>
      </c>
      <c r="C3823" s="2" t="str">
        <f t="shared" si="199"/>
        <v>19</v>
      </c>
      <c r="D3823" t="s">
        <v>757</v>
      </c>
      <c r="E3823" s="2" t="str">
        <f t="shared" si="198"/>
        <v>190120000</v>
      </c>
      <c r="F3823" t="s">
        <v>778</v>
      </c>
      <c r="G3823" t="s">
        <v>783</v>
      </c>
      <c r="H3823" t="s">
        <v>784</v>
      </c>
      <c r="I3823">
        <v>22706</v>
      </c>
      <c r="J3823" t="s">
        <v>86</v>
      </c>
      <c r="K3823" s="1">
        <v>28400</v>
      </c>
      <c r="L3823" s="1">
        <v>12447.23</v>
      </c>
      <c r="M3823" s="1">
        <v>-15952.77</v>
      </c>
      <c r="N3823" s="1">
        <v>15389.95</v>
      </c>
      <c r="O3823" s="1">
        <v>-2942.72</v>
      </c>
      <c r="P3823" s="1">
        <v>15389.95</v>
      </c>
      <c r="Q3823">
        <v>0</v>
      </c>
      <c r="R3823" s="1">
        <v>15389.95</v>
      </c>
      <c r="S3823">
        <v>0</v>
      </c>
    </row>
    <row r="3824" spans="1:19" x14ac:dyDescent="0.25">
      <c r="A3824" s="2">
        <v>1001</v>
      </c>
      <c r="B3824" t="s">
        <v>21</v>
      </c>
      <c r="C3824" s="2" t="str">
        <f t="shared" si="199"/>
        <v>19</v>
      </c>
      <c r="D3824" t="s">
        <v>757</v>
      </c>
      <c r="E3824" s="2" t="str">
        <f t="shared" si="198"/>
        <v>190120000</v>
      </c>
      <c r="F3824" t="s">
        <v>778</v>
      </c>
      <c r="G3824" t="s">
        <v>783</v>
      </c>
      <c r="H3824" t="s">
        <v>784</v>
      </c>
      <c r="I3824">
        <v>22709</v>
      </c>
      <c r="J3824" t="s">
        <v>87</v>
      </c>
      <c r="K3824" s="1">
        <v>983600</v>
      </c>
      <c r="L3824" s="1">
        <v>896611.11</v>
      </c>
      <c r="M3824" s="1">
        <v>-86988.89</v>
      </c>
      <c r="N3824" s="1">
        <v>835198</v>
      </c>
      <c r="O3824" s="1">
        <v>61413.11</v>
      </c>
      <c r="P3824" s="1">
        <v>835198</v>
      </c>
      <c r="Q3824">
        <v>0</v>
      </c>
      <c r="R3824" s="1">
        <v>819742.16</v>
      </c>
      <c r="S3824" s="1">
        <v>15455.84</v>
      </c>
    </row>
    <row r="3825" spans="1:19" x14ac:dyDescent="0.25">
      <c r="A3825" s="2">
        <v>1001</v>
      </c>
      <c r="B3825" t="s">
        <v>21</v>
      </c>
      <c r="C3825" s="2" t="str">
        <f t="shared" si="199"/>
        <v>19</v>
      </c>
      <c r="D3825" t="s">
        <v>757</v>
      </c>
      <c r="E3825" s="2" t="str">
        <f t="shared" ref="E3825:E3856" si="200">"190120000"</f>
        <v>190120000</v>
      </c>
      <c r="F3825" t="s">
        <v>778</v>
      </c>
      <c r="G3825" t="s">
        <v>783</v>
      </c>
      <c r="H3825" t="s">
        <v>784</v>
      </c>
      <c r="I3825">
        <v>22802</v>
      </c>
      <c r="J3825" t="s">
        <v>204</v>
      </c>
      <c r="K3825">
        <v>0</v>
      </c>
      <c r="L3825">
        <v>0</v>
      </c>
      <c r="M3825">
        <v>0</v>
      </c>
      <c r="N3825">
        <v>98.75</v>
      </c>
      <c r="O3825">
        <v>-98.75</v>
      </c>
      <c r="P3825">
        <v>98.75</v>
      </c>
      <c r="Q3825">
        <v>0</v>
      </c>
      <c r="R3825">
        <v>0</v>
      </c>
      <c r="S3825">
        <v>98.75</v>
      </c>
    </row>
    <row r="3826" spans="1:19" x14ac:dyDescent="0.25">
      <c r="A3826" s="2">
        <v>1001</v>
      </c>
      <c r="B3826" t="s">
        <v>21</v>
      </c>
      <c r="C3826" s="2" t="str">
        <f t="shared" si="199"/>
        <v>19</v>
      </c>
      <c r="D3826" t="s">
        <v>757</v>
      </c>
      <c r="E3826" s="2" t="str">
        <f t="shared" si="200"/>
        <v>190120000</v>
      </c>
      <c r="F3826" t="s">
        <v>778</v>
      </c>
      <c r="G3826" t="s">
        <v>783</v>
      </c>
      <c r="H3826" t="s">
        <v>784</v>
      </c>
      <c r="I3826">
        <v>23001</v>
      </c>
      <c r="J3826" t="s">
        <v>88</v>
      </c>
      <c r="K3826" s="1">
        <v>1350</v>
      </c>
      <c r="L3826" s="1">
        <v>1350</v>
      </c>
      <c r="M3826">
        <v>0</v>
      </c>
      <c r="N3826">
        <v>0</v>
      </c>
      <c r="O3826" s="1">
        <v>1350</v>
      </c>
      <c r="P3826">
        <v>0</v>
      </c>
      <c r="Q3826">
        <v>0</v>
      </c>
      <c r="R3826">
        <v>0</v>
      </c>
      <c r="S3826">
        <v>0</v>
      </c>
    </row>
    <row r="3827" spans="1:19" x14ac:dyDescent="0.25">
      <c r="A3827" s="2">
        <v>1001</v>
      </c>
      <c r="B3827" t="s">
        <v>21</v>
      </c>
      <c r="C3827" s="2" t="str">
        <f t="shared" si="199"/>
        <v>19</v>
      </c>
      <c r="D3827" t="s">
        <v>757</v>
      </c>
      <c r="E3827" s="2" t="str">
        <f t="shared" si="200"/>
        <v>190120000</v>
      </c>
      <c r="F3827" t="s">
        <v>778</v>
      </c>
      <c r="G3827" t="s">
        <v>783</v>
      </c>
      <c r="H3827" t="s">
        <v>784</v>
      </c>
      <c r="I3827">
        <v>23100</v>
      </c>
      <c r="J3827" t="s">
        <v>89</v>
      </c>
      <c r="K3827" s="1">
        <v>1900</v>
      </c>
      <c r="L3827" s="1">
        <v>1900</v>
      </c>
      <c r="M3827">
        <v>0</v>
      </c>
      <c r="N3827">
        <v>900.67</v>
      </c>
      <c r="O3827">
        <v>999.33</v>
      </c>
      <c r="P3827">
        <v>900.67</v>
      </c>
      <c r="Q3827">
        <v>0</v>
      </c>
      <c r="R3827">
        <v>900.67</v>
      </c>
      <c r="S3827">
        <v>0</v>
      </c>
    </row>
    <row r="3828" spans="1:19" x14ac:dyDescent="0.25">
      <c r="A3828" s="2">
        <v>1001</v>
      </c>
      <c r="B3828" t="s">
        <v>21</v>
      </c>
      <c r="C3828" s="2" t="str">
        <f t="shared" si="199"/>
        <v>19</v>
      </c>
      <c r="D3828" t="s">
        <v>757</v>
      </c>
      <c r="E3828" s="2" t="str">
        <f t="shared" si="200"/>
        <v>190120000</v>
      </c>
      <c r="F3828" t="s">
        <v>778</v>
      </c>
      <c r="G3828" t="s">
        <v>783</v>
      </c>
      <c r="H3828" t="s">
        <v>784</v>
      </c>
      <c r="I3828">
        <v>25400</v>
      </c>
      <c r="J3828" t="s">
        <v>773</v>
      </c>
      <c r="K3828" s="1">
        <v>5465782</v>
      </c>
      <c r="L3828" s="1">
        <v>5465782</v>
      </c>
      <c r="M3828">
        <v>0</v>
      </c>
      <c r="N3828" s="1">
        <v>5411827.1799999997</v>
      </c>
      <c r="O3828" s="1">
        <v>53954.82</v>
      </c>
      <c r="P3828" s="1">
        <v>5411827.1799999997</v>
      </c>
      <c r="Q3828">
        <v>0</v>
      </c>
      <c r="R3828" s="1">
        <v>5068443.42</v>
      </c>
      <c r="S3828" s="1">
        <v>343383.76</v>
      </c>
    </row>
    <row r="3829" spans="1:19" x14ac:dyDescent="0.25">
      <c r="A3829" s="2">
        <v>1001</v>
      </c>
      <c r="B3829" t="s">
        <v>21</v>
      </c>
      <c r="C3829" s="2" t="str">
        <f t="shared" si="199"/>
        <v>19</v>
      </c>
      <c r="D3829" t="s">
        <v>757</v>
      </c>
      <c r="E3829" s="2" t="str">
        <f t="shared" si="200"/>
        <v>190120000</v>
      </c>
      <c r="F3829" t="s">
        <v>778</v>
      </c>
      <c r="G3829" t="s">
        <v>783</v>
      </c>
      <c r="H3829" t="s">
        <v>784</v>
      </c>
      <c r="I3829">
        <v>25401</v>
      </c>
      <c r="J3829" t="s">
        <v>765</v>
      </c>
      <c r="K3829" s="1">
        <v>235065000</v>
      </c>
      <c r="L3829" s="1">
        <v>255205634.12</v>
      </c>
      <c r="M3829" s="1">
        <v>20140634.120000001</v>
      </c>
      <c r="N3829" s="1">
        <v>254576107.31</v>
      </c>
      <c r="O3829" s="1">
        <v>629526.81000000006</v>
      </c>
      <c r="P3829" s="1">
        <v>254576107.31</v>
      </c>
      <c r="Q3829">
        <v>0</v>
      </c>
      <c r="R3829" s="1">
        <v>244301367.41999999</v>
      </c>
      <c r="S3829" s="1">
        <v>10274739.890000001</v>
      </c>
    </row>
    <row r="3830" spans="1:19" x14ac:dyDescent="0.25">
      <c r="A3830" s="2">
        <v>1001</v>
      </c>
      <c r="B3830" t="s">
        <v>21</v>
      </c>
      <c r="C3830" s="2" t="str">
        <f t="shared" si="199"/>
        <v>19</v>
      </c>
      <c r="D3830" t="s">
        <v>757</v>
      </c>
      <c r="E3830" s="2" t="str">
        <f t="shared" si="200"/>
        <v>190120000</v>
      </c>
      <c r="F3830" t="s">
        <v>778</v>
      </c>
      <c r="G3830" t="s">
        <v>783</v>
      </c>
      <c r="H3830" t="s">
        <v>784</v>
      </c>
      <c r="I3830">
        <v>25402</v>
      </c>
      <c r="J3830" t="s">
        <v>785</v>
      </c>
      <c r="K3830" s="1">
        <v>265950</v>
      </c>
      <c r="L3830" s="1">
        <v>265950</v>
      </c>
      <c r="M3830">
        <v>0</v>
      </c>
      <c r="N3830" s="1">
        <v>493721.1</v>
      </c>
      <c r="O3830" s="1">
        <v>-227771.1</v>
      </c>
      <c r="P3830" s="1">
        <v>493721.1</v>
      </c>
      <c r="Q3830">
        <v>0</v>
      </c>
      <c r="R3830" s="1">
        <v>204948.75</v>
      </c>
      <c r="S3830" s="1">
        <v>288772.34999999998</v>
      </c>
    </row>
    <row r="3831" spans="1:19" x14ac:dyDescent="0.25">
      <c r="A3831" s="2">
        <v>1001</v>
      </c>
      <c r="B3831" t="s">
        <v>21</v>
      </c>
      <c r="C3831" s="2" t="str">
        <f t="shared" si="199"/>
        <v>19</v>
      </c>
      <c r="D3831" t="s">
        <v>757</v>
      </c>
      <c r="E3831" s="2" t="str">
        <f t="shared" si="200"/>
        <v>190120000</v>
      </c>
      <c r="F3831" t="s">
        <v>778</v>
      </c>
      <c r="G3831" t="s">
        <v>783</v>
      </c>
      <c r="H3831" t="s">
        <v>784</v>
      </c>
      <c r="I3831">
        <v>26002</v>
      </c>
      <c r="J3831" t="s">
        <v>470</v>
      </c>
      <c r="K3831" s="1">
        <v>3602797</v>
      </c>
      <c r="L3831" s="1">
        <v>3350465.85</v>
      </c>
      <c r="M3831" s="1">
        <v>-252331.15</v>
      </c>
      <c r="N3831" s="1">
        <v>3303401.25</v>
      </c>
      <c r="O3831" s="1">
        <v>47064.6</v>
      </c>
      <c r="P3831" s="1">
        <v>3237394.6</v>
      </c>
      <c r="Q3831" s="1">
        <v>66006.649999999994</v>
      </c>
      <c r="R3831" s="1">
        <v>2821153.92</v>
      </c>
      <c r="S3831" s="1">
        <v>416240.68</v>
      </c>
    </row>
    <row r="3832" spans="1:19" x14ac:dyDescent="0.25">
      <c r="A3832" s="2">
        <v>1001</v>
      </c>
      <c r="B3832" t="s">
        <v>21</v>
      </c>
      <c r="C3832" s="2" t="str">
        <f t="shared" si="199"/>
        <v>19</v>
      </c>
      <c r="D3832" t="s">
        <v>757</v>
      </c>
      <c r="E3832" s="2" t="str">
        <f t="shared" si="200"/>
        <v>190120000</v>
      </c>
      <c r="F3832" t="s">
        <v>778</v>
      </c>
      <c r="G3832" t="s">
        <v>783</v>
      </c>
      <c r="H3832" t="s">
        <v>784</v>
      </c>
      <c r="I3832">
        <v>28001</v>
      </c>
      <c r="J3832" t="s">
        <v>45</v>
      </c>
      <c r="K3832">
        <v>0</v>
      </c>
      <c r="L3832" s="1">
        <v>10566.99</v>
      </c>
      <c r="M3832" s="1">
        <v>10566.99</v>
      </c>
      <c r="N3832" s="1">
        <v>10566.99</v>
      </c>
      <c r="O3832">
        <v>0</v>
      </c>
      <c r="P3832" s="1">
        <v>10566.99</v>
      </c>
      <c r="Q3832">
        <v>0</v>
      </c>
      <c r="R3832" s="1">
        <v>10566.99</v>
      </c>
      <c r="S3832">
        <v>0</v>
      </c>
    </row>
    <row r="3833" spans="1:19" x14ac:dyDescent="0.25">
      <c r="A3833" s="2">
        <v>1001</v>
      </c>
      <c r="B3833" t="s">
        <v>21</v>
      </c>
      <c r="C3833" s="2" t="str">
        <f t="shared" si="199"/>
        <v>19</v>
      </c>
      <c r="D3833" t="s">
        <v>757</v>
      </c>
      <c r="E3833" s="2" t="str">
        <f t="shared" si="200"/>
        <v>190120000</v>
      </c>
      <c r="F3833" t="s">
        <v>778</v>
      </c>
      <c r="G3833" t="s">
        <v>783</v>
      </c>
      <c r="H3833" t="s">
        <v>784</v>
      </c>
      <c r="I3833">
        <v>48028</v>
      </c>
      <c r="J3833" t="s">
        <v>786</v>
      </c>
      <c r="K3833" s="1">
        <v>70000</v>
      </c>
      <c r="L3833" s="1">
        <v>87500</v>
      </c>
      <c r="M3833" s="1">
        <v>17500</v>
      </c>
      <c r="N3833" s="1">
        <v>87500</v>
      </c>
      <c r="O3833">
        <v>0</v>
      </c>
      <c r="P3833" s="1">
        <v>87500</v>
      </c>
      <c r="Q3833">
        <v>0</v>
      </c>
      <c r="R3833" s="1">
        <v>87500</v>
      </c>
      <c r="S3833">
        <v>0</v>
      </c>
    </row>
    <row r="3834" spans="1:19" x14ac:dyDescent="0.25">
      <c r="A3834" s="2">
        <v>1001</v>
      </c>
      <c r="B3834" t="s">
        <v>21</v>
      </c>
      <c r="C3834" s="2" t="str">
        <f t="shared" si="199"/>
        <v>19</v>
      </c>
      <c r="D3834" t="s">
        <v>757</v>
      </c>
      <c r="E3834" s="2" t="str">
        <f t="shared" si="200"/>
        <v>190120000</v>
      </c>
      <c r="F3834" t="s">
        <v>778</v>
      </c>
      <c r="G3834" t="s">
        <v>783</v>
      </c>
      <c r="H3834" t="s">
        <v>784</v>
      </c>
      <c r="I3834">
        <v>48054</v>
      </c>
      <c r="J3834" t="s">
        <v>787</v>
      </c>
      <c r="K3834" s="1">
        <v>50000</v>
      </c>
      <c r="L3834" s="1">
        <v>62500</v>
      </c>
      <c r="M3834" s="1">
        <v>12500</v>
      </c>
      <c r="N3834" s="1">
        <v>62500</v>
      </c>
      <c r="O3834">
        <v>0</v>
      </c>
      <c r="P3834" s="1">
        <v>62500</v>
      </c>
      <c r="Q3834">
        <v>0</v>
      </c>
      <c r="R3834" s="1">
        <v>62500</v>
      </c>
      <c r="S3834">
        <v>0</v>
      </c>
    </row>
    <row r="3835" spans="1:19" x14ac:dyDescent="0.25">
      <c r="A3835" s="2">
        <v>1001</v>
      </c>
      <c r="B3835" t="s">
        <v>21</v>
      </c>
      <c r="C3835" s="2" t="str">
        <f t="shared" si="199"/>
        <v>19</v>
      </c>
      <c r="D3835" t="s">
        <v>757</v>
      </c>
      <c r="E3835" s="2" t="str">
        <f t="shared" si="200"/>
        <v>190120000</v>
      </c>
      <c r="F3835" t="s">
        <v>778</v>
      </c>
      <c r="G3835" t="s">
        <v>783</v>
      </c>
      <c r="H3835" t="s">
        <v>784</v>
      </c>
      <c r="I3835">
        <v>48059</v>
      </c>
      <c r="J3835" t="s">
        <v>788</v>
      </c>
      <c r="K3835" s="1">
        <v>150000</v>
      </c>
      <c r="L3835" s="1">
        <v>187500</v>
      </c>
      <c r="M3835" s="1">
        <v>37500</v>
      </c>
      <c r="N3835" s="1">
        <v>187500</v>
      </c>
      <c r="O3835">
        <v>0</v>
      </c>
      <c r="P3835" s="1">
        <v>187500</v>
      </c>
      <c r="Q3835">
        <v>0</v>
      </c>
      <c r="R3835" s="1">
        <v>187500</v>
      </c>
      <c r="S3835">
        <v>0</v>
      </c>
    </row>
    <row r="3836" spans="1:19" x14ac:dyDescent="0.25">
      <c r="A3836" s="2">
        <v>1001</v>
      </c>
      <c r="B3836" t="s">
        <v>21</v>
      </c>
      <c r="C3836" s="2" t="str">
        <f t="shared" si="199"/>
        <v>19</v>
      </c>
      <c r="D3836" t="s">
        <v>757</v>
      </c>
      <c r="E3836" s="2" t="str">
        <f t="shared" si="200"/>
        <v>190120000</v>
      </c>
      <c r="F3836" t="s">
        <v>778</v>
      </c>
      <c r="G3836" t="s">
        <v>783</v>
      </c>
      <c r="H3836" t="s">
        <v>784</v>
      </c>
      <c r="I3836">
        <v>48060</v>
      </c>
      <c r="J3836" t="s">
        <v>789</v>
      </c>
      <c r="K3836" s="1">
        <v>200000</v>
      </c>
      <c r="L3836" s="1">
        <v>250000</v>
      </c>
      <c r="M3836" s="1">
        <v>50000</v>
      </c>
      <c r="N3836" s="1">
        <v>250000</v>
      </c>
      <c r="O3836">
        <v>0</v>
      </c>
      <c r="P3836" s="1">
        <v>250000</v>
      </c>
      <c r="Q3836">
        <v>0</v>
      </c>
      <c r="R3836" s="1">
        <v>250000</v>
      </c>
      <c r="S3836">
        <v>0</v>
      </c>
    </row>
    <row r="3837" spans="1:19" x14ac:dyDescent="0.25">
      <c r="A3837" s="2">
        <v>1001</v>
      </c>
      <c r="B3837" t="s">
        <v>21</v>
      </c>
      <c r="C3837" s="2" t="str">
        <f t="shared" si="199"/>
        <v>19</v>
      </c>
      <c r="D3837" t="s">
        <v>757</v>
      </c>
      <c r="E3837" s="2" t="str">
        <f t="shared" si="200"/>
        <v>190120000</v>
      </c>
      <c r="F3837" t="s">
        <v>778</v>
      </c>
      <c r="G3837" t="s">
        <v>783</v>
      </c>
      <c r="H3837" t="s">
        <v>784</v>
      </c>
      <c r="I3837">
        <v>48061</v>
      </c>
      <c r="J3837" t="s">
        <v>790</v>
      </c>
      <c r="K3837" s="1">
        <v>100000</v>
      </c>
      <c r="L3837" s="1">
        <v>125000</v>
      </c>
      <c r="M3837" s="1">
        <v>25000</v>
      </c>
      <c r="N3837" s="1">
        <v>125000</v>
      </c>
      <c r="O3837">
        <v>0</v>
      </c>
      <c r="P3837" s="1">
        <v>125000</v>
      </c>
      <c r="Q3837">
        <v>0</v>
      </c>
      <c r="R3837" s="1">
        <v>125000</v>
      </c>
      <c r="S3837">
        <v>0</v>
      </c>
    </row>
    <row r="3838" spans="1:19" x14ac:dyDescent="0.25">
      <c r="A3838" s="2">
        <v>1001</v>
      </c>
      <c r="B3838" t="s">
        <v>21</v>
      </c>
      <c r="C3838" s="2" t="str">
        <f t="shared" si="199"/>
        <v>19</v>
      </c>
      <c r="D3838" t="s">
        <v>757</v>
      </c>
      <c r="E3838" s="2" t="str">
        <f t="shared" si="200"/>
        <v>190120000</v>
      </c>
      <c r="F3838" t="s">
        <v>778</v>
      </c>
      <c r="G3838" t="s">
        <v>783</v>
      </c>
      <c r="H3838" t="s">
        <v>784</v>
      </c>
      <c r="I3838">
        <v>48062</v>
      </c>
      <c r="J3838" t="s">
        <v>791</v>
      </c>
      <c r="K3838" s="1">
        <v>50000</v>
      </c>
      <c r="L3838" s="1">
        <v>62500</v>
      </c>
      <c r="M3838" s="1">
        <v>12500</v>
      </c>
      <c r="N3838" s="1">
        <v>62500</v>
      </c>
      <c r="O3838">
        <v>0</v>
      </c>
      <c r="P3838" s="1">
        <v>62500</v>
      </c>
      <c r="Q3838">
        <v>0</v>
      </c>
      <c r="R3838" s="1">
        <v>62500</v>
      </c>
      <c r="S3838">
        <v>0</v>
      </c>
    </row>
    <row r="3839" spans="1:19" x14ac:dyDescent="0.25">
      <c r="A3839" s="2">
        <v>1001</v>
      </c>
      <c r="B3839" t="s">
        <v>21</v>
      </c>
      <c r="C3839" s="2" t="str">
        <f t="shared" si="199"/>
        <v>19</v>
      </c>
      <c r="D3839" t="s">
        <v>757</v>
      </c>
      <c r="E3839" s="2" t="str">
        <f t="shared" si="200"/>
        <v>190120000</v>
      </c>
      <c r="F3839" t="s">
        <v>778</v>
      </c>
      <c r="G3839" t="s">
        <v>783</v>
      </c>
      <c r="H3839" t="s">
        <v>784</v>
      </c>
      <c r="I3839">
        <v>48063</v>
      </c>
      <c r="J3839" t="s">
        <v>792</v>
      </c>
      <c r="K3839" s="1">
        <v>40000</v>
      </c>
      <c r="L3839" s="1">
        <v>50000</v>
      </c>
      <c r="M3839" s="1">
        <v>10000</v>
      </c>
      <c r="N3839" s="1">
        <v>50000</v>
      </c>
      <c r="O3839">
        <v>0</v>
      </c>
      <c r="P3839" s="1">
        <v>50000</v>
      </c>
      <c r="Q3839">
        <v>0</v>
      </c>
      <c r="R3839" s="1">
        <v>50000</v>
      </c>
      <c r="S3839">
        <v>0</v>
      </c>
    </row>
    <row r="3840" spans="1:19" x14ac:dyDescent="0.25">
      <c r="A3840" s="2">
        <v>1001</v>
      </c>
      <c r="B3840" t="s">
        <v>21</v>
      </c>
      <c r="C3840" s="2" t="str">
        <f t="shared" si="199"/>
        <v>19</v>
      </c>
      <c r="D3840" t="s">
        <v>757</v>
      </c>
      <c r="E3840" s="2" t="str">
        <f t="shared" si="200"/>
        <v>190120000</v>
      </c>
      <c r="F3840" t="s">
        <v>778</v>
      </c>
      <c r="G3840" t="s">
        <v>783</v>
      </c>
      <c r="H3840" t="s">
        <v>784</v>
      </c>
      <c r="I3840">
        <v>48064</v>
      </c>
      <c r="J3840" t="s">
        <v>793</v>
      </c>
      <c r="K3840" s="1">
        <v>175000</v>
      </c>
      <c r="L3840" s="1">
        <v>218750</v>
      </c>
      <c r="M3840" s="1">
        <v>43750</v>
      </c>
      <c r="N3840" s="1">
        <v>218750</v>
      </c>
      <c r="O3840">
        <v>0</v>
      </c>
      <c r="P3840" s="1">
        <v>218750</v>
      </c>
      <c r="Q3840">
        <v>0</v>
      </c>
      <c r="R3840" s="1">
        <v>218750</v>
      </c>
      <c r="S3840">
        <v>0</v>
      </c>
    </row>
    <row r="3841" spans="1:19" x14ac:dyDescent="0.25">
      <c r="A3841" s="2">
        <v>1001</v>
      </c>
      <c r="B3841" t="s">
        <v>21</v>
      </c>
      <c r="C3841" s="2" t="str">
        <f t="shared" si="199"/>
        <v>19</v>
      </c>
      <c r="D3841" t="s">
        <v>757</v>
      </c>
      <c r="E3841" s="2" t="str">
        <f t="shared" si="200"/>
        <v>190120000</v>
      </c>
      <c r="F3841" t="s">
        <v>778</v>
      </c>
      <c r="G3841" t="s">
        <v>783</v>
      </c>
      <c r="H3841" t="s">
        <v>784</v>
      </c>
      <c r="I3841">
        <v>48065</v>
      </c>
      <c r="J3841" t="s">
        <v>794</v>
      </c>
      <c r="K3841" s="1">
        <v>50000</v>
      </c>
      <c r="L3841" s="1">
        <v>62500</v>
      </c>
      <c r="M3841" s="1">
        <v>12500</v>
      </c>
      <c r="N3841" s="1">
        <v>62500</v>
      </c>
      <c r="O3841">
        <v>0</v>
      </c>
      <c r="P3841" s="1">
        <v>62500</v>
      </c>
      <c r="Q3841">
        <v>0</v>
      </c>
      <c r="R3841" s="1">
        <v>62500</v>
      </c>
      <c r="S3841">
        <v>0</v>
      </c>
    </row>
    <row r="3842" spans="1:19" x14ac:dyDescent="0.25">
      <c r="A3842" s="2">
        <v>1001</v>
      </c>
      <c r="B3842" t="s">
        <v>21</v>
      </c>
      <c r="C3842" s="2" t="str">
        <f t="shared" si="199"/>
        <v>19</v>
      </c>
      <c r="D3842" t="s">
        <v>757</v>
      </c>
      <c r="E3842" s="2" t="str">
        <f t="shared" si="200"/>
        <v>190120000</v>
      </c>
      <c r="F3842" t="s">
        <v>778</v>
      </c>
      <c r="G3842" t="s">
        <v>783</v>
      </c>
      <c r="H3842" t="s">
        <v>784</v>
      </c>
      <c r="I3842">
        <v>48099</v>
      </c>
      <c r="J3842" t="s">
        <v>118</v>
      </c>
      <c r="K3842" s="1">
        <v>2850000</v>
      </c>
      <c r="L3842" s="1">
        <v>2850000</v>
      </c>
      <c r="M3842">
        <v>0</v>
      </c>
      <c r="N3842" s="1">
        <v>2850000</v>
      </c>
      <c r="O3842">
        <v>0</v>
      </c>
      <c r="P3842" s="1">
        <v>2705595.45</v>
      </c>
      <c r="Q3842" s="1">
        <v>144404.54999999999</v>
      </c>
      <c r="R3842" s="1">
        <v>2705595.45</v>
      </c>
      <c r="S3842">
        <v>0</v>
      </c>
    </row>
    <row r="3843" spans="1:19" x14ac:dyDescent="0.25">
      <c r="A3843" s="2">
        <v>1001</v>
      </c>
      <c r="B3843" t="s">
        <v>21</v>
      </c>
      <c r="C3843" s="2" t="str">
        <f t="shared" si="199"/>
        <v>19</v>
      </c>
      <c r="D3843" t="s">
        <v>757</v>
      </c>
      <c r="E3843" s="2" t="str">
        <f t="shared" si="200"/>
        <v>190120000</v>
      </c>
      <c r="F3843" t="s">
        <v>778</v>
      </c>
      <c r="G3843" t="s">
        <v>783</v>
      </c>
      <c r="H3843" t="s">
        <v>784</v>
      </c>
      <c r="I3843">
        <v>48137</v>
      </c>
      <c r="J3843" t="s">
        <v>795</v>
      </c>
      <c r="K3843" s="1">
        <v>30000</v>
      </c>
      <c r="L3843" s="1">
        <v>37500</v>
      </c>
      <c r="M3843" s="1">
        <v>7500</v>
      </c>
      <c r="N3843" s="1">
        <v>37500</v>
      </c>
      <c r="O3843">
        <v>0</v>
      </c>
      <c r="P3843" s="1">
        <v>37500</v>
      </c>
      <c r="Q3843">
        <v>0</v>
      </c>
      <c r="R3843" s="1">
        <v>37500</v>
      </c>
      <c r="S3843">
        <v>0</v>
      </c>
    </row>
    <row r="3844" spans="1:19" x14ac:dyDescent="0.25">
      <c r="A3844" s="2">
        <v>1001</v>
      </c>
      <c r="B3844" t="s">
        <v>21</v>
      </c>
      <c r="C3844" s="2" t="str">
        <f t="shared" si="199"/>
        <v>19</v>
      </c>
      <c r="D3844" t="s">
        <v>757</v>
      </c>
      <c r="E3844" s="2" t="str">
        <f t="shared" si="200"/>
        <v>190120000</v>
      </c>
      <c r="F3844" t="s">
        <v>778</v>
      </c>
      <c r="G3844" t="s">
        <v>783</v>
      </c>
      <c r="H3844" t="s">
        <v>784</v>
      </c>
      <c r="I3844">
        <v>48200</v>
      </c>
      <c r="J3844" t="s">
        <v>471</v>
      </c>
      <c r="K3844" s="1">
        <v>1325000</v>
      </c>
      <c r="L3844" s="1">
        <v>1325000</v>
      </c>
      <c r="M3844">
        <v>0</v>
      </c>
      <c r="N3844" s="1">
        <v>1325000</v>
      </c>
      <c r="O3844">
        <v>0</v>
      </c>
      <c r="P3844" s="1">
        <v>1325000</v>
      </c>
      <c r="Q3844">
        <v>0</v>
      </c>
      <c r="R3844" s="1">
        <v>1325000</v>
      </c>
      <c r="S3844">
        <v>0</v>
      </c>
    </row>
    <row r="3845" spans="1:19" x14ac:dyDescent="0.25">
      <c r="A3845" s="2">
        <v>1001</v>
      </c>
      <c r="B3845" t="s">
        <v>21</v>
      </c>
      <c r="C3845" s="2" t="str">
        <f t="shared" si="199"/>
        <v>19</v>
      </c>
      <c r="D3845" t="s">
        <v>757</v>
      </c>
      <c r="E3845" s="2" t="str">
        <f t="shared" si="200"/>
        <v>190120000</v>
      </c>
      <c r="F3845" t="s">
        <v>778</v>
      </c>
      <c r="G3845" t="s">
        <v>783</v>
      </c>
      <c r="H3845" t="s">
        <v>784</v>
      </c>
      <c r="I3845">
        <v>48399</v>
      </c>
      <c r="J3845" t="s">
        <v>121</v>
      </c>
      <c r="K3845" s="1">
        <v>360000</v>
      </c>
      <c r="L3845" s="1">
        <v>357913.53</v>
      </c>
      <c r="M3845" s="1">
        <v>-2086.4699999999998</v>
      </c>
      <c r="N3845" s="1">
        <v>357913.53</v>
      </c>
      <c r="O3845">
        <v>0</v>
      </c>
      <c r="P3845" s="1">
        <v>357913.53</v>
      </c>
      <c r="Q3845">
        <v>0</v>
      </c>
      <c r="R3845" s="1">
        <v>357913.53</v>
      </c>
      <c r="S3845">
        <v>0</v>
      </c>
    </row>
    <row r="3846" spans="1:19" x14ac:dyDescent="0.25">
      <c r="A3846" s="2">
        <v>1001</v>
      </c>
      <c r="B3846" t="s">
        <v>21</v>
      </c>
      <c r="C3846" s="2" t="str">
        <f t="shared" si="199"/>
        <v>19</v>
      </c>
      <c r="D3846" t="s">
        <v>757</v>
      </c>
      <c r="E3846" s="2" t="str">
        <f t="shared" si="200"/>
        <v>190120000</v>
      </c>
      <c r="F3846" t="s">
        <v>778</v>
      </c>
      <c r="G3846" t="s">
        <v>783</v>
      </c>
      <c r="H3846" t="s">
        <v>784</v>
      </c>
      <c r="I3846">
        <v>62300</v>
      </c>
      <c r="J3846" t="s">
        <v>90</v>
      </c>
      <c r="K3846" s="1">
        <v>6000</v>
      </c>
      <c r="L3846">
        <v>0</v>
      </c>
      <c r="M3846" s="1">
        <v>-6000</v>
      </c>
      <c r="N3846">
        <v>0</v>
      </c>
      <c r="O3846">
        <v>0</v>
      </c>
      <c r="P3846">
        <v>0</v>
      </c>
      <c r="Q3846">
        <v>0</v>
      </c>
      <c r="R3846">
        <v>0</v>
      </c>
      <c r="S3846">
        <v>0</v>
      </c>
    </row>
    <row r="3847" spans="1:19" x14ac:dyDescent="0.25">
      <c r="A3847" s="2">
        <v>1001</v>
      </c>
      <c r="B3847" t="s">
        <v>21</v>
      </c>
      <c r="C3847" s="2" t="str">
        <f t="shared" si="199"/>
        <v>19</v>
      </c>
      <c r="D3847" t="s">
        <v>757</v>
      </c>
      <c r="E3847" s="2" t="str">
        <f t="shared" si="200"/>
        <v>190120000</v>
      </c>
      <c r="F3847" t="s">
        <v>778</v>
      </c>
      <c r="G3847" t="s">
        <v>783</v>
      </c>
      <c r="H3847" t="s">
        <v>784</v>
      </c>
      <c r="I3847">
        <v>62301</v>
      </c>
      <c r="J3847" t="s">
        <v>157</v>
      </c>
      <c r="K3847" s="1">
        <v>5160</v>
      </c>
      <c r="L3847">
        <v>0</v>
      </c>
      <c r="M3847" s="1">
        <v>-5160</v>
      </c>
      <c r="N3847">
        <v>0</v>
      </c>
      <c r="O3847">
        <v>0</v>
      </c>
      <c r="P3847">
        <v>0</v>
      </c>
      <c r="Q3847">
        <v>0</v>
      </c>
      <c r="R3847">
        <v>0</v>
      </c>
      <c r="S3847">
        <v>0</v>
      </c>
    </row>
    <row r="3848" spans="1:19" x14ac:dyDescent="0.25">
      <c r="A3848" s="2">
        <v>1001</v>
      </c>
      <c r="B3848" t="s">
        <v>21</v>
      </c>
      <c r="C3848" s="2" t="str">
        <f t="shared" si="199"/>
        <v>19</v>
      </c>
      <c r="D3848" t="s">
        <v>757</v>
      </c>
      <c r="E3848" s="2" t="str">
        <f t="shared" si="200"/>
        <v>190120000</v>
      </c>
      <c r="F3848" t="s">
        <v>778</v>
      </c>
      <c r="G3848" t="s">
        <v>783</v>
      </c>
      <c r="H3848" t="s">
        <v>784</v>
      </c>
      <c r="I3848">
        <v>62303</v>
      </c>
      <c r="J3848" t="s">
        <v>91</v>
      </c>
      <c r="K3848" s="1">
        <v>7740</v>
      </c>
      <c r="L3848" s="1">
        <v>7740</v>
      </c>
      <c r="M3848">
        <v>0</v>
      </c>
      <c r="N3848" s="1">
        <v>4578.41</v>
      </c>
      <c r="O3848" s="1">
        <v>3161.59</v>
      </c>
      <c r="P3848" s="1">
        <v>4578.41</v>
      </c>
      <c r="Q3848">
        <v>0</v>
      </c>
      <c r="R3848">
        <v>0</v>
      </c>
      <c r="S3848" s="1">
        <v>4578.41</v>
      </c>
    </row>
    <row r="3849" spans="1:19" x14ac:dyDescent="0.25">
      <c r="A3849" s="2">
        <v>1001</v>
      </c>
      <c r="B3849" t="s">
        <v>21</v>
      </c>
      <c r="C3849" s="2" t="str">
        <f t="shared" si="199"/>
        <v>19</v>
      </c>
      <c r="D3849" t="s">
        <v>757</v>
      </c>
      <c r="E3849" s="2" t="str">
        <f t="shared" si="200"/>
        <v>190120000</v>
      </c>
      <c r="F3849" t="s">
        <v>778</v>
      </c>
      <c r="G3849" t="s">
        <v>783</v>
      </c>
      <c r="H3849" t="s">
        <v>784</v>
      </c>
      <c r="I3849">
        <v>62304</v>
      </c>
      <c r="J3849" t="s">
        <v>360</v>
      </c>
      <c r="K3849" s="1">
        <v>12841</v>
      </c>
      <c r="L3849" s="1">
        <v>173334.26</v>
      </c>
      <c r="M3849" s="1">
        <v>160493.26</v>
      </c>
      <c r="N3849" s="1">
        <v>192658.22</v>
      </c>
      <c r="O3849" s="1">
        <v>-19323.96</v>
      </c>
      <c r="P3849" s="1">
        <v>192658.22</v>
      </c>
      <c r="Q3849">
        <v>0</v>
      </c>
      <c r="R3849" s="1">
        <v>192658.22</v>
      </c>
      <c r="S3849">
        <v>0</v>
      </c>
    </row>
    <row r="3850" spans="1:19" x14ac:dyDescent="0.25">
      <c r="A3850" s="2">
        <v>1001</v>
      </c>
      <c r="B3850" t="s">
        <v>21</v>
      </c>
      <c r="C3850" s="2" t="str">
        <f t="shared" si="199"/>
        <v>19</v>
      </c>
      <c r="D3850" t="s">
        <v>757</v>
      </c>
      <c r="E3850" s="2" t="str">
        <f t="shared" si="200"/>
        <v>190120000</v>
      </c>
      <c r="F3850" t="s">
        <v>778</v>
      </c>
      <c r="G3850" t="s">
        <v>783</v>
      </c>
      <c r="H3850" t="s">
        <v>784</v>
      </c>
      <c r="I3850">
        <v>62307</v>
      </c>
      <c r="J3850" t="s">
        <v>169</v>
      </c>
      <c r="K3850" s="1">
        <v>7700</v>
      </c>
      <c r="L3850" s="1">
        <v>7700</v>
      </c>
      <c r="M3850">
        <v>0</v>
      </c>
      <c r="N3850" s="1">
        <v>15964.74</v>
      </c>
      <c r="O3850" s="1">
        <v>-8264.74</v>
      </c>
      <c r="P3850" s="1">
        <v>15964.74</v>
      </c>
      <c r="Q3850">
        <v>0</v>
      </c>
      <c r="R3850" s="1">
        <v>15964.74</v>
      </c>
      <c r="S3850">
        <v>0</v>
      </c>
    </row>
    <row r="3851" spans="1:19" x14ac:dyDescent="0.25">
      <c r="A3851" s="2">
        <v>1001</v>
      </c>
      <c r="B3851" t="s">
        <v>21</v>
      </c>
      <c r="C3851" s="2" t="str">
        <f t="shared" si="199"/>
        <v>19</v>
      </c>
      <c r="D3851" t="s">
        <v>757</v>
      </c>
      <c r="E3851" s="2" t="str">
        <f t="shared" si="200"/>
        <v>190120000</v>
      </c>
      <c r="F3851" t="s">
        <v>778</v>
      </c>
      <c r="G3851" t="s">
        <v>783</v>
      </c>
      <c r="H3851" t="s">
        <v>784</v>
      </c>
      <c r="I3851">
        <v>62308</v>
      </c>
      <c r="J3851" t="s">
        <v>341</v>
      </c>
      <c r="K3851" s="1">
        <v>6000</v>
      </c>
      <c r="L3851" s="1">
        <v>6000</v>
      </c>
      <c r="M3851">
        <v>0</v>
      </c>
      <c r="N3851">
        <v>0</v>
      </c>
      <c r="O3851" s="1">
        <v>6000</v>
      </c>
      <c r="P3851">
        <v>0</v>
      </c>
      <c r="Q3851">
        <v>0</v>
      </c>
      <c r="R3851">
        <v>0</v>
      </c>
      <c r="S3851">
        <v>0</v>
      </c>
    </row>
    <row r="3852" spans="1:19" x14ac:dyDescent="0.25">
      <c r="A3852" s="2">
        <v>1001</v>
      </c>
      <c r="B3852" t="s">
        <v>21</v>
      </c>
      <c r="C3852" s="2" t="str">
        <f t="shared" si="199"/>
        <v>19</v>
      </c>
      <c r="D3852" t="s">
        <v>757</v>
      </c>
      <c r="E3852" s="2" t="str">
        <f t="shared" si="200"/>
        <v>190120000</v>
      </c>
      <c r="F3852" t="s">
        <v>778</v>
      </c>
      <c r="G3852" t="s">
        <v>783</v>
      </c>
      <c r="H3852" t="s">
        <v>784</v>
      </c>
      <c r="I3852">
        <v>62500</v>
      </c>
      <c r="J3852" t="s">
        <v>93</v>
      </c>
      <c r="K3852" s="1">
        <v>313220</v>
      </c>
      <c r="L3852" s="1">
        <v>12781.15</v>
      </c>
      <c r="M3852" s="1">
        <v>-300438.84999999998</v>
      </c>
      <c r="N3852">
        <v>0</v>
      </c>
      <c r="O3852" s="1">
        <v>12781.15</v>
      </c>
      <c r="P3852">
        <v>0</v>
      </c>
      <c r="Q3852">
        <v>0</v>
      </c>
      <c r="R3852">
        <v>0</v>
      </c>
      <c r="S3852">
        <v>0</v>
      </c>
    </row>
    <row r="3853" spans="1:19" x14ac:dyDescent="0.25">
      <c r="A3853" s="2">
        <v>1001</v>
      </c>
      <c r="B3853" t="s">
        <v>21</v>
      </c>
      <c r="C3853" s="2" t="str">
        <f t="shared" si="199"/>
        <v>19</v>
      </c>
      <c r="D3853" t="s">
        <v>757</v>
      </c>
      <c r="E3853" s="2" t="str">
        <f t="shared" si="200"/>
        <v>190120000</v>
      </c>
      <c r="F3853" t="s">
        <v>778</v>
      </c>
      <c r="G3853" t="s">
        <v>783</v>
      </c>
      <c r="H3853" t="s">
        <v>784</v>
      </c>
      <c r="I3853">
        <v>62502</v>
      </c>
      <c r="J3853" t="s">
        <v>94</v>
      </c>
      <c r="K3853" s="1">
        <v>1000</v>
      </c>
      <c r="L3853" s="1">
        <v>1000</v>
      </c>
      <c r="M3853">
        <v>0</v>
      </c>
      <c r="N3853">
        <v>0</v>
      </c>
      <c r="O3853" s="1">
        <v>1000</v>
      </c>
      <c r="P3853">
        <v>0</v>
      </c>
      <c r="Q3853">
        <v>0</v>
      </c>
      <c r="R3853">
        <v>0</v>
      </c>
      <c r="S3853">
        <v>0</v>
      </c>
    </row>
    <row r="3854" spans="1:19" x14ac:dyDescent="0.25">
      <c r="A3854" s="2">
        <v>1001</v>
      </c>
      <c r="B3854" t="s">
        <v>21</v>
      </c>
      <c r="C3854" s="2" t="str">
        <f t="shared" si="199"/>
        <v>19</v>
      </c>
      <c r="D3854" t="s">
        <v>757</v>
      </c>
      <c r="E3854" s="2" t="str">
        <f t="shared" si="200"/>
        <v>190120000</v>
      </c>
      <c r="F3854" t="s">
        <v>778</v>
      </c>
      <c r="G3854" t="s">
        <v>783</v>
      </c>
      <c r="H3854" t="s">
        <v>784</v>
      </c>
      <c r="I3854">
        <v>62509</v>
      </c>
      <c r="J3854" t="s">
        <v>127</v>
      </c>
      <c r="K3854" s="1">
        <v>3096</v>
      </c>
      <c r="L3854" s="1">
        <v>3096</v>
      </c>
      <c r="M3854">
        <v>0</v>
      </c>
      <c r="N3854">
        <v>0</v>
      </c>
      <c r="O3854" s="1">
        <v>3096</v>
      </c>
      <c r="P3854">
        <v>0</v>
      </c>
      <c r="Q3854">
        <v>0</v>
      </c>
      <c r="R3854">
        <v>0</v>
      </c>
      <c r="S3854">
        <v>0</v>
      </c>
    </row>
    <row r="3855" spans="1:19" x14ac:dyDescent="0.25">
      <c r="A3855" s="2">
        <v>1001</v>
      </c>
      <c r="B3855" t="s">
        <v>21</v>
      </c>
      <c r="C3855" s="2" t="str">
        <f t="shared" si="199"/>
        <v>19</v>
      </c>
      <c r="D3855" t="s">
        <v>757</v>
      </c>
      <c r="E3855" s="2" t="str">
        <f t="shared" si="200"/>
        <v>190120000</v>
      </c>
      <c r="F3855" t="s">
        <v>778</v>
      </c>
      <c r="G3855" t="s">
        <v>783</v>
      </c>
      <c r="H3855" t="s">
        <v>784</v>
      </c>
      <c r="I3855">
        <v>62802</v>
      </c>
      <c r="J3855" t="s">
        <v>95</v>
      </c>
      <c r="K3855" s="1">
        <v>5966</v>
      </c>
      <c r="L3855" s="1">
        <v>5966</v>
      </c>
      <c r="M3855">
        <v>0</v>
      </c>
      <c r="N3855">
        <v>0</v>
      </c>
      <c r="O3855" s="1">
        <v>5966</v>
      </c>
      <c r="P3855">
        <v>0</v>
      </c>
      <c r="Q3855">
        <v>0</v>
      </c>
      <c r="R3855">
        <v>0</v>
      </c>
      <c r="S3855">
        <v>0</v>
      </c>
    </row>
    <row r="3856" spans="1:19" x14ac:dyDescent="0.25">
      <c r="A3856" s="2">
        <v>1001</v>
      </c>
      <c r="B3856" t="s">
        <v>21</v>
      </c>
      <c r="C3856" s="2" t="str">
        <f t="shared" si="199"/>
        <v>19</v>
      </c>
      <c r="D3856" t="s">
        <v>757</v>
      </c>
      <c r="E3856" s="2" t="str">
        <f t="shared" si="200"/>
        <v>190120000</v>
      </c>
      <c r="F3856" t="s">
        <v>778</v>
      </c>
      <c r="G3856" t="s">
        <v>783</v>
      </c>
      <c r="H3856" t="s">
        <v>784</v>
      </c>
      <c r="I3856">
        <v>63100</v>
      </c>
      <c r="J3856" t="s">
        <v>97</v>
      </c>
      <c r="K3856" s="1">
        <v>7134194</v>
      </c>
      <c r="L3856" s="1">
        <v>7195122.0999999996</v>
      </c>
      <c r="M3856" s="1">
        <v>60928.1</v>
      </c>
      <c r="N3856" s="1">
        <v>994765.33</v>
      </c>
      <c r="O3856" s="1">
        <v>6200356.7699999996</v>
      </c>
      <c r="P3856" s="1">
        <v>994765.33</v>
      </c>
      <c r="Q3856">
        <v>0</v>
      </c>
      <c r="R3856" s="1">
        <v>640807.93000000005</v>
      </c>
      <c r="S3856" s="1">
        <v>353957.4</v>
      </c>
    </row>
    <row r="3857" spans="1:19" x14ac:dyDescent="0.25">
      <c r="A3857" s="2">
        <v>1001</v>
      </c>
      <c r="B3857" t="s">
        <v>21</v>
      </c>
      <c r="C3857" s="2" t="str">
        <f t="shared" si="199"/>
        <v>19</v>
      </c>
      <c r="D3857" t="s">
        <v>757</v>
      </c>
      <c r="E3857" s="2" t="str">
        <f t="shared" ref="E3857:E3871" si="201">"190120000"</f>
        <v>190120000</v>
      </c>
      <c r="F3857" t="s">
        <v>778</v>
      </c>
      <c r="G3857" t="s">
        <v>783</v>
      </c>
      <c r="H3857" t="s">
        <v>784</v>
      </c>
      <c r="I3857">
        <v>63105</v>
      </c>
      <c r="J3857" t="s">
        <v>707</v>
      </c>
      <c r="K3857" s="1">
        <v>56000</v>
      </c>
      <c r="L3857" s="1">
        <v>56000</v>
      </c>
      <c r="M3857">
        <v>0</v>
      </c>
      <c r="N3857">
        <v>0</v>
      </c>
      <c r="O3857" s="1">
        <v>56000</v>
      </c>
      <c r="P3857">
        <v>0</v>
      </c>
      <c r="Q3857">
        <v>0</v>
      </c>
      <c r="R3857">
        <v>0</v>
      </c>
      <c r="S3857">
        <v>0</v>
      </c>
    </row>
    <row r="3858" spans="1:19" x14ac:dyDescent="0.25">
      <c r="A3858" s="2">
        <v>1001</v>
      </c>
      <c r="B3858" t="s">
        <v>21</v>
      </c>
      <c r="C3858" s="2" t="str">
        <f t="shared" si="199"/>
        <v>19</v>
      </c>
      <c r="D3858" t="s">
        <v>757</v>
      </c>
      <c r="E3858" s="2" t="str">
        <f t="shared" si="201"/>
        <v>190120000</v>
      </c>
      <c r="F3858" t="s">
        <v>778</v>
      </c>
      <c r="G3858" t="s">
        <v>783</v>
      </c>
      <c r="H3858" t="s">
        <v>784</v>
      </c>
      <c r="I3858">
        <v>63300</v>
      </c>
      <c r="J3858" t="s">
        <v>158</v>
      </c>
      <c r="K3858" s="1">
        <v>7740</v>
      </c>
      <c r="L3858" s="1">
        <v>7740</v>
      </c>
      <c r="M3858">
        <v>0</v>
      </c>
      <c r="N3858">
        <v>0</v>
      </c>
      <c r="O3858" s="1">
        <v>7740</v>
      </c>
      <c r="P3858">
        <v>0</v>
      </c>
      <c r="Q3858">
        <v>0</v>
      </c>
      <c r="R3858">
        <v>0</v>
      </c>
      <c r="S3858">
        <v>0</v>
      </c>
    </row>
    <row r="3859" spans="1:19" x14ac:dyDescent="0.25">
      <c r="A3859" s="2">
        <v>1001</v>
      </c>
      <c r="B3859" t="s">
        <v>21</v>
      </c>
      <c r="C3859" s="2" t="str">
        <f t="shared" si="199"/>
        <v>19</v>
      </c>
      <c r="D3859" t="s">
        <v>757</v>
      </c>
      <c r="E3859" s="2" t="str">
        <f t="shared" si="201"/>
        <v>190120000</v>
      </c>
      <c r="F3859" t="s">
        <v>778</v>
      </c>
      <c r="G3859" t="s">
        <v>783</v>
      </c>
      <c r="H3859" t="s">
        <v>784</v>
      </c>
      <c r="I3859">
        <v>63301</v>
      </c>
      <c r="J3859" t="s">
        <v>129</v>
      </c>
      <c r="K3859" s="1">
        <v>20500</v>
      </c>
      <c r="L3859" s="1">
        <v>20500</v>
      </c>
      <c r="M3859">
        <v>0</v>
      </c>
      <c r="N3859" s="1">
        <v>48365.41</v>
      </c>
      <c r="O3859" s="1">
        <v>-27865.41</v>
      </c>
      <c r="P3859" s="1">
        <v>48365.41</v>
      </c>
      <c r="Q3859">
        <v>0</v>
      </c>
      <c r="R3859" s="1">
        <v>48274.22</v>
      </c>
      <c r="S3859">
        <v>91.19</v>
      </c>
    </row>
    <row r="3860" spans="1:19" x14ac:dyDescent="0.25">
      <c r="A3860" s="2">
        <v>1001</v>
      </c>
      <c r="B3860" t="s">
        <v>21</v>
      </c>
      <c r="C3860" s="2" t="str">
        <f t="shared" si="199"/>
        <v>19</v>
      </c>
      <c r="D3860" t="s">
        <v>757</v>
      </c>
      <c r="E3860" s="2" t="str">
        <f t="shared" si="201"/>
        <v>190120000</v>
      </c>
      <c r="F3860" t="s">
        <v>778</v>
      </c>
      <c r="G3860" t="s">
        <v>783</v>
      </c>
      <c r="H3860" t="s">
        <v>784</v>
      </c>
      <c r="I3860">
        <v>63302</v>
      </c>
      <c r="J3860" t="s">
        <v>130</v>
      </c>
      <c r="K3860" s="1">
        <v>1548</v>
      </c>
      <c r="L3860" s="1">
        <v>1548</v>
      </c>
      <c r="M3860">
        <v>0</v>
      </c>
      <c r="N3860" s="1">
        <v>84182.48</v>
      </c>
      <c r="O3860" s="1">
        <v>-82634.48</v>
      </c>
      <c r="P3860" s="1">
        <v>84182.48</v>
      </c>
      <c r="Q3860">
        <v>0</v>
      </c>
      <c r="R3860" s="1">
        <v>84182.48</v>
      </c>
      <c r="S3860">
        <v>0</v>
      </c>
    </row>
    <row r="3861" spans="1:19" x14ac:dyDescent="0.25">
      <c r="A3861" s="2">
        <v>1001</v>
      </c>
      <c r="B3861" t="s">
        <v>21</v>
      </c>
      <c r="C3861" s="2" t="str">
        <f t="shared" si="199"/>
        <v>19</v>
      </c>
      <c r="D3861" t="s">
        <v>757</v>
      </c>
      <c r="E3861" s="2" t="str">
        <f t="shared" si="201"/>
        <v>190120000</v>
      </c>
      <c r="F3861" t="s">
        <v>778</v>
      </c>
      <c r="G3861" t="s">
        <v>783</v>
      </c>
      <c r="H3861" t="s">
        <v>784</v>
      </c>
      <c r="I3861">
        <v>63303</v>
      </c>
      <c r="J3861" t="s">
        <v>98</v>
      </c>
      <c r="K3861" s="1">
        <v>1548</v>
      </c>
      <c r="L3861" s="1">
        <v>1548</v>
      </c>
      <c r="M3861">
        <v>0</v>
      </c>
      <c r="N3861" s="1">
        <v>10032.700000000001</v>
      </c>
      <c r="O3861" s="1">
        <v>-8484.7000000000007</v>
      </c>
      <c r="P3861" s="1">
        <v>10032.700000000001</v>
      </c>
      <c r="Q3861">
        <v>0</v>
      </c>
      <c r="R3861" s="1">
        <v>10032.700000000001</v>
      </c>
      <c r="S3861">
        <v>0</v>
      </c>
    </row>
    <row r="3862" spans="1:19" x14ac:dyDescent="0.25">
      <c r="A3862" s="2">
        <v>1001</v>
      </c>
      <c r="B3862" t="s">
        <v>21</v>
      </c>
      <c r="C3862" s="2" t="str">
        <f t="shared" ref="C3862:C3925" si="202">"19"</f>
        <v>19</v>
      </c>
      <c r="D3862" t="s">
        <v>757</v>
      </c>
      <c r="E3862" s="2" t="str">
        <f t="shared" si="201"/>
        <v>190120000</v>
      </c>
      <c r="F3862" t="s">
        <v>778</v>
      </c>
      <c r="G3862" t="s">
        <v>783</v>
      </c>
      <c r="H3862" t="s">
        <v>784</v>
      </c>
      <c r="I3862">
        <v>63305</v>
      </c>
      <c r="J3862" t="s">
        <v>294</v>
      </c>
      <c r="K3862" s="1">
        <v>2580</v>
      </c>
      <c r="L3862" s="1">
        <v>2580</v>
      </c>
      <c r="M3862">
        <v>0</v>
      </c>
      <c r="N3862" s="1">
        <v>18118.54</v>
      </c>
      <c r="O3862" s="1">
        <v>-15538.54</v>
      </c>
      <c r="P3862" s="1">
        <v>18118.54</v>
      </c>
      <c r="Q3862">
        <v>0</v>
      </c>
      <c r="R3862">
        <v>0</v>
      </c>
      <c r="S3862" s="1">
        <v>18118.54</v>
      </c>
    </row>
    <row r="3863" spans="1:19" x14ac:dyDescent="0.25">
      <c r="A3863" s="2">
        <v>1001</v>
      </c>
      <c r="B3863" t="s">
        <v>21</v>
      </c>
      <c r="C3863" s="2" t="str">
        <f t="shared" si="202"/>
        <v>19</v>
      </c>
      <c r="D3863" t="s">
        <v>757</v>
      </c>
      <c r="E3863" s="2" t="str">
        <f t="shared" si="201"/>
        <v>190120000</v>
      </c>
      <c r="F3863" t="s">
        <v>778</v>
      </c>
      <c r="G3863" t="s">
        <v>783</v>
      </c>
      <c r="H3863" t="s">
        <v>784</v>
      </c>
      <c r="I3863">
        <v>63307</v>
      </c>
      <c r="J3863" t="s">
        <v>655</v>
      </c>
      <c r="K3863" s="1">
        <v>25000</v>
      </c>
      <c r="L3863" s="1">
        <v>25000</v>
      </c>
      <c r="M3863">
        <v>0</v>
      </c>
      <c r="N3863" s="1">
        <v>15653.71</v>
      </c>
      <c r="O3863" s="1">
        <v>9346.2900000000009</v>
      </c>
      <c r="P3863" s="1">
        <v>15653.71</v>
      </c>
      <c r="Q3863">
        <v>0</v>
      </c>
      <c r="R3863" s="1">
        <v>15653.71</v>
      </c>
      <c r="S3863">
        <v>0</v>
      </c>
    </row>
    <row r="3864" spans="1:19" x14ac:dyDescent="0.25">
      <c r="A3864" s="2">
        <v>1001</v>
      </c>
      <c r="B3864" t="s">
        <v>21</v>
      </c>
      <c r="C3864" s="2" t="str">
        <f t="shared" si="202"/>
        <v>19</v>
      </c>
      <c r="D3864" t="s">
        <v>757</v>
      </c>
      <c r="E3864" s="2" t="str">
        <f t="shared" si="201"/>
        <v>190120000</v>
      </c>
      <c r="F3864" t="s">
        <v>778</v>
      </c>
      <c r="G3864" t="s">
        <v>783</v>
      </c>
      <c r="H3864" t="s">
        <v>784</v>
      </c>
      <c r="I3864">
        <v>63308</v>
      </c>
      <c r="J3864" t="s">
        <v>171</v>
      </c>
      <c r="K3864" s="1">
        <v>34206</v>
      </c>
      <c r="L3864" s="1">
        <v>34206</v>
      </c>
      <c r="M3864">
        <v>0</v>
      </c>
      <c r="N3864">
        <v>0</v>
      </c>
      <c r="O3864" s="1">
        <v>34206</v>
      </c>
      <c r="P3864">
        <v>0</v>
      </c>
      <c r="Q3864">
        <v>0</v>
      </c>
      <c r="R3864">
        <v>0</v>
      </c>
      <c r="S3864">
        <v>0</v>
      </c>
    </row>
    <row r="3865" spans="1:19" x14ac:dyDescent="0.25">
      <c r="A3865" s="2">
        <v>1001</v>
      </c>
      <c r="B3865" t="s">
        <v>21</v>
      </c>
      <c r="C3865" s="2" t="str">
        <f t="shared" si="202"/>
        <v>19</v>
      </c>
      <c r="D3865" t="s">
        <v>757</v>
      </c>
      <c r="E3865" s="2" t="str">
        <f t="shared" si="201"/>
        <v>190120000</v>
      </c>
      <c r="F3865" t="s">
        <v>778</v>
      </c>
      <c r="G3865" t="s">
        <v>783</v>
      </c>
      <c r="H3865" t="s">
        <v>784</v>
      </c>
      <c r="I3865">
        <v>63309</v>
      </c>
      <c r="J3865" t="s">
        <v>159</v>
      </c>
      <c r="K3865" s="1">
        <v>2000</v>
      </c>
      <c r="L3865" s="1">
        <v>2000</v>
      </c>
      <c r="M3865">
        <v>0</v>
      </c>
      <c r="N3865">
        <v>0</v>
      </c>
      <c r="O3865" s="1">
        <v>2000</v>
      </c>
      <c r="P3865">
        <v>0</v>
      </c>
      <c r="Q3865">
        <v>0</v>
      </c>
      <c r="R3865">
        <v>0</v>
      </c>
      <c r="S3865">
        <v>0</v>
      </c>
    </row>
    <row r="3866" spans="1:19" x14ac:dyDescent="0.25">
      <c r="A3866" s="2">
        <v>1001</v>
      </c>
      <c r="B3866" t="s">
        <v>21</v>
      </c>
      <c r="C3866" s="2" t="str">
        <f t="shared" si="202"/>
        <v>19</v>
      </c>
      <c r="D3866" t="s">
        <v>757</v>
      </c>
      <c r="E3866" s="2" t="str">
        <f t="shared" si="201"/>
        <v>190120000</v>
      </c>
      <c r="F3866" t="s">
        <v>778</v>
      </c>
      <c r="G3866" t="s">
        <v>783</v>
      </c>
      <c r="H3866" t="s">
        <v>784</v>
      </c>
      <c r="I3866">
        <v>63500</v>
      </c>
      <c r="J3866" t="s">
        <v>185</v>
      </c>
      <c r="K3866" s="1">
        <v>43870</v>
      </c>
      <c r="L3866" s="1">
        <v>43870</v>
      </c>
      <c r="M3866">
        <v>0</v>
      </c>
      <c r="N3866" s="1">
        <v>336773.25</v>
      </c>
      <c r="O3866" s="1">
        <v>-292903.25</v>
      </c>
      <c r="P3866" s="1">
        <v>336773.25</v>
      </c>
      <c r="Q3866">
        <v>0</v>
      </c>
      <c r="R3866" s="1">
        <v>336773.25</v>
      </c>
      <c r="S3866">
        <v>0</v>
      </c>
    </row>
    <row r="3867" spans="1:19" x14ac:dyDescent="0.25">
      <c r="A3867" s="2">
        <v>1001</v>
      </c>
      <c r="B3867" t="s">
        <v>21</v>
      </c>
      <c r="C3867" s="2" t="str">
        <f t="shared" si="202"/>
        <v>19</v>
      </c>
      <c r="D3867" t="s">
        <v>757</v>
      </c>
      <c r="E3867" s="2" t="str">
        <f t="shared" si="201"/>
        <v>190120000</v>
      </c>
      <c r="F3867" t="s">
        <v>778</v>
      </c>
      <c r="G3867" t="s">
        <v>783</v>
      </c>
      <c r="H3867" t="s">
        <v>784</v>
      </c>
      <c r="I3867">
        <v>63502</v>
      </c>
      <c r="J3867" t="s">
        <v>186</v>
      </c>
      <c r="K3867" s="1">
        <v>1548</v>
      </c>
      <c r="L3867" s="1">
        <v>1548</v>
      </c>
      <c r="M3867">
        <v>0</v>
      </c>
      <c r="N3867" s="1">
        <v>13808.42</v>
      </c>
      <c r="O3867" s="1">
        <v>-12260.42</v>
      </c>
      <c r="P3867" s="1">
        <v>13808.42</v>
      </c>
      <c r="Q3867">
        <v>0</v>
      </c>
      <c r="R3867" s="1">
        <v>13808.42</v>
      </c>
      <c r="S3867">
        <v>0</v>
      </c>
    </row>
    <row r="3868" spans="1:19" x14ac:dyDescent="0.25">
      <c r="A3868" s="2">
        <v>1001</v>
      </c>
      <c r="B3868" t="s">
        <v>21</v>
      </c>
      <c r="C3868" s="2" t="str">
        <f t="shared" si="202"/>
        <v>19</v>
      </c>
      <c r="D3868" t="s">
        <v>757</v>
      </c>
      <c r="E3868" s="2" t="str">
        <f t="shared" si="201"/>
        <v>190120000</v>
      </c>
      <c r="F3868" t="s">
        <v>778</v>
      </c>
      <c r="G3868" t="s">
        <v>783</v>
      </c>
      <c r="H3868" t="s">
        <v>784</v>
      </c>
      <c r="I3868">
        <v>63509</v>
      </c>
      <c r="J3868" t="s">
        <v>383</v>
      </c>
      <c r="K3868" s="1">
        <v>1290</v>
      </c>
      <c r="L3868" s="1">
        <v>1290</v>
      </c>
      <c r="M3868">
        <v>0</v>
      </c>
      <c r="N3868">
        <v>0</v>
      </c>
      <c r="O3868" s="1">
        <v>1290</v>
      </c>
      <c r="P3868">
        <v>0</v>
      </c>
      <c r="Q3868">
        <v>0</v>
      </c>
      <c r="R3868">
        <v>0</v>
      </c>
      <c r="S3868">
        <v>0</v>
      </c>
    </row>
    <row r="3869" spans="1:19" x14ac:dyDescent="0.25">
      <c r="A3869" s="2">
        <v>1001</v>
      </c>
      <c r="B3869" t="s">
        <v>21</v>
      </c>
      <c r="C3869" s="2" t="str">
        <f t="shared" si="202"/>
        <v>19</v>
      </c>
      <c r="D3869" t="s">
        <v>757</v>
      </c>
      <c r="E3869" s="2" t="str">
        <f t="shared" si="201"/>
        <v>190120000</v>
      </c>
      <c r="F3869" t="s">
        <v>778</v>
      </c>
      <c r="G3869" t="s">
        <v>783</v>
      </c>
      <c r="H3869" t="s">
        <v>784</v>
      </c>
      <c r="I3869">
        <v>63802</v>
      </c>
      <c r="J3869" t="s">
        <v>323</v>
      </c>
      <c r="K3869" s="1">
        <v>1548</v>
      </c>
      <c r="L3869" s="1">
        <v>1548</v>
      </c>
      <c r="M3869">
        <v>0</v>
      </c>
      <c r="N3869">
        <v>0</v>
      </c>
      <c r="O3869" s="1">
        <v>1548</v>
      </c>
      <c r="P3869">
        <v>0</v>
      </c>
      <c r="Q3869">
        <v>0</v>
      </c>
      <c r="R3869">
        <v>0</v>
      </c>
      <c r="S3869">
        <v>0</v>
      </c>
    </row>
    <row r="3870" spans="1:19" x14ac:dyDescent="0.25">
      <c r="A3870" s="2">
        <v>1001</v>
      </c>
      <c r="B3870" t="s">
        <v>21</v>
      </c>
      <c r="C3870" s="2" t="str">
        <f t="shared" si="202"/>
        <v>19</v>
      </c>
      <c r="D3870" t="s">
        <v>757</v>
      </c>
      <c r="E3870" s="2" t="str">
        <f t="shared" si="201"/>
        <v>190120000</v>
      </c>
      <c r="F3870" t="s">
        <v>778</v>
      </c>
      <c r="G3870" t="s">
        <v>783</v>
      </c>
      <c r="H3870" t="s">
        <v>784</v>
      </c>
      <c r="I3870">
        <v>69000</v>
      </c>
      <c r="J3870" t="s">
        <v>415</v>
      </c>
      <c r="K3870" s="1">
        <v>5389475</v>
      </c>
      <c r="L3870" s="1">
        <v>5389475</v>
      </c>
      <c r="M3870">
        <v>0</v>
      </c>
      <c r="N3870">
        <v>0</v>
      </c>
      <c r="O3870" s="1">
        <v>5389475</v>
      </c>
      <c r="P3870">
        <v>0</v>
      </c>
      <c r="Q3870">
        <v>0</v>
      </c>
      <c r="R3870">
        <v>0</v>
      </c>
      <c r="S3870">
        <v>0</v>
      </c>
    </row>
    <row r="3871" spans="1:19" x14ac:dyDescent="0.25">
      <c r="A3871" s="2">
        <v>1001</v>
      </c>
      <c r="B3871" t="s">
        <v>21</v>
      </c>
      <c r="C3871" s="2" t="str">
        <f t="shared" si="202"/>
        <v>19</v>
      </c>
      <c r="D3871" t="s">
        <v>757</v>
      </c>
      <c r="E3871" s="2" t="str">
        <f t="shared" si="201"/>
        <v>190120000</v>
      </c>
      <c r="F3871" t="s">
        <v>778</v>
      </c>
      <c r="G3871" t="s">
        <v>783</v>
      </c>
      <c r="H3871" t="s">
        <v>784</v>
      </c>
      <c r="I3871">
        <v>78099</v>
      </c>
      <c r="J3871" t="s">
        <v>118</v>
      </c>
      <c r="K3871" s="1">
        <v>7840000</v>
      </c>
      <c r="L3871" s="1">
        <v>8520608.6400000006</v>
      </c>
      <c r="M3871" s="1">
        <v>680608.64</v>
      </c>
      <c r="N3871" s="1">
        <v>4949276.1399999997</v>
      </c>
      <c r="O3871" s="1">
        <v>3571332.5</v>
      </c>
      <c r="P3871" s="1">
        <v>4939090.84</v>
      </c>
      <c r="Q3871" s="1">
        <v>10185.299999999999</v>
      </c>
      <c r="R3871" s="1">
        <v>4939090.84</v>
      </c>
      <c r="S3871">
        <v>0</v>
      </c>
    </row>
    <row r="3872" spans="1:19" x14ac:dyDescent="0.25">
      <c r="A3872" s="2">
        <v>1001</v>
      </c>
      <c r="B3872" t="s">
        <v>21</v>
      </c>
      <c r="C3872" s="2" t="str">
        <f t="shared" si="202"/>
        <v>19</v>
      </c>
      <c r="D3872" t="s">
        <v>757</v>
      </c>
      <c r="E3872" s="2" t="str">
        <f t="shared" ref="E3872:E3903" si="203">"190130000"</f>
        <v>190130000</v>
      </c>
      <c r="F3872" t="s">
        <v>796</v>
      </c>
      <c r="G3872" t="s">
        <v>797</v>
      </c>
      <c r="H3872" t="s">
        <v>798</v>
      </c>
      <c r="I3872">
        <v>10000</v>
      </c>
      <c r="J3872" t="s">
        <v>25</v>
      </c>
      <c r="K3872" s="1">
        <v>82492</v>
      </c>
      <c r="L3872" s="1">
        <v>77259</v>
      </c>
      <c r="M3872" s="1">
        <v>-5233</v>
      </c>
      <c r="N3872" s="1">
        <v>77258.490000000005</v>
      </c>
      <c r="O3872">
        <v>0.51</v>
      </c>
      <c r="P3872" s="1">
        <v>77258.490000000005</v>
      </c>
      <c r="Q3872">
        <v>0</v>
      </c>
      <c r="R3872" s="1">
        <v>77258.490000000005</v>
      </c>
      <c r="S3872">
        <v>0</v>
      </c>
    </row>
    <row r="3873" spans="1:19" x14ac:dyDescent="0.25">
      <c r="A3873" s="2">
        <v>1001</v>
      </c>
      <c r="B3873" t="s">
        <v>21</v>
      </c>
      <c r="C3873" s="2" t="str">
        <f t="shared" si="202"/>
        <v>19</v>
      </c>
      <c r="D3873" t="s">
        <v>757</v>
      </c>
      <c r="E3873" s="2" t="str">
        <f t="shared" si="203"/>
        <v>190130000</v>
      </c>
      <c r="F3873" t="s">
        <v>796</v>
      </c>
      <c r="G3873" t="s">
        <v>797</v>
      </c>
      <c r="H3873" t="s">
        <v>798</v>
      </c>
      <c r="I3873">
        <v>12000</v>
      </c>
      <c r="J3873" t="s">
        <v>28</v>
      </c>
      <c r="K3873" s="1">
        <v>409196</v>
      </c>
      <c r="L3873" s="1">
        <v>357868.19</v>
      </c>
      <c r="M3873" s="1">
        <v>-51327.81</v>
      </c>
      <c r="N3873" s="1">
        <v>357867.86</v>
      </c>
      <c r="O3873">
        <v>0.33</v>
      </c>
      <c r="P3873" s="1">
        <v>357867.86</v>
      </c>
      <c r="Q3873">
        <v>0</v>
      </c>
      <c r="R3873" s="1">
        <v>357867.86</v>
      </c>
      <c r="S3873">
        <v>0</v>
      </c>
    </row>
    <row r="3874" spans="1:19" x14ac:dyDescent="0.25">
      <c r="A3874" s="2">
        <v>1001</v>
      </c>
      <c r="B3874" t="s">
        <v>21</v>
      </c>
      <c r="C3874" s="2" t="str">
        <f t="shared" si="202"/>
        <v>19</v>
      </c>
      <c r="D3874" t="s">
        <v>757</v>
      </c>
      <c r="E3874" s="2" t="str">
        <f t="shared" si="203"/>
        <v>190130000</v>
      </c>
      <c r="F3874" t="s">
        <v>796</v>
      </c>
      <c r="G3874" t="s">
        <v>797</v>
      </c>
      <c r="H3874" t="s">
        <v>798</v>
      </c>
      <c r="I3874">
        <v>12001</v>
      </c>
      <c r="J3874" t="s">
        <v>51</v>
      </c>
      <c r="K3874" s="1">
        <v>209898</v>
      </c>
      <c r="L3874" s="1">
        <v>141770.13</v>
      </c>
      <c r="M3874" s="1">
        <v>-68127.87</v>
      </c>
      <c r="N3874" s="1">
        <v>141769.35</v>
      </c>
      <c r="O3874">
        <v>0.78</v>
      </c>
      <c r="P3874" s="1">
        <v>141769.35</v>
      </c>
      <c r="Q3874">
        <v>0</v>
      </c>
      <c r="R3874" s="1">
        <v>141769.35</v>
      </c>
      <c r="S3874">
        <v>0</v>
      </c>
    </row>
    <row r="3875" spans="1:19" x14ac:dyDescent="0.25">
      <c r="A3875" s="2">
        <v>1001</v>
      </c>
      <c r="B3875" t="s">
        <v>21</v>
      </c>
      <c r="C3875" s="2" t="str">
        <f t="shared" si="202"/>
        <v>19</v>
      </c>
      <c r="D3875" t="s">
        <v>757</v>
      </c>
      <c r="E3875" s="2" t="str">
        <f t="shared" si="203"/>
        <v>190130000</v>
      </c>
      <c r="F3875" t="s">
        <v>796</v>
      </c>
      <c r="G3875" t="s">
        <v>797</v>
      </c>
      <c r="H3875" t="s">
        <v>798</v>
      </c>
      <c r="I3875">
        <v>12002</v>
      </c>
      <c r="J3875" t="s">
        <v>29</v>
      </c>
      <c r="K3875" s="1">
        <v>68897</v>
      </c>
      <c r="L3875" s="1">
        <v>55378.69</v>
      </c>
      <c r="M3875" s="1">
        <v>-13518.31</v>
      </c>
      <c r="N3875" s="1">
        <v>55377.85</v>
      </c>
      <c r="O3875">
        <v>0.84</v>
      </c>
      <c r="P3875" s="1">
        <v>55377.85</v>
      </c>
      <c r="Q3875">
        <v>0</v>
      </c>
      <c r="R3875" s="1">
        <v>55377.85</v>
      </c>
      <c r="S3875">
        <v>0</v>
      </c>
    </row>
    <row r="3876" spans="1:19" x14ac:dyDescent="0.25">
      <c r="A3876" s="2">
        <v>1001</v>
      </c>
      <c r="B3876" t="s">
        <v>21</v>
      </c>
      <c r="C3876" s="2" t="str">
        <f t="shared" si="202"/>
        <v>19</v>
      </c>
      <c r="D3876" t="s">
        <v>757</v>
      </c>
      <c r="E3876" s="2" t="str">
        <f t="shared" si="203"/>
        <v>190130000</v>
      </c>
      <c r="F3876" t="s">
        <v>796</v>
      </c>
      <c r="G3876" t="s">
        <v>797</v>
      </c>
      <c r="H3876" t="s">
        <v>798</v>
      </c>
      <c r="I3876">
        <v>12003</v>
      </c>
      <c r="J3876" t="s">
        <v>30</v>
      </c>
      <c r="K3876" s="1">
        <v>19466</v>
      </c>
      <c r="L3876" s="1">
        <v>19566</v>
      </c>
      <c r="M3876">
        <v>100</v>
      </c>
      <c r="N3876" s="1">
        <v>19565.54</v>
      </c>
      <c r="O3876">
        <v>0.46</v>
      </c>
      <c r="P3876" s="1">
        <v>19565.54</v>
      </c>
      <c r="Q3876">
        <v>0</v>
      </c>
      <c r="R3876" s="1">
        <v>19565.54</v>
      </c>
      <c r="S3876">
        <v>0</v>
      </c>
    </row>
    <row r="3877" spans="1:19" x14ac:dyDescent="0.25">
      <c r="A3877" s="2">
        <v>1001</v>
      </c>
      <c r="B3877" t="s">
        <v>21</v>
      </c>
      <c r="C3877" s="2" t="str">
        <f t="shared" si="202"/>
        <v>19</v>
      </c>
      <c r="D3877" t="s">
        <v>757</v>
      </c>
      <c r="E3877" s="2" t="str">
        <f t="shared" si="203"/>
        <v>190130000</v>
      </c>
      <c r="F3877" t="s">
        <v>796</v>
      </c>
      <c r="G3877" t="s">
        <v>797</v>
      </c>
      <c r="H3877" t="s">
        <v>798</v>
      </c>
      <c r="I3877">
        <v>12005</v>
      </c>
      <c r="J3877" t="s">
        <v>31</v>
      </c>
      <c r="K3877" s="1">
        <v>119527</v>
      </c>
      <c r="L3877" s="1">
        <v>130530</v>
      </c>
      <c r="M3877" s="1">
        <v>11003</v>
      </c>
      <c r="N3877" s="1">
        <v>130529.77</v>
      </c>
      <c r="O3877">
        <v>0.23</v>
      </c>
      <c r="P3877" s="1">
        <v>130529.77</v>
      </c>
      <c r="Q3877">
        <v>0</v>
      </c>
      <c r="R3877" s="1">
        <v>130529.77</v>
      </c>
      <c r="S3877">
        <v>0</v>
      </c>
    </row>
    <row r="3878" spans="1:19" x14ac:dyDescent="0.25">
      <c r="A3878" s="2">
        <v>1001</v>
      </c>
      <c r="B3878" t="s">
        <v>21</v>
      </c>
      <c r="C3878" s="2" t="str">
        <f t="shared" si="202"/>
        <v>19</v>
      </c>
      <c r="D3878" t="s">
        <v>757</v>
      </c>
      <c r="E3878" s="2" t="str">
        <f t="shared" si="203"/>
        <v>190130000</v>
      </c>
      <c r="F3878" t="s">
        <v>796</v>
      </c>
      <c r="G3878" t="s">
        <v>797</v>
      </c>
      <c r="H3878" t="s">
        <v>798</v>
      </c>
      <c r="I3878">
        <v>12100</v>
      </c>
      <c r="J3878" t="s">
        <v>32</v>
      </c>
      <c r="K3878" s="1">
        <v>466824</v>
      </c>
      <c r="L3878" s="1">
        <v>420993.45</v>
      </c>
      <c r="M3878" s="1">
        <v>-45830.55</v>
      </c>
      <c r="N3878" s="1">
        <v>420992.85</v>
      </c>
      <c r="O3878">
        <v>0.6</v>
      </c>
      <c r="P3878" s="1">
        <v>420992.85</v>
      </c>
      <c r="Q3878">
        <v>0</v>
      </c>
      <c r="R3878" s="1">
        <v>420992.85</v>
      </c>
      <c r="S3878">
        <v>0</v>
      </c>
    </row>
    <row r="3879" spans="1:19" x14ac:dyDescent="0.25">
      <c r="A3879" s="2">
        <v>1001</v>
      </c>
      <c r="B3879" t="s">
        <v>21</v>
      </c>
      <c r="C3879" s="2" t="str">
        <f t="shared" si="202"/>
        <v>19</v>
      </c>
      <c r="D3879" t="s">
        <v>757</v>
      </c>
      <c r="E3879" s="2" t="str">
        <f t="shared" si="203"/>
        <v>190130000</v>
      </c>
      <c r="F3879" t="s">
        <v>796</v>
      </c>
      <c r="G3879" t="s">
        <v>797</v>
      </c>
      <c r="H3879" t="s">
        <v>798</v>
      </c>
      <c r="I3879">
        <v>12101</v>
      </c>
      <c r="J3879" t="s">
        <v>33</v>
      </c>
      <c r="K3879" s="1">
        <v>952374</v>
      </c>
      <c r="L3879" s="1">
        <v>879719.47</v>
      </c>
      <c r="M3879" s="1">
        <v>-72654.53</v>
      </c>
      <c r="N3879" s="1">
        <v>879719.06</v>
      </c>
      <c r="O3879">
        <v>0.41</v>
      </c>
      <c r="P3879" s="1">
        <v>879719.06</v>
      </c>
      <c r="Q3879">
        <v>0</v>
      </c>
      <c r="R3879" s="1">
        <v>879719.06</v>
      </c>
      <c r="S3879">
        <v>0</v>
      </c>
    </row>
    <row r="3880" spans="1:19" x14ac:dyDescent="0.25">
      <c r="A3880" s="2">
        <v>1001</v>
      </c>
      <c r="B3880" t="s">
        <v>21</v>
      </c>
      <c r="C3880" s="2" t="str">
        <f t="shared" si="202"/>
        <v>19</v>
      </c>
      <c r="D3880" t="s">
        <v>757</v>
      </c>
      <c r="E3880" s="2" t="str">
        <f t="shared" si="203"/>
        <v>190130000</v>
      </c>
      <c r="F3880" t="s">
        <v>796</v>
      </c>
      <c r="G3880" t="s">
        <v>797</v>
      </c>
      <c r="H3880" t="s">
        <v>798</v>
      </c>
      <c r="I3880">
        <v>13000</v>
      </c>
      <c r="J3880" t="s">
        <v>53</v>
      </c>
      <c r="K3880" s="1">
        <v>589719</v>
      </c>
      <c r="L3880" s="1">
        <v>506498.15</v>
      </c>
      <c r="M3880" s="1">
        <v>-83220.850000000006</v>
      </c>
      <c r="N3880" s="1">
        <v>506497.93</v>
      </c>
      <c r="O3880">
        <v>0.22</v>
      </c>
      <c r="P3880" s="1">
        <v>506497.93</v>
      </c>
      <c r="Q3880">
        <v>0</v>
      </c>
      <c r="R3880" s="1">
        <v>506497.93</v>
      </c>
      <c r="S3880">
        <v>0</v>
      </c>
    </row>
    <row r="3881" spans="1:19" x14ac:dyDescent="0.25">
      <c r="A3881" s="2">
        <v>1001</v>
      </c>
      <c r="B3881" t="s">
        <v>21</v>
      </c>
      <c r="C3881" s="2" t="str">
        <f t="shared" si="202"/>
        <v>19</v>
      </c>
      <c r="D3881" t="s">
        <v>757</v>
      </c>
      <c r="E3881" s="2" t="str">
        <f t="shared" si="203"/>
        <v>190130000</v>
      </c>
      <c r="F3881" t="s">
        <v>796</v>
      </c>
      <c r="G3881" t="s">
        <v>797</v>
      </c>
      <c r="H3881" t="s">
        <v>798</v>
      </c>
      <c r="I3881">
        <v>13001</v>
      </c>
      <c r="J3881" t="s">
        <v>54</v>
      </c>
      <c r="K3881" s="1">
        <v>4584</v>
      </c>
      <c r="L3881" s="1">
        <v>9330.7999999999993</v>
      </c>
      <c r="M3881" s="1">
        <v>4746.8</v>
      </c>
      <c r="N3881" s="1">
        <v>9329.99</v>
      </c>
      <c r="O3881">
        <v>0.81</v>
      </c>
      <c r="P3881" s="1">
        <v>9329.99</v>
      </c>
      <c r="Q3881">
        <v>0</v>
      </c>
      <c r="R3881" s="1">
        <v>9329.99</v>
      </c>
      <c r="S3881">
        <v>0</v>
      </c>
    </row>
    <row r="3882" spans="1:19" x14ac:dyDescent="0.25">
      <c r="A3882" s="2">
        <v>1001</v>
      </c>
      <c r="B3882" t="s">
        <v>21</v>
      </c>
      <c r="C3882" s="2" t="str">
        <f t="shared" si="202"/>
        <v>19</v>
      </c>
      <c r="D3882" t="s">
        <v>757</v>
      </c>
      <c r="E3882" s="2" t="str">
        <f t="shared" si="203"/>
        <v>190130000</v>
      </c>
      <c r="F3882" t="s">
        <v>796</v>
      </c>
      <c r="G3882" t="s">
        <v>797</v>
      </c>
      <c r="H3882" t="s">
        <v>798</v>
      </c>
      <c r="I3882">
        <v>13005</v>
      </c>
      <c r="J3882" t="s">
        <v>56</v>
      </c>
      <c r="K3882" s="1">
        <v>84875</v>
      </c>
      <c r="L3882" s="1">
        <v>67050</v>
      </c>
      <c r="M3882" s="1">
        <v>-17825</v>
      </c>
      <c r="N3882" s="1">
        <v>67049.259999999995</v>
      </c>
      <c r="O3882">
        <v>0.74</v>
      </c>
      <c r="P3882" s="1">
        <v>67049.259999999995</v>
      </c>
      <c r="Q3882">
        <v>0</v>
      </c>
      <c r="R3882" s="1">
        <v>67049.259999999995</v>
      </c>
      <c r="S3882">
        <v>0</v>
      </c>
    </row>
    <row r="3883" spans="1:19" x14ac:dyDescent="0.25">
      <c r="A3883" s="2">
        <v>1001</v>
      </c>
      <c r="B3883" t="s">
        <v>21</v>
      </c>
      <c r="C3883" s="2" t="str">
        <f t="shared" si="202"/>
        <v>19</v>
      </c>
      <c r="D3883" t="s">
        <v>757</v>
      </c>
      <c r="E3883" s="2" t="str">
        <f t="shared" si="203"/>
        <v>190130000</v>
      </c>
      <c r="F3883" t="s">
        <v>796</v>
      </c>
      <c r="G3883" t="s">
        <v>797</v>
      </c>
      <c r="H3883" t="s">
        <v>798</v>
      </c>
      <c r="I3883">
        <v>16000</v>
      </c>
      <c r="J3883" t="s">
        <v>35</v>
      </c>
      <c r="K3883" s="1">
        <v>750555</v>
      </c>
      <c r="L3883" s="1">
        <v>769454.6</v>
      </c>
      <c r="M3883" s="1">
        <v>18899.599999999999</v>
      </c>
      <c r="N3883" s="1">
        <v>769454.6</v>
      </c>
      <c r="O3883">
        <v>0</v>
      </c>
      <c r="P3883" s="1">
        <v>769454.6</v>
      </c>
      <c r="Q3883">
        <v>0</v>
      </c>
      <c r="R3883" s="1">
        <v>769454.6</v>
      </c>
      <c r="S3883">
        <v>0</v>
      </c>
    </row>
    <row r="3884" spans="1:19" x14ac:dyDescent="0.25">
      <c r="A3884" s="2">
        <v>1001</v>
      </c>
      <c r="B3884" t="s">
        <v>21</v>
      </c>
      <c r="C3884" s="2" t="str">
        <f t="shared" si="202"/>
        <v>19</v>
      </c>
      <c r="D3884" t="s">
        <v>757</v>
      </c>
      <c r="E3884" s="2" t="str">
        <f t="shared" si="203"/>
        <v>190130000</v>
      </c>
      <c r="F3884" t="s">
        <v>796</v>
      </c>
      <c r="G3884" t="s">
        <v>797</v>
      </c>
      <c r="H3884" t="s">
        <v>798</v>
      </c>
      <c r="I3884">
        <v>20200</v>
      </c>
      <c r="J3884" t="s">
        <v>64</v>
      </c>
      <c r="K3884" s="1">
        <v>105000</v>
      </c>
      <c r="L3884" s="1">
        <v>105000</v>
      </c>
      <c r="M3884">
        <v>0</v>
      </c>
      <c r="N3884" s="1">
        <v>104911.01</v>
      </c>
      <c r="O3884">
        <v>88.99</v>
      </c>
      <c r="P3884" s="1">
        <v>104911.01</v>
      </c>
      <c r="Q3884">
        <v>0</v>
      </c>
      <c r="R3884" s="1">
        <v>104911.01</v>
      </c>
      <c r="S3884">
        <v>0</v>
      </c>
    </row>
    <row r="3885" spans="1:19" x14ac:dyDescent="0.25">
      <c r="A3885" s="2">
        <v>1001</v>
      </c>
      <c r="B3885" t="s">
        <v>21</v>
      </c>
      <c r="C3885" s="2" t="str">
        <f t="shared" si="202"/>
        <v>19</v>
      </c>
      <c r="D3885" t="s">
        <v>757</v>
      </c>
      <c r="E3885" s="2" t="str">
        <f t="shared" si="203"/>
        <v>190130000</v>
      </c>
      <c r="F3885" t="s">
        <v>796</v>
      </c>
      <c r="G3885" t="s">
        <v>797</v>
      </c>
      <c r="H3885" t="s">
        <v>798</v>
      </c>
      <c r="I3885">
        <v>21200</v>
      </c>
      <c r="J3885" t="s">
        <v>68</v>
      </c>
      <c r="K3885" s="1">
        <v>16464</v>
      </c>
      <c r="L3885" s="1">
        <v>16464</v>
      </c>
      <c r="M3885">
        <v>0</v>
      </c>
      <c r="N3885" s="1">
        <v>10669.37</v>
      </c>
      <c r="O3885" s="1">
        <v>5794.63</v>
      </c>
      <c r="P3885" s="1">
        <v>10669.37</v>
      </c>
      <c r="Q3885">
        <v>0</v>
      </c>
      <c r="R3885" s="1">
        <v>10669.37</v>
      </c>
      <c r="S3885">
        <v>0</v>
      </c>
    </row>
    <row r="3886" spans="1:19" x14ac:dyDescent="0.25">
      <c r="A3886" s="2">
        <v>1001</v>
      </c>
      <c r="B3886" t="s">
        <v>21</v>
      </c>
      <c r="C3886" s="2" t="str">
        <f t="shared" si="202"/>
        <v>19</v>
      </c>
      <c r="D3886" t="s">
        <v>757</v>
      </c>
      <c r="E3886" s="2" t="str">
        <f t="shared" si="203"/>
        <v>190130000</v>
      </c>
      <c r="F3886" t="s">
        <v>796</v>
      </c>
      <c r="G3886" t="s">
        <v>797</v>
      </c>
      <c r="H3886" t="s">
        <v>798</v>
      </c>
      <c r="I3886">
        <v>21300</v>
      </c>
      <c r="J3886" t="s">
        <v>69</v>
      </c>
      <c r="K3886" s="1">
        <v>14700</v>
      </c>
      <c r="L3886" s="1">
        <v>14700</v>
      </c>
      <c r="M3886">
        <v>0</v>
      </c>
      <c r="N3886">
        <v>679.73</v>
      </c>
      <c r="O3886" s="1">
        <v>14020.27</v>
      </c>
      <c r="P3886">
        <v>679.73</v>
      </c>
      <c r="Q3886">
        <v>0</v>
      </c>
      <c r="R3886">
        <v>679.73</v>
      </c>
      <c r="S3886">
        <v>0</v>
      </c>
    </row>
    <row r="3887" spans="1:19" x14ac:dyDescent="0.25">
      <c r="A3887" s="2">
        <v>1001</v>
      </c>
      <c r="B3887" t="s">
        <v>21</v>
      </c>
      <c r="C3887" s="2" t="str">
        <f t="shared" si="202"/>
        <v>19</v>
      </c>
      <c r="D3887" t="s">
        <v>757</v>
      </c>
      <c r="E3887" s="2" t="str">
        <f t="shared" si="203"/>
        <v>190130000</v>
      </c>
      <c r="F3887" t="s">
        <v>796</v>
      </c>
      <c r="G3887" t="s">
        <v>797</v>
      </c>
      <c r="H3887" t="s">
        <v>798</v>
      </c>
      <c r="I3887">
        <v>21500</v>
      </c>
      <c r="J3887" t="s">
        <v>71</v>
      </c>
      <c r="K3887" s="1">
        <v>8820</v>
      </c>
      <c r="L3887">
        <v>0</v>
      </c>
      <c r="M3887" s="1">
        <v>-8820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0</v>
      </c>
    </row>
    <row r="3888" spans="1:19" x14ac:dyDescent="0.25">
      <c r="A3888" s="2">
        <v>1001</v>
      </c>
      <c r="B3888" t="s">
        <v>21</v>
      </c>
      <c r="C3888" s="2" t="str">
        <f t="shared" si="202"/>
        <v>19</v>
      </c>
      <c r="D3888" t="s">
        <v>757</v>
      </c>
      <c r="E3888" s="2" t="str">
        <f t="shared" si="203"/>
        <v>190130000</v>
      </c>
      <c r="F3888" t="s">
        <v>796</v>
      </c>
      <c r="G3888" t="s">
        <v>797</v>
      </c>
      <c r="H3888" t="s">
        <v>798</v>
      </c>
      <c r="I3888">
        <v>22100</v>
      </c>
      <c r="J3888" t="s">
        <v>73</v>
      </c>
      <c r="K3888" s="1">
        <v>5000</v>
      </c>
      <c r="L3888" s="1">
        <v>5000</v>
      </c>
      <c r="M3888">
        <v>0</v>
      </c>
      <c r="N3888" s="1">
        <v>5123.2</v>
      </c>
      <c r="O3888">
        <v>-123.2</v>
      </c>
      <c r="P3888" s="1">
        <v>5123.2</v>
      </c>
      <c r="Q3888">
        <v>0</v>
      </c>
      <c r="R3888" s="1">
        <v>5123.2</v>
      </c>
      <c r="S3888">
        <v>0</v>
      </c>
    </row>
    <row r="3889" spans="1:19" x14ac:dyDescent="0.25">
      <c r="A3889" s="2">
        <v>1001</v>
      </c>
      <c r="B3889" t="s">
        <v>21</v>
      </c>
      <c r="C3889" s="2" t="str">
        <f t="shared" si="202"/>
        <v>19</v>
      </c>
      <c r="D3889" t="s">
        <v>757</v>
      </c>
      <c r="E3889" s="2" t="str">
        <f t="shared" si="203"/>
        <v>190130000</v>
      </c>
      <c r="F3889" t="s">
        <v>796</v>
      </c>
      <c r="G3889" t="s">
        <v>797</v>
      </c>
      <c r="H3889" t="s">
        <v>798</v>
      </c>
      <c r="I3889">
        <v>22101</v>
      </c>
      <c r="J3889" t="s">
        <v>74</v>
      </c>
      <c r="K3889" s="1">
        <v>3072</v>
      </c>
      <c r="L3889" s="1">
        <v>3072</v>
      </c>
      <c r="M3889">
        <v>0</v>
      </c>
      <c r="N3889" s="1">
        <v>1226.67</v>
      </c>
      <c r="O3889" s="1">
        <v>1845.33</v>
      </c>
      <c r="P3889" s="1">
        <v>1226.67</v>
      </c>
      <c r="Q3889">
        <v>0</v>
      </c>
      <c r="R3889" s="1">
        <v>1226.67</v>
      </c>
      <c r="S3889">
        <v>0</v>
      </c>
    </row>
    <row r="3890" spans="1:19" x14ac:dyDescent="0.25">
      <c r="A3890" s="2">
        <v>1001</v>
      </c>
      <c r="B3890" t="s">
        <v>21</v>
      </c>
      <c r="C3890" s="2" t="str">
        <f t="shared" si="202"/>
        <v>19</v>
      </c>
      <c r="D3890" t="s">
        <v>757</v>
      </c>
      <c r="E3890" s="2" t="str">
        <f t="shared" si="203"/>
        <v>190130000</v>
      </c>
      <c r="F3890" t="s">
        <v>796</v>
      </c>
      <c r="G3890" t="s">
        <v>797</v>
      </c>
      <c r="H3890" t="s">
        <v>798</v>
      </c>
      <c r="I3890">
        <v>22102</v>
      </c>
      <c r="J3890" t="s">
        <v>75</v>
      </c>
      <c r="K3890" s="1">
        <v>9096</v>
      </c>
      <c r="L3890" s="1">
        <v>9096</v>
      </c>
      <c r="M3890">
        <v>0</v>
      </c>
      <c r="N3890" s="1">
        <v>3928.59</v>
      </c>
      <c r="O3890" s="1">
        <v>5167.41</v>
      </c>
      <c r="P3890" s="1">
        <v>3928.59</v>
      </c>
      <c r="Q3890">
        <v>0</v>
      </c>
      <c r="R3890" s="1">
        <v>3928.59</v>
      </c>
      <c r="S3890">
        <v>0</v>
      </c>
    </row>
    <row r="3891" spans="1:19" x14ac:dyDescent="0.25">
      <c r="A3891" s="2">
        <v>1001</v>
      </c>
      <c r="B3891" t="s">
        <v>21</v>
      </c>
      <c r="C3891" s="2" t="str">
        <f t="shared" si="202"/>
        <v>19</v>
      </c>
      <c r="D3891" t="s">
        <v>757</v>
      </c>
      <c r="E3891" s="2" t="str">
        <f t="shared" si="203"/>
        <v>190130000</v>
      </c>
      <c r="F3891" t="s">
        <v>796</v>
      </c>
      <c r="G3891" t="s">
        <v>797</v>
      </c>
      <c r="H3891" t="s">
        <v>798</v>
      </c>
      <c r="I3891">
        <v>22109</v>
      </c>
      <c r="J3891" t="s">
        <v>78</v>
      </c>
      <c r="K3891">
        <v>0</v>
      </c>
      <c r="L3891" s="1">
        <v>34740</v>
      </c>
      <c r="M3891" s="1">
        <v>34740</v>
      </c>
      <c r="N3891">
        <v>0</v>
      </c>
      <c r="O3891" s="1">
        <v>34740</v>
      </c>
      <c r="P3891">
        <v>0</v>
      </c>
      <c r="Q3891">
        <v>0</v>
      </c>
      <c r="R3891">
        <v>0</v>
      </c>
      <c r="S3891">
        <v>0</v>
      </c>
    </row>
    <row r="3892" spans="1:19" x14ac:dyDescent="0.25">
      <c r="A3892" s="2">
        <v>1001</v>
      </c>
      <c r="B3892" t="s">
        <v>21</v>
      </c>
      <c r="C3892" s="2" t="str">
        <f t="shared" si="202"/>
        <v>19</v>
      </c>
      <c r="D3892" t="s">
        <v>757</v>
      </c>
      <c r="E3892" s="2" t="str">
        <f t="shared" si="203"/>
        <v>190130000</v>
      </c>
      <c r="F3892" t="s">
        <v>796</v>
      </c>
      <c r="G3892" t="s">
        <v>797</v>
      </c>
      <c r="H3892" t="s">
        <v>798</v>
      </c>
      <c r="I3892">
        <v>22201</v>
      </c>
      <c r="J3892" t="s">
        <v>42</v>
      </c>
      <c r="K3892" s="1">
        <v>12512</v>
      </c>
      <c r="L3892" s="1">
        <v>12512</v>
      </c>
      <c r="M3892">
        <v>0</v>
      </c>
      <c r="N3892" s="1">
        <v>1641.82</v>
      </c>
      <c r="O3892" s="1">
        <v>10870.18</v>
      </c>
      <c r="P3892" s="1">
        <v>1641.82</v>
      </c>
      <c r="Q3892">
        <v>0</v>
      </c>
      <c r="R3892" s="1">
        <v>1641.82</v>
      </c>
      <c r="S3892">
        <v>0</v>
      </c>
    </row>
    <row r="3893" spans="1:19" x14ac:dyDescent="0.25">
      <c r="A3893" s="2">
        <v>1001</v>
      </c>
      <c r="B3893" t="s">
        <v>21</v>
      </c>
      <c r="C3893" s="2" t="str">
        <f t="shared" si="202"/>
        <v>19</v>
      </c>
      <c r="D3893" t="s">
        <v>757</v>
      </c>
      <c r="E3893" s="2" t="str">
        <f t="shared" si="203"/>
        <v>190130000</v>
      </c>
      <c r="F3893" t="s">
        <v>796</v>
      </c>
      <c r="G3893" t="s">
        <v>797</v>
      </c>
      <c r="H3893" t="s">
        <v>798</v>
      </c>
      <c r="I3893">
        <v>22209</v>
      </c>
      <c r="J3893" t="s">
        <v>43</v>
      </c>
      <c r="K3893">
        <v>490</v>
      </c>
      <c r="L3893">
        <v>490</v>
      </c>
      <c r="M3893">
        <v>0</v>
      </c>
      <c r="N3893" s="1">
        <v>13079.16</v>
      </c>
      <c r="O3893" s="1">
        <v>-12589.16</v>
      </c>
      <c r="P3893" s="1">
        <v>13079.16</v>
      </c>
      <c r="Q3893">
        <v>0</v>
      </c>
      <c r="R3893" s="1">
        <v>13079.16</v>
      </c>
      <c r="S3893">
        <v>0</v>
      </c>
    </row>
    <row r="3894" spans="1:19" x14ac:dyDescent="0.25">
      <c r="A3894" s="2">
        <v>1001</v>
      </c>
      <c r="B3894" t="s">
        <v>21</v>
      </c>
      <c r="C3894" s="2" t="str">
        <f t="shared" si="202"/>
        <v>19</v>
      </c>
      <c r="D3894" t="s">
        <v>757</v>
      </c>
      <c r="E3894" s="2" t="str">
        <f t="shared" si="203"/>
        <v>190130000</v>
      </c>
      <c r="F3894" t="s">
        <v>796</v>
      </c>
      <c r="G3894" t="s">
        <v>797</v>
      </c>
      <c r="H3894" t="s">
        <v>798</v>
      </c>
      <c r="I3894">
        <v>22300</v>
      </c>
      <c r="J3894" t="s">
        <v>79</v>
      </c>
      <c r="K3894" s="1">
        <v>11550</v>
      </c>
      <c r="L3894">
        <v>0</v>
      </c>
      <c r="M3894" s="1">
        <v>-11550</v>
      </c>
      <c r="N3894">
        <v>0</v>
      </c>
      <c r="O3894">
        <v>0</v>
      </c>
      <c r="P3894">
        <v>0</v>
      </c>
      <c r="Q3894">
        <v>0</v>
      </c>
      <c r="R3894">
        <v>0</v>
      </c>
      <c r="S3894">
        <v>0</v>
      </c>
    </row>
    <row r="3895" spans="1:19" x14ac:dyDescent="0.25">
      <c r="A3895" s="2">
        <v>1001</v>
      </c>
      <c r="B3895" t="s">
        <v>21</v>
      </c>
      <c r="C3895" s="2" t="str">
        <f t="shared" si="202"/>
        <v>19</v>
      </c>
      <c r="D3895" t="s">
        <v>757</v>
      </c>
      <c r="E3895" s="2" t="str">
        <f t="shared" si="203"/>
        <v>190130000</v>
      </c>
      <c r="F3895" t="s">
        <v>796</v>
      </c>
      <c r="G3895" t="s">
        <v>797</v>
      </c>
      <c r="H3895" t="s">
        <v>798</v>
      </c>
      <c r="I3895">
        <v>22400</v>
      </c>
      <c r="J3895" t="s">
        <v>107</v>
      </c>
      <c r="K3895" s="1">
        <v>17640</v>
      </c>
      <c r="L3895" s="1">
        <v>17640</v>
      </c>
      <c r="M3895">
        <v>0</v>
      </c>
      <c r="N3895" s="1">
        <v>1955.6</v>
      </c>
      <c r="O3895" s="1">
        <v>15684.4</v>
      </c>
      <c r="P3895" s="1">
        <v>1955.6</v>
      </c>
      <c r="Q3895">
        <v>0</v>
      </c>
      <c r="R3895" s="1">
        <v>1955.6</v>
      </c>
      <c r="S3895">
        <v>0</v>
      </c>
    </row>
    <row r="3896" spans="1:19" x14ac:dyDescent="0.25">
      <c r="A3896" s="2">
        <v>1001</v>
      </c>
      <c r="B3896" t="s">
        <v>21</v>
      </c>
      <c r="C3896" s="2" t="str">
        <f t="shared" si="202"/>
        <v>19</v>
      </c>
      <c r="D3896" t="s">
        <v>757</v>
      </c>
      <c r="E3896" s="2" t="str">
        <f t="shared" si="203"/>
        <v>190130000</v>
      </c>
      <c r="F3896" t="s">
        <v>796</v>
      </c>
      <c r="G3896" t="s">
        <v>797</v>
      </c>
      <c r="H3896" t="s">
        <v>798</v>
      </c>
      <c r="I3896">
        <v>22500</v>
      </c>
      <c r="J3896" t="s">
        <v>81</v>
      </c>
      <c r="K3896" s="1">
        <v>1000</v>
      </c>
      <c r="L3896">
        <v>237.49</v>
      </c>
      <c r="M3896">
        <v>-762.51</v>
      </c>
      <c r="N3896">
        <v>0</v>
      </c>
      <c r="O3896">
        <v>237.49</v>
      </c>
      <c r="P3896">
        <v>0</v>
      </c>
      <c r="Q3896">
        <v>0</v>
      </c>
      <c r="R3896">
        <v>0</v>
      </c>
      <c r="S3896">
        <v>0</v>
      </c>
    </row>
    <row r="3897" spans="1:19" x14ac:dyDescent="0.25">
      <c r="A3897" s="2">
        <v>1001</v>
      </c>
      <c r="B3897" t="s">
        <v>21</v>
      </c>
      <c r="C3897" s="2" t="str">
        <f t="shared" si="202"/>
        <v>19</v>
      </c>
      <c r="D3897" t="s">
        <v>757</v>
      </c>
      <c r="E3897" s="2" t="str">
        <f t="shared" si="203"/>
        <v>190130000</v>
      </c>
      <c r="F3897" t="s">
        <v>796</v>
      </c>
      <c r="G3897" t="s">
        <v>797</v>
      </c>
      <c r="H3897" t="s">
        <v>798</v>
      </c>
      <c r="I3897">
        <v>22605</v>
      </c>
      <c r="J3897" t="s">
        <v>203</v>
      </c>
      <c r="K3897" s="1">
        <v>20825</v>
      </c>
      <c r="L3897" s="1">
        <v>20825</v>
      </c>
      <c r="M3897">
        <v>0</v>
      </c>
      <c r="N3897" s="1">
        <v>23050.07</v>
      </c>
      <c r="O3897" s="1">
        <v>-2225.0700000000002</v>
      </c>
      <c r="P3897" s="1">
        <v>23050.07</v>
      </c>
      <c r="Q3897">
        <v>0</v>
      </c>
      <c r="R3897" s="1">
        <v>23050.07</v>
      </c>
      <c r="S3897">
        <v>0</v>
      </c>
    </row>
    <row r="3898" spans="1:19" x14ac:dyDescent="0.25">
      <c r="A3898" s="2">
        <v>1001</v>
      </c>
      <c r="B3898" t="s">
        <v>21</v>
      </c>
      <c r="C3898" s="2" t="str">
        <f t="shared" si="202"/>
        <v>19</v>
      </c>
      <c r="D3898" t="s">
        <v>757</v>
      </c>
      <c r="E3898" s="2" t="str">
        <f t="shared" si="203"/>
        <v>190130000</v>
      </c>
      <c r="F3898" t="s">
        <v>796</v>
      </c>
      <c r="G3898" t="s">
        <v>797</v>
      </c>
      <c r="H3898" t="s">
        <v>798</v>
      </c>
      <c r="I3898">
        <v>22609</v>
      </c>
      <c r="J3898" t="s">
        <v>44</v>
      </c>
      <c r="K3898" s="1">
        <v>6840</v>
      </c>
      <c r="L3898" s="1">
        <v>6840</v>
      </c>
      <c r="M3898">
        <v>0</v>
      </c>
      <c r="N3898">
        <v>455</v>
      </c>
      <c r="O3898" s="1">
        <v>6385</v>
      </c>
      <c r="P3898">
        <v>455</v>
      </c>
      <c r="Q3898">
        <v>0</v>
      </c>
      <c r="R3898">
        <v>455</v>
      </c>
      <c r="S3898">
        <v>0</v>
      </c>
    </row>
    <row r="3899" spans="1:19" x14ac:dyDescent="0.25">
      <c r="A3899" s="2">
        <v>1001</v>
      </c>
      <c r="B3899" t="s">
        <v>21</v>
      </c>
      <c r="C3899" s="2" t="str">
        <f t="shared" si="202"/>
        <v>19</v>
      </c>
      <c r="D3899" t="s">
        <v>757</v>
      </c>
      <c r="E3899" s="2" t="str">
        <f t="shared" si="203"/>
        <v>190130000</v>
      </c>
      <c r="F3899" t="s">
        <v>796</v>
      </c>
      <c r="G3899" t="s">
        <v>797</v>
      </c>
      <c r="H3899" t="s">
        <v>798</v>
      </c>
      <c r="I3899">
        <v>22700</v>
      </c>
      <c r="J3899" t="s">
        <v>84</v>
      </c>
      <c r="K3899">
        <v>0</v>
      </c>
      <c r="L3899">
        <v>87.12</v>
      </c>
      <c r="M3899">
        <v>87.12</v>
      </c>
      <c r="N3899">
        <v>87.12</v>
      </c>
      <c r="O3899">
        <v>0</v>
      </c>
      <c r="P3899">
        <v>87.12</v>
      </c>
      <c r="Q3899">
        <v>0</v>
      </c>
      <c r="R3899">
        <v>87.12</v>
      </c>
      <c r="S3899">
        <v>0</v>
      </c>
    </row>
    <row r="3900" spans="1:19" x14ac:dyDescent="0.25">
      <c r="A3900" s="2">
        <v>1001</v>
      </c>
      <c r="B3900" t="s">
        <v>21</v>
      </c>
      <c r="C3900" s="2" t="str">
        <f t="shared" si="202"/>
        <v>19</v>
      </c>
      <c r="D3900" t="s">
        <v>757</v>
      </c>
      <c r="E3900" s="2" t="str">
        <f t="shared" si="203"/>
        <v>190130000</v>
      </c>
      <c r="F3900" t="s">
        <v>796</v>
      </c>
      <c r="G3900" t="s">
        <v>797</v>
      </c>
      <c r="H3900" t="s">
        <v>798</v>
      </c>
      <c r="I3900">
        <v>22704</v>
      </c>
      <c r="J3900" t="s">
        <v>136</v>
      </c>
      <c r="K3900" s="1">
        <v>8148817</v>
      </c>
      <c r="L3900" s="1">
        <v>8248717</v>
      </c>
      <c r="M3900" s="1">
        <v>99900</v>
      </c>
      <c r="N3900" s="1">
        <v>8060518.4100000001</v>
      </c>
      <c r="O3900" s="1">
        <v>188198.59</v>
      </c>
      <c r="P3900" s="1">
        <v>8060518.4100000001</v>
      </c>
      <c r="Q3900">
        <v>0</v>
      </c>
      <c r="R3900" s="1">
        <v>8060518.3700000001</v>
      </c>
      <c r="S3900">
        <v>0.04</v>
      </c>
    </row>
    <row r="3901" spans="1:19" x14ac:dyDescent="0.25">
      <c r="A3901" s="2">
        <v>1001</v>
      </c>
      <c r="B3901" t="s">
        <v>21</v>
      </c>
      <c r="C3901" s="2" t="str">
        <f t="shared" si="202"/>
        <v>19</v>
      </c>
      <c r="D3901" t="s">
        <v>757</v>
      </c>
      <c r="E3901" s="2" t="str">
        <f t="shared" si="203"/>
        <v>190130000</v>
      </c>
      <c r="F3901" t="s">
        <v>796</v>
      </c>
      <c r="G3901" t="s">
        <v>797</v>
      </c>
      <c r="H3901" t="s">
        <v>798</v>
      </c>
      <c r="I3901">
        <v>22706</v>
      </c>
      <c r="J3901" t="s">
        <v>86</v>
      </c>
      <c r="K3901" s="1">
        <v>744141</v>
      </c>
      <c r="L3901" s="1">
        <v>1020003.51</v>
      </c>
      <c r="M3901" s="1">
        <v>275862.51</v>
      </c>
      <c r="N3901" s="1">
        <v>1152293.6299999999</v>
      </c>
      <c r="O3901" s="1">
        <v>-132290.12</v>
      </c>
      <c r="P3901" s="1">
        <v>1152293.6299999999</v>
      </c>
      <c r="Q3901">
        <v>0</v>
      </c>
      <c r="R3901" s="1">
        <v>1050618.8799999999</v>
      </c>
      <c r="S3901" s="1">
        <v>101674.75</v>
      </c>
    </row>
    <row r="3902" spans="1:19" x14ac:dyDescent="0.25">
      <c r="A3902" s="2">
        <v>1001</v>
      </c>
      <c r="B3902" t="s">
        <v>21</v>
      </c>
      <c r="C3902" s="2" t="str">
        <f t="shared" si="202"/>
        <v>19</v>
      </c>
      <c r="D3902" t="s">
        <v>757</v>
      </c>
      <c r="E3902" s="2" t="str">
        <f t="shared" si="203"/>
        <v>190130000</v>
      </c>
      <c r="F3902" t="s">
        <v>796</v>
      </c>
      <c r="G3902" t="s">
        <v>797</v>
      </c>
      <c r="H3902" t="s">
        <v>798</v>
      </c>
      <c r="I3902">
        <v>22709</v>
      </c>
      <c r="J3902" t="s">
        <v>87</v>
      </c>
      <c r="K3902" s="1">
        <v>432716</v>
      </c>
      <c r="L3902" s="1">
        <v>432716</v>
      </c>
      <c r="M3902">
        <v>0</v>
      </c>
      <c r="N3902" s="1">
        <v>432715.53</v>
      </c>
      <c r="O3902">
        <v>0.47</v>
      </c>
      <c r="P3902" s="1">
        <v>432715.53</v>
      </c>
      <c r="Q3902">
        <v>0</v>
      </c>
      <c r="R3902" s="1">
        <v>432715.53</v>
      </c>
      <c r="S3902">
        <v>0</v>
      </c>
    </row>
    <row r="3903" spans="1:19" x14ac:dyDescent="0.25">
      <c r="A3903" s="2">
        <v>1001</v>
      </c>
      <c r="B3903" t="s">
        <v>21</v>
      </c>
      <c r="C3903" s="2" t="str">
        <f t="shared" si="202"/>
        <v>19</v>
      </c>
      <c r="D3903" t="s">
        <v>757</v>
      </c>
      <c r="E3903" s="2" t="str">
        <f t="shared" si="203"/>
        <v>190130000</v>
      </c>
      <c r="F3903" t="s">
        <v>796</v>
      </c>
      <c r="G3903" t="s">
        <v>797</v>
      </c>
      <c r="H3903" t="s">
        <v>798</v>
      </c>
      <c r="I3903">
        <v>23001</v>
      </c>
      <c r="J3903" t="s">
        <v>88</v>
      </c>
      <c r="K3903">
        <v>600</v>
      </c>
      <c r="L3903">
        <v>200</v>
      </c>
      <c r="M3903">
        <v>-400</v>
      </c>
      <c r="N3903">
        <v>0</v>
      </c>
      <c r="O3903">
        <v>200</v>
      </c>
      <c r="P3903">
        <v>0</v>
      </c>
      <c r="Q3903">
        <v>0</v>
      </c>
      <c r="R3903">
        <v>0</v>
      </c>
      <c r="S3903">
        <v>0</v>
      </c>
    </row>
    <row r="3904" spans="1:19" x14ac:dyDescent="0.25">
      <c r="A3904" s="2">
        <v>1001</v>
      </c>
      <c r="B3904" t="s">
        <v>21</v>
      </c>
      <c r="C3904" s="2" t="str">
        <f t="shared" si="202"/>
        <v>19</v>
      </c>
      <c r="D3904" t="s">
        <v>757</v>
      </c>
      <c r="E3904" s="2" t="str">
        <f t="shared" ref="E3904:E3934" si="204">"190130000"</f>
        <v>190130000</v>
      </c>
      <c r="F3904" t="s">
        <v>796</v>
      </c>
      <c r="G3904" t="s">
        <v>797</v>
      </c>
      <c r="H3904" t="s">
        <v>798</v>
      </c>
      <c r="I3904">
        <v>23100</v>
      </c>
      <c r="J3904" t="s">
        <v>89</v>
      </c>
      <c r="K3904">
        <v>800</v>
      </c>
      <c r="L3904">
        <v>800</v>
      </c>
      <c r="M3904">
        <v>0</v>
      </c>
      <c r="N3904">
        <v>647.9</v>
      </c>
      <c r="O3904">
        <v>152.1</v>
      </c>
      <c r="P3904">
        <v>647.9</v>
      </c>
      <c r="Q3904">
        <v>0</v>
      </c>
      <c r="R3904">
        <v>647.9</v>
      </c>
      <c r="S3904">
        <v>0</v>
      </c>
    </row>
    <row r="3905" spans="1:19" x14ac:dyDescent="0.25">
      <c r="A3905" s="2">
        <v>1001</v>
      </c>
      <c r="B3905" t="s">
        <v>21</v>
      </c>
      <c r="C3905" s="2" t="str">
        <f t="shared" si="202"/>
        <v>19</v>
      </c>
      <c r="D3905" t="s">
        <v>757</v>
      </c>
      <c r="E3905" s="2" t="str">
        <f t="shared" si="204"/>
        <v>190130000</v>
      </c>
      <c r="F3905" t="s">
        <v>796</v>
      </c>
      <c r="G3905" t="s">
        <v>797</v>
      </c>
      <c r="H3905" t="s">
        <v>798</v>
      </c>
      <c r="I3905">
        <v>25400</v>
      </c>
      <c r="J3905" t="s">
        <v>773</v>
      </c>
      <c r="K3905" s="1">
        <v>1136000</v>
      </c>
      <c r="L3905" s="1">
        <v>875868</v>
      </c>
      <c r="M3905" s="1">
        <v>-260132</v>
      </c>
      <c r="N3905" s="1">
        <v>875867.32</v>
      </c>
      <c r="O3905">
        <v>0.68</v>
      </c>
      <c r="P3905" s="1">
        <v>875867.32</v>
      </c>
      <c r="Q3905">
        <v>0</v>
      </c>
      <c r="R3905" s="1">
        <v>710398.28</v>
      </c>
      <c r="S3905" s="1">
        <v>165469.04</v>
      </c>
    </row>
    <row r="3906" spans="1:19" x14ac:dyDescent="0.25">
      <c r="A3906" s="2">
        <v>1001</v>
      </c>
      <c r="B3906" t="s">
        <v>21</v>
      </c>
      <c r="C3906" s="2" t="str">
        <f t="shared" si="202"/>
        <v>19</v>
      </c>
      <c r="D3906" t="s">
        <v>757</v>
      </c>
      <c r="E3906" s="2" t="str">
        <f t="shared" si="204"/>
        <v>190130000</v>
      </c>
      <c r="F3906" t="s">
        <v>796</v>
      </c>
      <c r="G3906" t="s">
        <v>797</v>
      </c>
      <c r="H3906" t="s">
        <v>798</v>
      </c>
      <c r="I3906">
        <v>25401</v>
      </c>
      <c r="J3906" t="s">
        <v>765</v>
      </c>
      <c r="K3906" s="1">
        <v>1124148</v>
      </c>
      <c r="L3906">
        <v>0</v>
      </c>
      <c r="M3906" s="1">
        <v>-1124148</v>
      </c>
      <c r="N3906">
        <v>0</v>
      </c>
      <c r="O3906">
        <v>0</v>
      </c>
      <c r="P3906">
        <v>0</v>
      </c>
      <c r="Q3906">
        <v>0</v>
      </c>
      <c r="R3906">
        <v>0</v>
      </c>
      <c r="S3906">
        <v>0</v>
      </c>
    </row>
    <row r="3907" spans="1:19" x14ac:dyDescent="0.25">
      <c r="A3907" s="2">
        <v>1001</v>
      </c>
      <c r="B3907" t="s">
        <v>21</v>
      </c>
      <c r="C3907" s="2" t="str">
        <f t="shared" si="202"/>
        <v>19</v>
      </c>
      <c r="D3907" t="s">
        <v>757</v>
      </c>
      <c r="E3907" s="2" t="str">
        <f t="shared" si="204"/>
        <v>190130000</v>
      </c>
      <c r="F3907" t="s">
        <v>796</v>
      </c>
      <c r="G3907" t="s">
        <v>797</v>
      </c>
      <c r="H3907" t="s">
        <v>798</v>
      </c>
      <c r="I3907">
        <v>26002</v>
      </c>
      <c r="J3907" t="s">
        <v>470</v>
      </c>
      <c r="K3907" s="1">
        <v>606872</v>
      </c>
      <c r="L3907" s="1">
        <v>247369.49</v>
      </c>
      <c r="M3907" s="1">
        <v>-359502.51</v>
      </c>
      <c r="N3907">
        <v>0</v>
      </c>
      <c r="O3907" s="1">
        <v>247369.49</v>
      </c>
      <c r="P3907">
        <v>0</v>
      </c>
      <c r="Q3907">
        <v>0</v>
      </c>
      <c r="R3907">
        <v>0</v>
      </c>
      <c r="S3907">
        <v>0</v>
      </c>
    </row>
    <row r="3908" spans="1:19" x14ac:dyDescent="0.25">
      <c r="A3908" s="2">
        <v>1001</v>
      </c>
      <c r="B3908" t="s">
        <v>21</v>
      </c>
      <c r="C3908" s="2" t="str">
        <f t="shared" si="202"/>
        <v>19</v>
      </c>
      <c r="D3908" t="s">
        <v>757</v>
      </c>
      <c r="E3908" s="2" t="str">
        <f t="shared" si="204"/>
        <v>190130000</v>
      </c>
      <c r="F3908" t="s">
        <v>796</v>
      </c>
      <c r="G3908" t="s">
        <v>797</v>
      </c>
      <c r="H3908" t="s">
        <v>798</v>
      </c>
      <c r="I3908">
        <v>26004</v>
      </c>
      <c r="J3908" t="s">
        <v>799</v>
      </c>
      <c r="K3908" s="1">
        <v>419478</v>
      </c>
      <c r="L3908" s="1">
        <v>384029</v>
      </c>
      <c r="M3908" s="1">
        <v>-35449</v>
      </c>
      <c r="N3908" s="1">
        <v>426703.94</v>
      </c>
      <c r="O3908" s="1">
        <v>-42674.94</v>
      </c>
      <c r="P3908" s="1">
        <v>426703.94</v>
      </c>
      <c r="Q3908">
        <v>0</v>
      </c>
      <c r="R3908" s="1">
        <v>344282.35</v>
      </c>
      <c r="S3908" s="1">
        <v>82421.59</v>
      </c>
    </row>
    <row r="3909" spans="1:19" x14ac:dyDescent="0.25">
      <c r="A3909" s="2">
        <v>1001</v>
      </c>
      <c r="B3909" t="s">
        <v>21</v>
      </c>
      <c r="C3909" s="2" t="str">
        <f t="shared" si="202"/>
        <v>19</v>
      </c>
      <c r="D3909" t="s">
        <v>757</v>
      </c>
      <c r="E3909" s="2" t="str">
        <f t="shared" si="204"/>
        <v>190130000</v>
      </c>
      <c r="F3909" t="s">
        <v>796</v>
      </c>
      <c r="G3909" t="s">
        <v>797</v>
      </c>
      <c r="H3909" t="s">
        <v>798</v>
      </c>
      <c r="I3909">
        <v>28001</v>
      </c>
      <c r="J3909" t="s">
        <v>45</v>
      </c>
      <c r="K3909" s="1">
        <v>1527760</v>
      </c>
      <c r="L3909" s="1">
        <v>1527760</v>
      </c>
      <c r="M3909">
        <v>0</v>
      </c>
      <c r="N3909" s="1">
        <v>1268900.51</v>
      </c>
      <c r="O3909" s="1">
        <v>258859.49</v>
      </c>
      <c r="P3909" s="1">
        <v>1268900.51</v>
      </c>
      <c r="Q3909">
        <v>0</v>
      </c>
      <c r="R3909" s="1">
        <v>1250761.6599999999</v>
      </c>
      <c r="S3909" s="1">
        <v>18138.849999999999</v>
      </c>
    </row>
    <row r="3910" spans="1:19" x14ac:dyDescent="0.25">
      <c r="A3910" s="2">
        <v>1001</v>
      </c>
      <c r="B3910" t="s">
        <v>21</v>
      </c>
      <c r="C3910" s="2" t="str">
        <f t="shared" si="202"/>
        <v>19</v>
      </c>
      <c r="D3910" t="s">
        <v>757</v>
      </c>
      <c r="E3910" s="2" t="str">
        <f t="shared" si="204"/>
        <v>190130000</v>
      </c>
      <c r="F3910" t="s">
        <v>796</v>
      </c>
      <c r="G3910" t="s">
        <v>797</v>
      </c>
      <c r="H3910" t="s">
        <v>798</v>
      </c>
      <c r="I3910">
        <v>28200</v>
      </c>
      <c r="J3910" t="s">
        <v>800</v>
      </c>
      <c r="K3910" s="1">
        <v>1471060</v>
      </c>
      <c r="L3910" s="1">
        <v>1521060</v>
      </c>
      <c r="M3910" s="1">
        <v>50000</v>
      </c>
      <c r="N3910" s="1">
        <v>1659115.01</v>
      </c>
      <c r="O3910" s="1">
        <v>-138055.01</v>
      </c>
      <c r="P3910" s="1">
        <v>1659115.01</v>
      </c>
      <c r="Q3910">
        <v>0</v>
      </c>
      <c r="R3910" s="1">
        <v>1651386.8</v>
      </c>
      <c r="S3910" s="1">
        <v>7728.21</v>
      </c>
    </row>
    <row r="3911" spans="1:19" x14ac:dyDescent="0.25">
      <c r="A3911" s="2">
        <v>1001</v>
      </c>
      <c r="B3911" t="s">
        <v>21</v>
      </c>
      <c r="C3911" s="2" t="str">
        <f t="shared" si="202"/>
        <v>19</v>
      </c>
      <c r="D3911" t="s">
        <v>757</v>
      </c>
      <c r="E3911" s="2" t="str">
        <f t="shared" si="204"/>
        <v>190130000</v>
      </c>
      <c r="F3911" t="s">
        <v>796</v>
      </c>
      <c r="G3911" t="s">
        <v>797</v>
      </c>
      <c r="H3911" t="s">
        <v>798</v>
      </c>
      <c r="I3911">
        <v>44500</v>
      </c>
      <c r="J3911" t="s">
        <v>774</v>
      </c>
      <c r="K3911" s="1">
        <v>150000</v>
      </c>
      <c r="L3911" s="1">
        <v>150000</v>
      </c>
      <c r="M3911">
        <v>0</v>
      </c>
      <c r="N3911" s="1">
        <v>150000</v>
      </c>
      <c r="O3911">
        <v>0</v>
      </c>
      <c r="P3911" s="1">
        <v>150000</v>
      </c>
      <c r="Q3911">
        <v>0</v>
      </c>
      <c r="R3911" s="1">
        <v>150000</v>
      </c>
      <c r="S3911">
        <v>0</v>
      </c>
    </row>
    <row r="3912" spans="1:19" x14ac:dyDescent="0.25">
      <c r="A3912" s="2">
        <v>1001</v>
      </c>
      <c r="B3912" t="s">
        <v>21</v>
      </c>
      <c r="C3912" s="2" t="str">
        <f t="shared" si="202"/>
        <v>19</v>
      </c>
      <c r="D3912" t="s">
        <v>757</v>
      </c>
      <c r="E3912" s="2" t="str">
        <f t="shared" si="204"/>
        <v>190130000</v>
      </c>
      <c r="F3912" t="s">
        <v>796</v>
      </c>
      <c r="G3912" t="s">
        <v>797</v>
      </c>
      <c r="H3912" t="s">
        <v>798</v>
      </c>
      <c r="I3912">
        <v>45209</v>
      </c>
      <c r="J3912" t="s">
        <v>554</v>
      </c>
      <c r="K3912" s="1">
        <v>520945</v>
      </c>
      <c r="L3912">
        <v>0</v>
      </c>
      <c r="M3912" s="1">
        <v>-520945</v>
      </c>
      <c r="N3912">
        <v>0</v>
      </c>
      <c r="O3912">
        <v>0</v>
      </c>
      <c r="P3912">
        <v>0</v>
      </c>
      <c r="Q3912">
        <v>0</v>
      </c>
      <c r="R3912">
        <v>0</v>
      </c>
      <c r="S3912">
        <v>0</v>
      </c>
    </row>
    <row r="3913" spans="1:19" x14ac:dyDescent="0.25">
      <c r="A3913" s="2">
        <v>1001</v>
      </c>
      <c r="B3913" t="s">
        <v>21</v>
      </c>
      <c r="C3913" s="2" t="str">
        <f t="shared" si="202"/>
        <v>19</v>
      </c>
      <c r="D3913" t="s">
        <v>757</v>
      </c>
      <c r="E3913" s="2" t="str">
        <f t="shared" si="204"/>
        <v>190130000</v>
      </c>
      <c r="F3913" t="s">
        <v>796</v>
      </c>
      <c r="G3913" t="s">
        <v>797</v>
      </c>
      <c r="H3913" t="s">
        <v>798</v>
      </c>
      <c r="I3913">
        <v>46200</v>
      </c>
      <c r="J3913" t="s">
        <v>471</v>
      </c>
      <c r="K3913">
        <v>0</v>
      </c>
      <c r="L3913" s="1">
        <v>18576512.469999999</v>
      </c>
      <c r="M3913" s="1">
        <v>18576512.469999999</v>
      </c>
      <c r="N3913" s="1">
        <v>17879674.859999999</v>
      </c>
      <c r="O3913" s="1">
        <v>696837.61</v>
      </c>
      <c r="P3913" s="1">
        <v>17705217.66</v>
      </c>
      <c r="Q3913" s="1">
        <v>174457.2</v>
      </c>
      <c r="R3913" s="1">
        <v>17188707.16</v>
      </c>
      <c r="S3913" s="1">
        <v>516510.5</v>
      </c>
    </row>
    <row r="3914" spans="1:19" x14ac:dyDescent="0.25">
      <c r="A3914" s="2">
        <v>1001</v>
      </c>
      <c r="B3914" t="s">
        <v>21</v>
      </c>
      <c r="C3914" s="2" t="str">
        <f t="shared" si="202"/>
        <v>19</v>
      </c>
      <c r="D3914" t="s">
        <v>757</v>
      </c>
      <c r="E3914" s="2" t="str">
        <f t="shared" si="204"/>
        <v>190130000</v>
      </c>
      <c r="F3914" t="s">
        <v>796</v>
      </c>
      <c r="G3914" t="s">
        <v>797</v>
      </c>
      <c r="H3914" t="s">
        <v>798</v>
      </c>
      <c r="I3914">
        <v>46309</v>
      </c>
      <c r="J3914" t="s">
        <v>144</v>
      </c>
      <c r="K3914" s="1">
        <v>9321307</v>
      </c>
      <c r="L3914" s="1">
        <v>7794385.7199999997</v>
      </c>
      <c r="M3914" s="1">
        <v>-1526921.28</v>
      </c>
      <c r="N3914" s="1">
        <v>7127484.9100000001</v>
      </c>
      <c r="O3914" s="1">
        <v>666900.81000000006</v>
      </c>
      <c r="P3914" s="1">
        <v>7127484.9100000001</v>
      </c>
      <c r="Q3914">
        <v>0</v>
      </c>
      <c r="R3914" s="1">
        <v>7127484.9100000001</v>
      </c>
      <c r="S3914">
        <v>0</v>
      </c>
    </row>
    <row r="3915" spans="1:19" x14ac:dyDescent="0.25">
      <c r="A3915" s="2">
        <v>1001</v>
      </c>
      <c r="B3915" t="s">
        <v>21</v>
      </c>
      <c r="C3915" s="2" t="str">
        <f t="shared" si="202"/>
        <v>19</v>
      </c>
      <c r="D3915" t="s">
        <v>757</v>
      </c>
      <c r="E3915" s="2" t="str">
        <f t="shared" si="204"/>
        <v>190130000</v>
      </c>
      <c r="F3915" t="s">
        <v>796</v>
      </c>
      <c r="G3915" t="s">
        <v>797</v>
      </c>
      <c r="H3915" t="s">
        <v>798</v>
      </c>
      <c r="I3915">
        <v>48068</v>
      </c>
      <c r="J3915" t="s">
        <v>801</v>
      </c>
      <c r="K3915" s="1">
        <v>100000</v>
      </c>
      <c r="L3915">
        <v>0</v>
      </c>
      <c r="M3915" s="1">
        <v>-100000</v>
      </c>
      <c r="N3915">
        <v>0</v>
      </c>
      <c r="O3915">
        <v>0</v>
      </c>
      <c r="P3915">
        <v>0</v>
      </c>
      <c r="Q3915">
        <v>0</v>
      </c>
      <c r="R3915">
        <v>0</v>
      </c>
      <c r="S3915">
        <v>0</v>
      </c>
    </row>
    <row r="3916" spans="1:19" x14ac:dyDescent="0.25">
      <c r="A3916" s="2">
        <v>1001</v>
      </c>
      <c r="B3916" t="s">
        <v>21</v>
      </c>
      <c r="C3916" s="2" t="str">
        <f t="shared" si="202"/>
        <v>19</v>
      </c>
      <c r="D3916" t="s">
        <v>757</v>
      </c>
      <c r="E3916" s="2" t="str">
        <f t="shared" si="204"/>
        <v>190130000</v>
      </c>
      <c r="F3916" t="s">
        <v>796</v>
      </c>
      <c r="G3916" t="s">
        <v>797</v>
      </c>
      <c r="H3916" t="s">
        <v>798</v>
      </c>
      <c r="I3916">
        <v>48069</v>
      </c>
      <c r="J3916" t="s">
        <v>802</v>
      </c>
      <c r="K3916" s="1">
        <v>80000</v>
      </c>
      <c r="L3916" s="1">
        <v>80000</v>
      </c>
      <c r="M3916">
        <v>0</v>
      </c>
      <c r="N3916" s="1">
        <v>80000</v>
      </c>
      <c r="O3916">
        <v>0</v>
      </c>
      <c r="P3916" s="1">
        <v>80000</v>
      </c>
      <c r="Q3916">
        <v>0</v>
      </c>
      <c r="R3916" s="1">
        <v>80000</v>
      </c>
      <c r="S3916">
        <v>0</v>
      </c>
    </row>
    <row r="3917" spans="1:19" x14ac:dyDescent="0.25">
      <c r="A3917" s="2">
        <v>1001</v>
      </c>
      <c r="B3917" t="s">
        <v>21</v>
      </c>
      <c r="C3917" s="2" t="str">
        <f t="shared" si="202"/>
        <v>19</v>
      </c>
      <c r="D3917" t="s">
        <v>757</v>
      </c>
      <c r="E3917" s="2" t="str">
        <f t="shared" si="204"/>
        <v>190130000</v>
      </c>
      <c r="F3917" t="s">
        <v>796</v>
      </c>
      <c r="G3917" t="s">
        <v>797</v>
      </c>
      <c r="H3917" t="s">
        <v>798</v>
      </c>
      <c r="I3917">
        <v>48070</v>
      </c>
      <c r="J3917" t="s">
        <v>803</v>
      </c>
      <c r="K3917" s="1">
        <v>60000</v>
      </c>
      <c r="L3917" s="1">
        <v>60000</v>
      </c>
      <c r="M3917">
        <v>0</v>
      </c>
      <c r="N3917" s="1">
        <v>60000</v>
      </c>
      <c r="O3917">
        <v>0</v>
      </c>
      <c r="P3917" s="1">
        <v>60000</v>
      </c>
      <c r="Q3917">
        <v>0</v>
      </c>
      <c r="R3917" s="1">
        <v>60000</v>
      </c>
      <c r="S3917">
        <v>0</v>
      </c>
    </row>
    <row r="3918" spans="1:19" x14ac:dyDescent="0.25">
      <c r="A3918" s="2">
        <v>1001</v>
      </c>
      <c r="B3918" t="s">
        <v>21</v>
      </c>
      <c r="C3918" s="2" t="str">
        <f t="shared" si="202"/>
        <v>19</v>
      </c>
      <c r="D3918" t="s">
        <v>757</v>
      </c>
      <c r="E3918" s="2" t="str">
        <f t="shared" si="204"/>
        <v>190130000</v>
      </c>
      <c r="F3918" t="s">
        <v>796</v>
      </c>
      <c r="G3918" t="s">
        <v>797</v>
      </c>
      <c r="H3918" t="s">
        <v>798</v>
      </c>
      <c r="I3918">
        <v>48099</v>
      </c>
      <c r="J3918" t="s">
        <v>118</v>
      </c>
      <c r="K3918" s="1">
        <v>675000</v>
      </c>
      <c r="L3918" s="1">
        <v>675000</v>
      </c>
      <c r="M3918">
        <v>0</v>
      </c>
      <c r="N3918" s="1">
        <v>675000</v>
      </c>
      <c r="O3918">
        <v>0</v>
      </c>
      <c r="P3918" s="1">
        <v>675000</v>
      </c>
      <c r="Q3918">
        <v>0</v>
      </c>
      <c r="R3918" s="1">
        <v>675000</v>
      </c>
      <c r="S3918">
        <v>0</v>
      </c>
    </row>
    <row r="3919" spans="1:19" x14ac:dyDescent="0.25">
      <c r="A3919" s="2">
        <v>1001</v>
      </c>
      <c r="B3919" t="s">
        <v>21</v>
      </c>
      <c r="C3919" s="2" t="str">
        <f t="shared" si="202"/>
        <v>19</v>
      </c>
      <c r="D3919" t="s">
        <v>757</v>
      </c>
      <c r="E3919" s="2" t="str">
        <f t="shared" si="204"/>
        <v>190130000</v>
      </c>
      <c r="F3919" t="s">
        <v>796</v>
      </c>
      <c r="G3919" t="s">
        <v>797</v>
      </c>
      <c r="H3919" t="s">
        <v>798</v>
      </c>
      <c r="I3919">
        <v>48200</v>
      </c>
      <c r="J3919" t="s">
        <v>471</v>
      </c>
      <c r="K3919">
        <v>0</v>
      </c>
      <c r="L3919" s="1">
        <v>900000</v>
      </c>
      <c r="M3919" s="1">
        <v>900000</v>
      </c>
      <c r="N3919">
        <v>0</v>
      </c>
      <c r="O3919" s="1">
        <v>900000</v>
      </c>
      <c r="P3919">
        <v>0</v>
      </c>
      <c r="Q3919">
        <v>0</v>
      </c>
      <c r="R3919">
        <v>0</v>
      </c>
      <c r="S3919">
        <v>0</v>
      </c>
    </row>
    <row r="3920" spans="1:19" x14ac:dyDescent="0.25">
      <c r="A3920" s="2">
        <v>1001</v>
      </c>
      <c r="B3920" t="s">
        <v>21</v>
      </c>
      <c r="C3920" s="2" t="str">
        <f t="shared" si="202"/>
        <v>19</v>
      </c>
      <c r="D3920" t="s">
        <v>757</v>
      </c>
      <c r="E3920" s="2" t="str">
        <f t="shared" si="204"/>
        <v>190130000</v>
      </c>
      <c r="F3920" t="s">
        <v>796</v>
      </c>
      <c r="G3920" t="s">
        <v>797</v>
      </c>
      <c r="H3920" t="s">
        <v>798</v>
      </c>
      <c r="I3920">
        <v>48399</v>
      </c>
      <c r="J3920" t="s">
        <v>121</v>
      </c>
      <c r="K3920" s="1">
        <v>300000</v>
      </c>
      <c r="L3920" s="1">
        <v>725000</v>
      </c>
      <c r="M3920" s="1">
        <v>425000</v>
      </c>
      <c r="N3920" s="1">
        <v>725000</v>
      </c>
      <c r="O3920">
        <v>0</v>
      </c>
      <c r="P3920" s="1">
        <v>695305</v>
      </c>
      <c r="Q3920" s="1">
        <v>29695</v>
      </c>
      <c r="R3920" s="1">
        <v>695305</v>
      </c>
      <c r="S3920">
        <v>0</v>
      </c>
    </row>
    <row r="3921" spans="1:19" x14ac:dyDescent="0.25">
      <c r="A3921" s="2">
        <v>1001</v>
      </c>
      <c r="B3921" t="s">
        <v>21</v>
      </c>
      <c r="C3921" s="2" t="str">
        <f t="shared" si="202"/>
        <v>19</v>
      </c>
      <c r="D3921" t="s">
        <v>757</v>
      </c>
      <c r="E3921" s="2" t="str">
        <f t="shared" si="204"/>
        <v>190130000</v>
      </c>
      <c r="F3921" t="s">
        <v>796</v>
      </c>
      <c r="G3921" t="s">
        <v>797</v>
      </c>
      <c r="H3921" t="s">
        <v>798</v>
      </c>
      <c r="I3921">
        <v>62300</v>
      </c>
      <c r="J3921" t="s">
        <v>90</v>
      </c>
      <c r="K3921" s="1">
        <v>6192</v>
      </c>
      <c r="L3921" s="1">
        <v>6192</v>
      </c>
      <c r="M3921">
        <v>0</v>
      </c>
      <c r="N3921">
        <v>0</v>
      </c>
      <c r="O3921" s="1">
        <v>6192</v>
      </c>
      <c r="P3921">
        <v>0</v>
      </c>
      <c r="Q3921">
        <v>0</v>
      </c>
      <c r="R3921">
        <v>0</v>
      </c>
      <c r="S3921">
        <v>0</v>
      </c>
    </row>
    <row r="3922" spans="1:19" x14ac:dyDescent="0.25">
      <c r="A3922" s="2">
        <v>1001</v>
      </c>
      <c r="B3922" t="s">
        <v>21</v>
      </c>
      <c r="C3922" s="2" t="str">
        <f t="shared" si="202"/>
        <v>19</v>
      </c>
      <c r="D3922" t="s">
        <v>757</v>
      </c>
      <c r="E3922" s="2" t="str">
        <f t="shared" si="204"/>
        <v>190130000</v>
      </c>
      <c r="F3922" t="s">
        <v>796</v>
      </c>
      <c r="G3922" t="s">
        <v>797</v>
      </c>
      <c r="H3922" t="s">
        <v>798</v>
      </c>
      <c r="I3922">
        <v>62301</v>
      </c>
      <c r="J3922" t="s">
        <v>157</v>
      </c>
      <c r="K3922" s="1">
        <v>5000</v>
      </c>
      <c r="L3922" s="1">
        <v>5000</v>
      </c>
      <c r="M3922">
        <v>0</v>
      </c>
      <c r="N3922">
        <v>0</v>
      </c>
      <c r="O3922" s="1">
        <v>5000</v>
      </c>
      <c r="P3922">
        <v>0</v>
      </c>
      <c r="Q3922">
        <v>0</v>
      </c>
      <c r="R3922">
        <v>0</v>
      </c>
      <c r="S3922">
        <v>0</v>
      </c>
    </row>
    <row r="3923" spans="1:19" x14ac:dyDescent="0.25">
      <c r="A3923" s="2">
        <v>1001</v>
      </c>
      <c r="B3923" t="s">
        <v>21</v>
      </c>
      <c r="C3923" s="2" t="str">
        <f t="shared" si="202"/>
        <v>19</v>
      </c>
      <c r="D3923" t="s">
        <v>757</v>
      </c>
      <c r="E3923" s="2" t="str">
        <f t="shared" si="204"/>
        <v>190130000</v>
      </c>
      <c r="F3923" t="s">
        <v>796</v>
      </c>
      <c r="G3923" t="s">
        <v>797</v>
      </c>
      <c r="H3923" t="s">
        <v>798</v>
      </c>
      <c r="I3923">
        <v>62302</v>
      </c>
      <c r="J3923" t="s">
        <v>382</v>
      </c>
      <c r="K3923" s="1">
        <v>2000</v>
      </c>
      <c r="L3923" s="1">
        <v>2000</v>
      </c>
      <c r="M3923">
        <v>0</v>
      </c>
      <c r="N3923">
        <v>0</v>
      </c>
      <c r="O3923" s="1">
        <v>2000</v>
      </c>
      <c r="P3923">
        <v>0</v>
      </c>
      <c r="Q3923">
        <v>0</v>
      </c>
      <c r="R3923">
        <v>0</v>
      </c>
      <c r="S3923">
        <v>0</v>
      </c>
    </row>
    <row r="3924" spans="1:19" x14ac:dyDescent="0.25">
      <c r="A3924" s="2">
        <v>1001</v>
      </c>
      <c r="B3924" t="s">
        <v>21</v>
      </c>
      <c r="C3924" s="2" t="str">
        <f t="shared" si="202"/>
        <v>19</v>
      </c>
      <c r="D3924" t="s">
        <v>757</v>
      </c>
      <c r="E3924" s="2" t="str">
        <f t="shared" si="204"/>
        <v>190130000</v>
      </c>
      <c r="F3924" t="s">
        <v>796</v>
      </c>
      <c r="G3924" t="s">
        <v>797</v>
      </c>
      <c r="H3924" t="s">
        <v>798</v>
      </c>
      <c r="I3924">
        <v>62303</v>
      </c>
      <c r="J3924" t="s">
        <v>91</v>
      </c>
      <c r="K3924" s="1">
        <v>7740</v>
      </c>
      <c r="L3924" s="1">
        <v>7740</v>
      </c>
      <c r="M3924">
        <v>0</v>
      </c>
      <c r="N3924">
        <v>0</v>
      </c>
      <c r="O3924" s="1">
        <v>7740</v>
      </c>
      <c r="P3924">
        <v>0</v>
      </c>
      <c r="Q3924">
        <v>0</v>
      </c>
      <c r="R3924">
        <v>0</v>
      </c>
      <c r="S3924">
        <v>0</v>
      </c>
    </row>
    <row r="3925" spans="1:19" x14ac:dyDescent="0.25">
      <c r="A3925" s="2">
        <v>1001</v>
      </c>
      <c r="B3925" t="s">
        <v>21</v>
      </c>
      <c r="C3925" s="2" t="str">
        <f t="shared" si="202"/>
        <v>19</v>
      </c>
      <c r="D3925" t="s">
        <v>757</v>
      </c>
      <c r="E3925" s="2" t="str">
        <f t="shared" si="204"/>
        <v>190130000</v>
      </c>
      <c r="F3925" t="s">
        <v>796</v>
      </c>
      <c r="G3925" t="s">
        <v>797</v>
      </c>
      <c r="H3925" t="s">
        <v>798</v>
      </c>
      <c r="I3925">
        <v>62399</v>
      </c>
      <c r="J3925" t="s">
        <v>92</v>
      </c>
      <c r="K3925">
        <v>0</v>
      </c>
      <c r="L3925" s="1">
        <v>3000</v>
      </c>
      <c r="M3925" s="1">
        <v>3000</v>
      </c>
      <c r="N3925">
        <v>0</v>
      </c>
      <c r="O3925" s="1">
        <v>3000</v>
      </c>
      <c r="P3925">
        <v>0</v>
      </c>
      <c r="Q3925">
        <v>0</v>
      </c>
      <c r="R3925">
        <v>0</v>
      </c>
      <c r="S3925">
        <v>0</v>
      </c>
    </row>
    <row r="3926" spans="1:19" x14ac:dyDescent="0.25">
      <c r="A3926" s="2">
        <v>1001</v>
      </c>
      <c r="B3926" t="s">
        <v>21</v>
      </c>
      <c r="C3926" s="2" t="str">
        <f t="shared" ref="C3926:C3989" si="205">"19"</f>
        <v>19</v>
      </c>
      <c r="D3926" t="s">
        <v>757</v>
      </c>
      <c r="E3926" s="2" t="str">
        <f t="shared" si="204"/>
        <v>190130000</v>
      </c>
      <c r="F3926" t="s">
        <v>796</v>
      </c>
      <c r="G3926" t="s">
        <v>797</v>
      </c>
      <c r="H3926" t="s">
        <v>798</v>
      </c>
      <c r="I3926">
        <v>62500</v>
      </c>
      <c r="J3926" t="s">
        <v>93</v>
      </c>
      <c r="K3926" s="1">
        <v>192738</v>
      </c>
      <c r="L3926" s="1">
        <v>340000</v>
      </c>
      <c r="M3926" s="1">
        <v>147262</v>
      </c>
      <c r="N3926">
        <v>0</v>
      </c>
      <c r="O3926" s="1">
        <v>340000</v>
      </c>
      <c r="P3926">
        <v>0</v>
      </c>
      <c r="Q3926">
        <v>0</v>
      </c>
      <c r="R3926">
        <v>0</v>
      </c>
      <c r="S3926">
        <v>0</v>
      </c>
    </row>
    <row r="3927" spans="1:19" x14ac:dyDescent="0.25">
      <c r="A3927" s="2">
        <v>1001</v>
      </c>
      <c r="B3927" t="s">
        <v>21</v>
      </c>
      <c r="C3927" s="2" t="str">
        <f t="shared" si="205"/>
        <v>19</v>
      </c>
      <c r="D3927" t="s">
        <v>757</v>
      </c>
      <c r="E3927" s="2" t="str">
        <f t="shared" si="204"/>
        <v>190130000</v>
      </c>
      <c r="F3927" t="s">
        <v>796</v>
      </c>
      <c r="G3927" t="s">
        <v>797</v>
      </c>
      <c r="H3927" t="s">
        <v>798</v>
      </c>
      <c r="I3927">
        <v>62600</v>
      </c>
      <c r="J3927" t="s">
        <v>170</v>
      </c>
      <c r="K3927">
        <v>0</v>
      </c>
      <c r="L3927" s="1">
        <v>50000</v>
      </c>
      <c r="M3927" s="1">
        <v>50000</v>
      </c>
      <c r="N3927">
        <v>0</v>
      </c>
      <c r="O3927" s="1">
        <v>50000</v>
      </c>
      <c r="P3927">
        <v>0</v>
      </c>
      <c r="Q3927">
        <v>0</v>
      </c>
      <c r="R3927">
        <v>0</v>
      </c>
      <c r="S3927">
        <v>0</v>
      </c>
    </row>
    <row r="3928" spans="1:19" x14ac:dyDescent="0.25">
      <c r="A3928" s="2">
        <v>1001</v>
      </c>
      <c r="B3928" t="s">
        <v>21</v>
      </c>
      <c r="C3928" s="2" t="str">
        <f t="shared" si="205"/>
        <v>19</v>
      </c>
      <c r="D3928" t="s">
        <v>757</v>
      </c>
      <c r="E3928" s="2" t="str">
        <f t="shared" si="204"/>
        <v>190130000</v>
      </c>
      <c r="F3928" t="s">
        <v>796</v>
      </c>
      <c r="G3928" t="s">
        <v>797</v>
      </c>
      <c r="H3928" t="s">
        <v>798</v>
      </c>
      <c r="I3928">
        <v>63100</v>
      </c>
      <c r="J3928" t="s">
        <v>97</v>
      </c>
      <c r="K3928" s="1">
        <v>2874062</v>
      </c>
      <c r="L3928" s="1">
        <v>2603858.5099999998</v>
      </c>
      <c r="M3928" s="1">
        <v>-270203.49</v>
      </c>
      <c r="N3928" s="1">
        <v>205474.46</v>
      </c>
      <c r="O3928" s="1">
        <v>2398384.0499999998</v>
      </c>
      <c r="P3928" s="1">
        <v>205474.46</v>
      </c>
      <c r="Q3928">
        <v>0</v>
      </c>
      <c r="R3928" s="1">
        <v>201844.45</v>
      </c>
      <c r="S3928" s="1">
        <v>3630.01</v>
      </c>
    </row>
    <row r="3929" spans="1:19" x14ac:dyDescent="0.25">
      <c r="A3929" s="2">
        <v>1001</v>
      </c>
      <c r="B3929" t="s">
        <v>21</v>
      </c>
      <c r="C3929" s="2" t="str">
        <f t="shared" si="205"/>
        <v>19</v>
      </c>
      <c r="D3929" t="s">
        <v>757</v>
      </c>
      <c r="E3929" s="2" t="str">
        <f t="shared" si="204"/>
        <v>190130000</v>
      </c>
      <c r="F3929" t="s">
        <v>796</v>
      </c>
      <c r="G3929" t="s">
        <v>797</v>
      </c>
      <c r="H3929" t="s">
        <v>798</v>
      </c>
      <c r="I3929">
        <v>63301</v>
      </c>
      <c r="J3929" t="s">
        <v>129</v>
      </c>
      <c r="K3929" s="1">
        <v>31000</v>
      </c>
      <c r="L3929" s="1">
        <v>31000</v>
      </c>
      <c r="M3929">
        <v>0</v>
      </c>
      <c r="N3929" s="1">
        <v>22052.25</v>
      </c>
      <c r="O3929" s="1">
        <v>8947.75</v>
      </c>
      <c r="P3929" s="1">
        <v>22052.25</v>
      </c>
      <c r="Q3929">
        <v>0</v>
      </c>
      <c r="R3929" s="1">
        <v>22052.25</v>
      </c>
      <c r="S3929">
        <v>0</v>
      </c>
    </row>
    <row r="3930" spans="1:19" x14ac:dyDescent="0.25">
      <c r="A3930" s="2">
        <v>1001</v>
      </c>
      <c r="B3930" t="s">
        <v>21</v>
      </c>
      <c r="C3930" s="2" t="str">
        <f t="shared" si="205"/>
        <v>19</v>
      </c>
      <c r="D3930" t="s">
        <v>757</v>
      </c>
      <c r="E3930" s="2" t="str">
        <f t="shared" si="204"/>
        <v>190130000</v>
      </c>
      <c r="F3930" t="s">
        <v>796</v>
      </c>
      <c r="G3930" t="s">
        <v>797</v>
      </c>
      <c r="H3930" t="s">
        <v>798</v>
      </c>
      <c r="I3930">
        <v>63303</v>
      </c>
      <c r="J3930" t="s">
        <v>98</v>
      </c>
      <c r="K3930">
        <v>0</v>
      </c>
      <c r="L3930" s="1">
        <v>1700</v>
      </c>
      <c r="M3930" s="1">
        <v>1700</v>
      </c>
      <c r="N3930" s="1">
        <v>1698.48</v>
      </c>
      <c r="O3930">
        <v>1.52</v>
      </c>
      <c r="P3930" s="1">
        <v>1698.48</v>
      </c>
      <c r="Q3930">
        <v>0</v>
      </c>
      <c r="R3930" s="1">
        <v>1698.48</v>
      </c>
      <c r="S3930">
        <v>0</v>
      </c>
    </row>
    <row r="3931" spans="1:19" x14ac:dyDescent="0.25">
      <c r="A3931" s="2">
        <v>1001</v>
      </c>
      <c r="B3931" t="s">
        <v>21</v>
      </c>
      <c r="C3931" s="2" t="str">
        <f t="shared" si="205"/>
        <v>19</v>
      </c>
      <c r="D3931" t="s">
        <v>757</v>
      </c>
      <c r="E3931" s="2" t="str">
        <f t="shared" si="204"/>
        <v>190130000</v>
      </c>
      <c r="F3931" t="s">
        <v>796</v>
      </c>
      <c r="G3931" t="s">
        <v>797</v>
      </c>
      <c r="H3931" t="s">
        <v>798</v>
      </c>
      <c r="I3931">
        <v>63308</v>
      </c>
      <c r="J3931" t="s">
        <v>171</v>
      </c>
      <c r="K3931" s="1">
        <v>10000</v>
      </c>
      <c r="L3931" s="1">
        <v>8300</v>
      </c>
      <c r="M3931" s="1">
        <v>-1700</v>
      </c>
      <c r="N3931">
        <v>0</v>
      </c>
      <c r="O3931" s="1">
        <v>8300</v>
      </c>
      <c r="P3931">
        <v>0</v>
      </c>
      <c r="Q3931">
        <v>0</v>
      </c>
      <c r="R3931">
        <v>0</v>
      </c>
      <c r="S3931">
        <v>0</v>
      </c>
    </row>
    <row r="3932" spans="1:19" x14ac:dyDescent="0.25">
      <c r="A3932" s="2">
        <v>1001</v>
      </c>
      <c r="B3932" t="s">
        <v>21</v>
      </c>
      <c r="C3932" s="2" t="str">
        <f t="shared" si="205"/>
        <v>19</v>
      </c>
      <c r="D3932" t="s">
        <v>757</v>
      </c>
      <c r="E3932" s="2" t="str">
        <f t="shared" si="204"/>
        <v>190130000</v>
      </c>
      <c r="F3932" t="s">
        <v>796</v>
      </c>
      <c r="G3932" t="s">
        <v>797</v>
      </c>
      <c r="H3932" t="s">
        <v>798</v>
      </c>
      <c r="I3932">
        <v>63500</v>
      </c>
      <c r="J3932" t="s">
        <v>185</v>
      </c>
      <c r="K3932" s="1">
        <v>7000</v>
      </c>
      <c r="L3932" s="1">
        <v>231813</v>
      </c>
      <c r="M3932" s="1">
        <v>224813</v>
      </c>
      <c r="N3932" s="1">
        <v>161112.25</v>
      </c>
      <c r="O3932" s="1">
        <v>70700.75</v>
      </c>
      <c r="P3932" s="1">
        <v>161112.25</v>
      </c>
      <c r="Q3932">
        <v>0</v>
      </c>
      <c r="R3932" s="1">
        <v>6719.66</v>
      </c>
      <c r="S3932" s="1">
        <v>154392.59</v>
      </c>
    </row>
    <row r="3933" spans="1:19" x14ac:dyDescent="0.25">
      <c r="A3933" s="2">
        <v>1001</v>
      </c>
      <c r="B3933" t="s">
        <v>21</v>
      </c>
      <c r="C3933" s="2" t="str">
        <f t="shared" si="205"/>
        <v>19</v>
      </c>
      <c r="D3933" t="s">
        <v>757</v>
      </c>
      <c r="E3933" s="2" t="str">
        <f t="shared" si="204"/>
        <v>190130000</v>
      </c>
      <c r="F3933" t="s">
        <v>796</v>
      </c>
      <c r="G3933" t="s">
        <v>797</v>
      </c>
      <c r="H3933" t="s">
        <v>798</v>
      </c>
      <c r="I3933">
        <v>76309</v>
      </c>
      <c r="J3933" t="s">
        <v>144</v>
      </c>
      <c r="K3933" s="1">
        <v>165422</v>
      </c>
      <c r="L3933" s="1">
        <v>113607</v>
      </c>
      <c r="M3933" s="1">
        <v>-51815</v>
      </c>
      <c r="N3933">
        <v>0</v>
      </c>
      <c r="O3933" s="1">
        <v>113607</v>
      </c>
      <c r="P3933">
        <v>0</v>
      </c>
      <c r="Q3933">
        <v>0</v>
      </c>
      <c r="R3933">
        <v>0</v>
      </c>
      <c r="S3933">
        <v>0</v>
      </c>
    </row>
    <row r="3934" spans="1:19" x14ac:dyDescent="0.25">
      <c r="A3934" s="2">
        <v>1001</v>
      </c>
      <c r="B3934" t="s">
        <v>21</v>
      </c>
      <c r="C3934" s="2" t="str">
        <f t="shared" si="205"/>
        <v>19</v>
      </c>
      <c r="D3934" t="s">
        <v>757</v>
      </c>
      <c r="E3934" s="2" t="str">
        <f t="shared" si="204"/>
        <v>190130000</v>
      </c>
      <c r="F3934" t="s">
        <v>796</v>
      </c>
      <c r="G3934" t="s">
        <v>797</v>
      </c>
      <c r="H3934" t="s">
        <v>798</v>
      </c>
      <c r="I3934">
        <v>78099</v>
      </c>
      <c r="J3934" t="s">
        <v>118</v>
      </c>
      <c r="K3934" s="1">
        <v>198509</v>
      </c>
      <c r="L3934" s="1">
        <v>48732.49</v>
      </c>
      <c r="M3934" s="1">
        <v>-149776.51</v>
      </c>
      <c r="N3934">
        <v>0</v>
      </c>
      <c r="O3934" s="1">
        <v>48732.49</v>
      </c>
      <c r="P3934">
        <v>0</v>
      </c>
      <c r="Q3934">
        <v>0</v>
      </c>
      <c r="R3934">
        <v>0</v>
      </c>
      <c r="S3934">
        <v>0</v>
      </c>
    </row>
    <row r="3935" spans="1:19" x14ac:dyDescent="0.25">
      <c r="A3935" s="2">
        <v>1001</v>
      </c>
      <c r="B3935" t="s">
        <v>21</v>
      </c>
      <c r="C3935" s="2" t="str">
        <f t="shared" si="205"/>
        <v>19</v>
      </c>
      <c r="D3935" t="s">
        <v>757</v>
      </c>
      <c r="E3935" s="2" t="str">
        <f t="shared" ref="E3935:E3981" si="206">"190170000"</f>
        <v>190170000</v>
      </c>
      <c r="F3935" t="s">
        <v>804</v>
      </c>
      <c r="G3935" t="s">
        <v>805</v>
      </c>
      <c r="H3935" t="s">
        <v>806</v>
      </c>
      <c r="I3935">
        <v>10000</v>
      </c>
      <c r="J3935" t="s">
        <v>25</v>
      </c>
      <c r="K3935" s="1">
        <v>82492</v>
      </c>
      <c r="L3935" s="1">
        <v>82492</v>
      </c>
      <c r="M3935">
        <v>0</v>
      </c>
      <c r="N3935" s="1">
        <v>82491.839999999997</v>
      </c>
      <c r="O3935">
        <v>0.16</v>
      </c>
      <c r="P3935" s="1">
        <v>82491.839999999997</v>
      </c>
      <c r="Q3935">
        <v>0</v>
      </c>
      <c r="R3935" s="1">
        <v>82491.839999999997</v>
      </c>
      <c r="S3935">
        <v>0</v>
      </c>
    </row>
    <row r="3936" spans="1:19" x14ac:dyDescent="0.25">
      <c r="A3936" s="2">
        <v>1001</v>
      </c>
      <c r="B3936" t="s">
        <v>21</v>
      </c>
      <c r="C3936" s="2" t="str">
        <f t="shared" si="205"/>
        <v>19</v>
      </c>
      <c r="D3936" t="s">
        <v>757</v>
      </c>
      <c r="E3936" s="2" t="str">
        <f t="shared" si="206"/>
        <v>190170000</v>
      </c>
      <c r="F3936" t="s">
        <v>804</v>
      </c>
      <c r="G3936" t="s">
        <v>805</v>
      </c>
      <c r="H3936" t="s">
        <v>806</v>
      </c>
      <c r="I3936">
        <v>12000</v>
      </c>
      <c r="J3936" t="s">
        <v>28</v>
      </c>
      <c r="K3936" s="1">
        <v>937740</v>
      </c>
      <c r="L3936" s="1">
        <v>827894.07</v>
      </c>
      <c r="M3936" s="1">
        <v>-109845.93</v>
      </c>
      <c r="N3936" s="1">
        <v>827894.02</v>
      </c>
      <c r="O3936">
        <v>0.05</v>
      </c>
      <c r="P3936" s="1">
        <v>827894.02</v>
      </c>
      <c r="Q3936">
        <v>0</v>
      </c>
      <c r="R3936" s="1">
        <v>827894.02</v>
      </c>
      <c r="S3936">
        <v>0</v>
      </c>
    </row>
    <row r="3937" spans="1:19" x14ac:dyDescent="0.25">
      <c r="A3937" s="2">
        <v>1001</v>
      </c>
      <c r="B3937" t="s">
        <v>21</v>
      </c>
      <c r="C3937" s="2" t="str">
        <f t="shared" si="205"/>
        <v>19</v>
      </c>
      <c r="D3937" t="s">
        <v>757</v>
      </c>
      <c r="E3937" s="2" t="str">
        <f t="shared" si="206"/>
        <v>190170000</v>
      </c>
      <c r="F3937" t="s">
        <v>804</v>
      </c>
      <c r="G3937" t="s">
        <v>805</v>
      </c>
      <c r="H3937" t="s">
        <v>806</v>
      </c>
      <c r="I3937">
        <v>12001</v>
      </c>
      <c r="J3937" t="s">
        <v>51</v>
      </c>
      <c r="K3937" s="1">
        <v>674671</v>
      </c>
      <c r="L3937" s="1">
        <v>533821.79</v>
      </c>
      <c r="M3937" s="1">
        <v>-140849.21</v>
      </c>
      <c r="N3937" s="1">
        <v>533821.79</v>
      </c>
      <c r="O3937">
        <v>0</v>
      </c>
      <c r="P3937" s="1">
        <v>533821.79</v>
      </c>
      <c r="Q3937">
        <v>0</v>
      </c>
      <c r="R3937" s="1">
        <v>533821.79</v>
      </c>
      <c r="S3937">
        <v>0</v>
      </c>
    </row>
    <row r="3938" spans="1:19" x14ac:dyDescent="0.25">
      <c r="A3938" s="2">
        <v>1001</v>
      </c>
      <c r="B3938" t="s">
        <v>21</v>
      </c>
      <c r="C3938" s="2" t="str">
        <f t="shared" si="205"/>
        <v>19</v>
      </c>
      <c r="D3938" t="s">
        <v>757</v>
      </c>
      <c r="E3938" s="2" t="str">
        <f t="shared" si="206"/>
        <v>190170000</v>
      </c>
      <c r="F3938" t="s">
        <v>804</v>
      </c>
      <c r="G3938" t="s">
        <v>805</v>
      </c>
      <c r="H3938" t="s">
        <v>806</v>
      </c>
      <c r="I3938">
        <v>12002</v>
      </c>
      <c r="J3938" t="s">
        <v>29</v>
      </c>
      <c r="K3938" s="1">
        <v>183725</v>
      </c>
      <c r="L3938" s="1">
        <v>121073.66</v>
      </c>
      <c r="M3938" s="1">
        <v>-62651.34</v>
      </c>
      <c r="N3938" s="1">
        <v>121072.82</v>
      </c>
      <c r="O3938">
        <v>0.84</v>
      </c>
      <c r="P3938" s="1">
        <v>121072.82</v>
      </c>
      <c r="Q3938">
        <v>0</v>
      </c>
      <c r="R3938" s="1">
        <v>121072.82</v>
      </c>
      <c r="S3938">
        <v>0</v>
      </c>
    </row>
    <row r="3939" spans="1:19" x14ac:dyDescent="0.25">
      <c r="A3939" s="2">
        <v>1001</v>
      </c>
      <c r="B3939" t="s">
        <v>21</v>
      </c>
      <c r="C3939" s="2" t="str">
        <f t="shared" si="205"/>
        <v>19</v>
      </c>
      <c r="D3939" t="s">
        <v>757</v>
      </c>
      <c r="E3939" s="2" t="str">
        <f t="shared" si="206"/>
        <v>190170000</v>
      </c>
      <c r="F3939" t="s">
        <v>804</v>
      </c>
      <c r="G3939" t="s">
        <v>805</v>
      </c>
      <c r="H3939" t="s">
        <v>806</v>
      </c>
      <c r="I3939">
        <v>12003</v>
      </c>
      <c r="J3939" t="s">
        <v>30</v>
      </c>
      <c r="K3939" s="1">
        <v>330922</v>
      </c>
      <c r="L3939" s="1">
        <v>289553.39</v>
      </c>
      <c r="M3939" s="1">
        <v>-41368.61</v>
      </c>
      <c r="N3939" s="1">
        <v>289552.75</v>
      </c>
      <c r="O3939">
        <v>0.64</v>
      </c>
      <c r="P3939" s="1">
        <v>289552.75</v>
      </c>
      <c r="Q3939">
        <v>0</v>
      </c>
      <c r="R3939" s="1">
        <v>289552.75</v>
      </c>
      <c r="S3939">
        <v>0</v>
      </c>
    </row>
    <row r="3940" spans="1:19" x14ac:dyDescent="0.25">
      <c r="A3940" s="2">
        <v>1001</v>
      </c>
      <c r="B3940" t="s">
        <v>21</v>
      </c>
      <c r="C3940" s="2" t="str">
        <f t="shared" si="205"/>
        <v>19</v>
      </c>
      <c r="D3940" t="s">
        <v>757</v>
      </c>
      <c r="E3940" s="2" t="str">
        <f t="shared" si="206"/>
        <v>190170000</v>
      </c>
      <c r="F3940" t="s">
        <v>804</v>
      </c>
      <c r="G3940" t="s">
        <v>805</v>
      </c>
      <c r="H3940" t="s">
        <v>806</v>
      </c>
      <c r="I3940">
        <v>12005</v>
      </c>
      <c r="J3940" t="s">
        <v>31</v>
      </c>
      <c r="K3940" s="1">
        <v>190348</v>
      </c>
      <c r="L3940" s="1">
        <v>287992</v>
      </c>
      <c r="M3940" s="1">
        <v>97644</v>
      </c>
      <c r="N3940" s="1">
        <v>287991.18</v>
      </c>
      <c r="O3940">
        <v>0.82</v>
      </c>
      <c r="P3940" s="1">
        <v>287991.18</v>
      </c>
      <c r="Q3940">
        <v>0</v>
      </c>
      <c r="R3940" s="1">
        <v>287991.18</v>
      </c>
      <c r="S3940">
        <v>0</v>
      </c>
    </row>
    <row r="3941" spans="1:19" x14ac:dyDescent="0.25">
      <c r="A3941" s="2">
        <v>1001</v>
      </c>
      <c r="B3941" t="s">
        <v>21</v>
      </c>
      <c r="C3941" s="2" t="str">
        <f t="shared" si="205"/>
        <v>19</v>
      </c>
      <c r="D3941" t="s">
        <v>757</v>
      </c>
      <c r="E3941" s="2" t="str">
        <f t="shared" si="206"/>
        <v>190170000</v>
      </c>
      <c r="F3941" t="s">
        <v>804</v>
      </c>
      <c r="G3941" t="s">
        <v>805</v>
      </c>
      <c r="H3941" t="s">
        <v>806</v>
      </c>
      <c r="I3941">
        <v>12100</v>
      </c>
      <c r="J3941" t="s">
        <v>32</v>
      </c>
      <c r="K3941" s="1">
        <v>1233111</v>
      </c>
      <c r="L3941" s="1">
        <v>1053335.46</v>
      </c>
      <c r="M3941" s="1">
        <v>-179775.54</v>
      </c>
      <c r="N3941" s="1">
        <v>1053334.8999999999</v>
      </c>
      <c r="O3941">
        <v>0.56000000000000005</v>
      </c>
      <c r="P3941" s="1">
        <v>1053334.8999999999</v>
      </c>
      <c r="Q3941">
        <v>0</v>
      </c>
      <c r="R3941" s="1">
        <v>1053334.8999999999</v>
      </c>
      <c r="S3941">
        <v>0</v>
      </c>
    </row>
    <row r="3942" spans="1:19" x14ac:dyDescent="0.25">
      <c r="A3942" s="2">
        <v>1001</v>
      </c>
      <c r="B3942" t="s">
        <v>21</v>
      </c>
      <c r="C3942" s="2" t="str">
        <f t="shared" si="205"/>
        <v>19</v>
      </c>
      <c r="D3942" t="s">
        <v>757</v>
      </c>
      <c r="E3942" s="2" t="str">
        <f t="shared" si="206"/>
        <v>190170000</v>
      </c>
      <c r="F3942" t="s">
        <v>804</v>
      </c>
      <c r="G3942" t="s">
        <v>805</v>
      </c>
      <c r="H3942" t="s">
        <v>806</v>
      </c>
      <c r="I3942">
        <v>12101</v>
      </c>
      <c r="J3942" t="s">
        <v>33</v>
      </c>
      <c r="K3942" s="1">
        <v>2058538</v>
      </c>
      <c r="L3942" s="1">
        <v>1787458.27</v>
      </c>
      <c r="M3942" s="1">
        <v>-271079.73</v>
      </c>
      <c r="N3942" s="1">
        <v>1787457.95</v>
      </c>
      <c r="O3942">
        <v>0.32</v>
      </c>
      <c r="P3942" s="1">
        <v>1787457.95</v>
      </c>
      <c r="Q3942">
        <v>0</v>
      </c>
      <c r="R3942" s="1">
        <v>1787457.95</v>
      </c>
      <c r="S3942">
        <v>0</v>
      </c>
    </row>
    <row r="3943" spans="1:19" x14ac:dyDescent="0.25">
      <c r="A3943" s="2">
        <v>1001</v>
      </c>
      <c r="B3943" t="s">
        <v>21</v>
      </c>
      <c r="C3943" s="2" t="str">
        <f t="shared" si="205"/>
        <v>19</v>
      </c>
      <c r="D3943" t="s">
        <v>757</v>
      </c>
      <c r="E3943" s="2" t="str">
        <f t="shared" si="206"/>
        <v>190170000</v>
      </c>
      <c r="F3943" t="s">
        <v>804</v>
      </c>
      <c r="G3943" t="s">
        <v>805</v>
      </c>
      <c r="H3943" t="s">
        <v>806</v>
      </c>
      <c r="I3943">
        <v>12103</v>
      </c>
      <c r="J3943" t="s">
        <v>52</v>
      </c>
      <c r="K3943" s="1">
        <v>30368</v>
      </c>
      <c r="L3943" s="1">
        <v>35661</v>
      </c>
      <c r="M3943" s="1">
        <v>5293</v>
      </c>
      <c r="N3943" s="1">
        <v>35660.14</v>
      </c>
      <c r="O3943">
        <v>0.86</v>
      </c>
      <c r="P3943" s="1">
        <v>35660.14</v>
      </c>
      <c r="Q3943">
        <v>0</v>
      </c>
      <c r="R3943" s="1">
        <v>35660.14</v>
      </c>
      <c r="S3943">
        <v>0</v>
      </c>
    </row>
    <row r="3944" spans="1:19" x14ac:dyDescent="0.25">
      <c r="A3944" s="2">
        <v>1001</v>
      </c>
      <c r="B3944" t="s">
        <v>21</v>
      </c>
      <c r="C3944" s="2" t="str">
        <f t="shared" si="205"/>
        <v>19</v>
      </c>
      <c r="D3944" t="s">
        <v>757</v>
      </c>
      <c r="E3944" s="2" t="str">
        <f t="shared" si="206"/>
        <v>190170000</v>
      </c>
      <c r="F3944" t="s">
        <v>804</v>
      </c>
      <c r="G3944" t="s">
        <v>805</v>
      </c>
      <c r="H3944" t="s">
        <v>806</v>
      </c>
      <c r="I3944">
        <v>13000</v>
      </c>
      <c r="J3944" t="s">
        <v>53</v>
      </c>
      <c r="K3944" s="1">
        <v>3314050</v>
      </c>
      <c r="L3944" s="1">
        <v>2772464.41</v>
      </c>
      <c r="M3944" s="1">
        <v>-541585.59</v>
      </c>
      <c r="N3944" s="1">
        <v>2772463.61</v>
      </c>
      <c r="O3944">
        <v>0.8</v>
      </c>
      <c r="P3944" s="1">
        <v>2772463.61</v>
      </c>
      <c r="Q3944">
        <v>0</v>
      </c>
      <c r="R3944" s="1">
        <v>2772463.61</v>
      </c>
      <c r="S3944">
        <v>0</v>
      </c>
    </row>
    <row r="3945" spans="1:19" x14ac:dyDescent="0.25">
      <c r="A3945" s="2">
        <v>1001</v>
      </c>
      <c r="B3945" t="s">
        <v>21</v>
      </c>
      <c r="C3945" s="2" t="str">
        <f t="shared" si="205"/>
        <v>19</v>
      </c>
      <c r="D3945" t="s">
        <v>757</v>
      </c>
      <c r="E3945" s="2" t="str">
        <f t="shared" si="206"/>
        <v>190170000</v>
      </c>
      <c r="F3945" t="s">
        <v>804</v>
      </c>
      <c r="G3945" t="s">
        <v>805</v>
      </c>
      <c r="H3945" t="s">
        <v>806</v>
      </c>
      <c r="I3945">
        <v>13001</v>
      </c>
      <c r="J3945" t="s">
        <v>54</v>
      </c>
      <c r="K3945" s="1">
        <v>72163</v>
      </c>
      <c r="L3945" s="1">
        <v>67319</v>
      </c>
      <c r="M3945" s="1">
        <v>-4844</v>
      </c>
      <c r="N3945" s="1">
        <v>67318.81</v>
      </c>
      <c r="O3945">
        <v>0.19</v>
      </c>
      <c r="P3945" s="1">
        <v>67318.81</v>
      </c>
      <c r="Q3945">
        <v>0</v>
      </c>
      <c r="R3945" s="1">
        <v>67318.81</v>
      </c>
      <c r="S3945">
        <v>0</v>
      </c>
    </row>
    <row r="3946" spans="1:19" x14ac:dyDescent="0.25">
      <c r="A3946" s="2">
        <v>1001</v>
      </c>
      <c r="B3946" t="s">
        <v>21</v>
      </c>
      <c r="C3946" s="2" t="str">
        <f t="shared" si="205"/>
        <v>19</v>
      </c>
      <c r="D3946" t="s">
        <v>757</v>
      </c>
      <c r="E3946" s="2" t="str">
        <f t="shared" si="206"/>
        <v>190170000</v>
      </c>
      <c r="F3946" t="s">
        <v>804</v>
      </c>
      <c r="G3946" t="s">
        <v>805</v>
      </c>
      <c r="H3946" t="s">
        <v>806</v>
      </c>
      <c r="I3946">
        <v>13005</v>
      </c>
      <c r="J3946" t="s">
        <v>56</v>
      </c>
      <c r="K3946" s="1">
        <v>457773</v>
      </c>
      <c r="L3946" s="1">
        <v>365137.03</v>
      </c>
      <c r="M3946" s="1">
        <v>-92635.97</v>
      </c>
      <c r="N3946" s="1">
        <v>365136.85</v>
      </c>
      <c r="O3946">
        <v>0.18</v>
      </c>
      <c r="P3946" s="1">
        <v>365136.85</v>
      </c>
      <c r="Q3946">
        <v>0</v>
      </c>
      <c r="R3946" s="1">
        <v>365136.85</v>
      </c>
      <c r="S3946">
        <v>0</v>
      </c>
    </row>
    <row r="3947" spans="1:19" x14ac:dyDescent="0.25">
      <c r="A3947" s="2">
        <v>1001</v>
      </c>
      <c r="B3947" t="s">
        <v>21</v>
      </c>
      <c r="C3947" s="2" t="str">
        <f t="shared" si="205"/>
        <v>19</v>
      </c>
      <c r="D3947" t="s">
        <v>757</v>
      </c>
      <c r="E3947" s="2" t="str">
        <f t="shared" si="206"/>
        <v>190170000</v>
      </c>
      <c r="F3947" t="s">
        <v>804</v>
      </c>
      <c r="G3947" t="s">
        <v>805</v>
      </c>
      <c r="H3947" t="s">
        <v>806</v>
      </c>
      <c r="I3947">
        <v>16000</v>
      </c>
      <c r="J3947" t="s">
        <v>35</v>
      </c>
      <c r="K3947" s="1">
        <v>1913629</v>
      </c>
      <c r="L3947" s="1">
        <v>3416237.2</v>
      </c>
      <c r="M3947" s="1">
        <v>1502608.2</v>
      </c>
      <c r="N3947" s="1">
        <v>3416237.2</v>
      </c>
      <c r="O3947">
        <v>0</v>
      </c>
      <c r="P3947" s="1">
        <v>3416237.2</v>
      </c>
      <c r="Q3947">
        <v>0</v>
      </c>
      <c r="R3947" s="1">
        <v>3416237.2</v>
      </c>
      <c r="S3947">
        <v>0</v>
      </c>
    </row>
    <row r="3948" spans="1:19" x14ac:dyDescent="0.25">
      <c r="A3948" s="2">
        <v>1001</v>
      </c>
      <c r="B3948" t="s">
        <v>21</v>
      </c>
      <c r="C3948" s="2" t="str">
        <f t="shared" si="205"/>
        <v>19</v>
      </c>
      <c r="D3948" t="s">
        <v>757</v>
      </c>
      <c r="E3948" s="2" t="str">
        <f t="shared" si="206"/>
        <v>190170000</v>
      </c>
      <c r="F3948" t="s">
        <v>804</v>
      </c>
      <c r="G3948" t="s">
        <v>805</v>
      </c>
      <c r="H3948" t="s">
        <v>806</v>
      </c>
      <c r="I3948">
        <v>20200</v>
      </c>
      <c r="J3948" t="s">
        <v>64</v>
      </c>
      <c r="K3948" s="1">
        <v>87420</v>
      </c>
      <c r="L3948" s="1">
        <v>87419.43</v>
      </c>
      <c r="M3948">
        <v>-0.56999999999999995</v>
      </c>
      <c r="N3948" s="1">
        <v>87415.23</v>
      </c>
      <c r="O3948">
        <v>4.2</v>
      </c>
      <c r="P3948" s="1">
        <v>87415.23</v>
      </c>
      <c r="Q3948">
        <v>0</v>
      </c>
      <c r="R3948" s="1">
        <v>87415.23</v>
      </c>
      <c r="S3948">
        <v>0</v>
      </c>
    </row>
    <row r="3949" spans="1:19" x14ac:dyDescent="0.25">
      <c r="A3949" s="2">
        <v>1001</v>
      </c>
      <c r="B3949" t="s">
        <v>21</v>
      </c>
      <c r="C3949" s="2" t="str">
        <f t="shared" si="205"/>
        <v>19</v>
      </c>
      <c r="D3949" t="s">
        <v>757</v>
      </c>
      <c r="E3949" s="2" t="str">
        <f t="shared" si="206"/>
        <v>190170000</v>
      </c>
      <c r="F3949" t="s">
        <v>804</v>
      </c>
      <c r="G3949" t="s">
        <v>805</v>
      </c>
      <c r="H3949" t="s">
        <v>806</v>
      </c>
      <c r="I3949">
        <v>21300</v>
      </c>
      <c r="J3949" t="s">
        <v>69</v>
      </c>
      <c r="K3949" s="1">
        <v>2100</v>
      </c>
      <c r="L3949" s="1">
        <v>2100</v>
      </c>
      <c r="M3949">
        <v>0</v>
      </c>
      <c r="N3949" s="1">
        <v>1996.5</v>
      </c>
      <c r="O3949">
        <v>103.5</v>
      </c>
      <c r="P3949" s="1">
        <v>1996.5</v>
      </c>
      <c r="Q3949">
        <v>0</v>
      </c>
      <c r="R3949" s="1">
        <v>1996.5</v>
      </c>
      <c r="S3949">
        <v>0</v>
      </c>
    </row>
    <row r="3950" spans="1:19" x14ac:dyDescent="0.25">
      <c r="A3950" s="2">
        <v>1001</v>
      </c>
      <c r="B3950" t="s">
        <v>21</v>
      </c>
      <c r="C3950" s="2" t="str">
        <f t="shared" si="205"/>
        <v>19</v>
      </c>
      <c r="D3950" t="s">
        <v>757</v>
      </c>
      <c r="E3950" s="2" t="str">
        <f t="shared" si="206"/>
        <v>190170000</v>
      </c>
      <c r="F3950" t="s">
        <v>804</v>
      </c>
      <c r="G3950" t="s">
        <v>805</v>
      </c>
      <c r="H3950" t="s">
        <v>806</v>
      </c>
      <c r="I3950">
        <v>22003</v>
      </c>
      <c r="J3950" t="s">
        <v>41</v>
      </c>
      <c r="K3950">
        <v>0</v>
      </c>
      <c r="L3950" s="1">
        <v>1500</v>
      </c>
      <c r="M3950" s="1">
        <v>1500</v>
      </c>
      <c r="N3950" s="1">
        <v>2412</v>
      </c>
      <c r="O3950">
        <v>-912</v>
      </c>
      <c r="P3950" s="1">
        <v>2412</v>
      </c>
      <c r="Q3950">
        <v>0</v>
      </c>
      <c r="R3950" s="1">
        <v>2412</v>
      </c>
      <c r="S3950">
        <v>0</v>
      </c>
    </row>
    <row r="3951" spans="1:19" x14ac:dyDescent="0.25">
      <c r="A3951" s="2">
        <v>1001</v>
      </c>
      <c r="B3951" t="s">
        <v>21</v>
      </c>
      <c r="C3951" s="2" t="str">
        <f t="shared" si="205"/>
        <v>19</v>
      </c>
      <c r="D3951" t="s">
        <v>757</v>
      </c>
      <c r="E3951" s="2" t="str">
        <f t="shared" si="206"/>
        <v>190170000</v>
      </c>
      <c r="F3951" t="s">
        <v>804</v>
      </c>
      <c r="G3951" t="s">
        <v>805</v>
      </c>
      <c r="H3951" t="s">
        <v>806</v>
      </c>
      <c r="I3951">
        <v>22100</v>
      </c>
      <c r="J3951" t="s">
        <v>73</v>
      </c>
      <c r="K3951" s="1">
        <v>10064</v>
      </c>
      <c r="L3951" s="1">
        <v>10064</v>
      </c>
      <c r="M3951">
        <v>0</v>
      </c>
      <c r="N3951" s="1">
        <v>8472.85</v>
      </c>
      <c r="O3951" s="1">
        <v>1591.15</v>
      </c>
      <c r="P3951" s="1">
        <v>8472.85</v>
      </c>
      <c r="Q3951">
        <v>0</v>
      </c>
      <c r="R3951" s="1">
        <v>8472.85</v>
      </c>
      <c r="S3951">
        <v>0</v>
      </c>
    </row>
    <row r="3952" spans="1:19" x14ac:dyDescent="0.25">
      <c r="A3952" s="2">
        <v>1001</v>
      </c>
      <c r="B3952" t="s">
        <v>21</v>
      </c>
      <c r="C3952" s="2" t="str">
        <f t="shared" si="205"/>
        <v>19</v>
      </c>
      <c r="D3952" t="s">
        <v>757</v>
      </c>
      <c r="E3952" s="2" t="str">
        <f t="shared" si="206"/>
        <v>190170000</v>
      </c>
      <c r="F3952" t="s">
        <v>804</v>
      </c>
      <c r="G3952" t="s">
        <v>805</v>
      </c>
      <c r="H3952" t="s">
        <v>806</v>
      </c>
      <c r="I3952">
        <v>22101</v>
      </c>
      <c r="J3952" t="s">
        <v>74</v>
      </c>
      <c r="K3952" s="1">
        <v>2264</v>
      </c>
      <c r="L3952" s="1">
        <v>2264</v>
      </c>
      <c r="M3952">
        <v>0</v>
      </c>
      <c r="N3952" s="1">
        <v>2177.9499999999998</v>
      </c>
      <c r="O3952">
        <v>86.05</v>
      </c>
      <c r="P3952" s="1">
        <v>2177.9499999999998</v>
      </c>
      <c r="Q3952">
        <v>0</v>
      </c>
      <c r="R3952" s="1">
        <v>2177.9499999999998</v>
      </c>
      <c r="S3952">
        <v>0</v>
      </c>
    </row>
    <row r="3953" spans="1:19" x14ac:dyDescent="0.25">
      <c r="A3953" s="2">
        <v>1001</v>
      </c>
      <c r="B3953" t="s">
        <v>21</v>
      </c>
      <c r="C3953" s="2" t="str">
        <f t="shared" si="205"/>
        <v>19</v>
      </c>
      <c r="D3953" t="s">
        <v>757</v>
      </c>
      <c r="E3953" s="2" t="str">
        <f t="shared" si="206"/>
        <v>190170000</v>
      </c>
      <c r="F3953" t="s">
        <v>804</v>
      </c>
      <c r="G3953" t="s">
        <v>805</v>
      </c>
      <c r="H3953" t="s">
        <v>806</v>
      </c>
      <c r="I3953">
        <v>22102</v>
      </c>
      <c r="J3953" t="s">
        <v>75</v>
      </c>
      <c r="K3953" s="1">
        <v>13390</v>
      </c>
      <c r="L3953" s="1">
        <v>13390</v>
      </c>
      <c r="M3953">
        <v>0</v>
      </c>
      <c r="N3953" s="1">
        <v>9912.31</v>
      </c>
      <c r="O3953" s="1">
        <v>3477.69</v>
      </c>
      <c r="P3953" s="1">
        <v>9912.31</v>
      </c>
      <c r="Q3953">
        <v>0</v>
      </c>
      <c r="R3953" s="1">
        <v>9912.31</v>
      </c>
      <c r="S3953">
        <v>0</v>
      </c>
    </row>
    <row r="3954" spans="1:19" x14ac:dyDescent="0.25">
      <c r="A3954" s="2">
        <v>1001</v>
      </c>
      <c r="B3954" t="s">
        <v>21</v>
      </c>
      <c r="C3954" s="2" t="str">
        <f t="shared" si="205"/>
        <v>19</v>
      </c>
      <c r="D3954" t="s">
        <v>757</v>
      </c>
      <c r="E3954" s="2" t="str">
        <f t="shared" si="206"/>
        <v>190170000</v>
      </c>
      <c r="F3954" t="s">
        <v>804</v>
      </c>
      <c r="G3954" t="s">
        <v>805</v>
      </c>
      <c r="H3954" t="s">
        <v>806</v>
      </c>
      <c r="I3954">
        <v>22300</v>
      </c>
      <c r="J3954" t="s">
        <v>79</v>
      </c>
      <c r="K3954" s="1">
        <v>6000</v>
      </c>
      <c r="L3954" s="1">
        <v>6000</v>
      </c>
      <c r="M3954">
        <v>0</v>
      </c>
      <c r="N3954">
        <v>0</v>
      </c>
      <c r="O3954" s="1">
        <v>6000</v>
      </c>
      <c r="P3954">
        <v>0</v>
      </c>
      <c r="Q3954">
        <v>0</v>
      </c>
      <c r="R3954">
        <v>0</v>
      </c>
      <c r="S3954">
        <v>0</v>
      </c>
    </row>
    <row r="3955" spans="1:19" x14ac:dyDescent="0.25">
      <c r="A3955" s="2">
        <v>1001</v>
      </c>
      <c r="B3955" t="s">
        <v>21</v>
      </c>
      <c r="C3955" s="2" t="str">
        <f t="shared" si="205"/>
        <v>19</v>
      </c>
      <c r="D3955" t="s">
        <v>757</v>
      </c>
      <c r="E3955" s="2" t="str">
        <f t="shared" si="206"/>
        <v>190170000</v>
      </c>
      <c r="F3955" t="s">
        <v>804</v>
      </c>
      <c r="G3955" t="s">
        <v>805</v>
      </c>
      <c r="H3955" t="s">
        <v>806</v>
      </c>
      <c r="I3955">
        <v>22400</v>
      </c>
      <c r="J3955" t="s">
        <v>107</v>
      </c>
      <c r="K3955">
        <v>850</v>
      </c>
      <c r="L3955">
        <v>850</v>
      </c>
      <c r="M3955">
        <v>0</v>
      </c>
      <c r="N3955">
        <v>827.96</v>
      </c>
      <c r="O3955">
        <v>22.04</v>
      </c>
      <c r="P3955">
        <v>827.96</v>
      </c>
      <c r="Q3955">
        <v>0</v>
      </c>
      <c r="R3955">
        <v>827.96</v>
      </c>
      <c r="S3955">
        <v>0</v>
      </c>
    </row>
    <row r="3956" spans="1:19" x14ac:dyDescent="0.25">
      <c r="A3956" s="2">
        <v>1001</v>
      </c>
      <c r="B3956" t="s">
        <v>21</v>
      </c>
      <c r="C3956" s="2" t="str">
        <f t="shared" si="205"/>
        <v>19</v>
      </c>
      <c r="D3956" t="s">
        <v>757</v>
      </c>
      <c r="E3956" s="2" t="str">
        <f t="shared" si="206"/>
        <v>190170000</v>
      </c>
      <c r="F3956" t="s">
        <v>804</v>
      </c>
      <c r="G3956" t="s">
        <v>805</v>
      </c>
      <c r="H3956" t="s">
        <v>806</v>
      </c>
      <c r="I3956">
        <v>22409</v>
      </c>
      <c r="J3956" t="s">
        <v>80</v>
      </c>
      <c r="K3956" s="1">
        <v>4175</v>
      </c>
      <c r="L3956" s="1">
        <v>4175</v>
      </c>
      <c r="M3956">
        <v>0</v>
      </c>
      <c r="N3956">
        <v>354.55</v>
      </c>
      <c r="O3956" s="1">
        <v>3820.45</v>
      </c>
      <c r="P3956">
        <v>354.55</v>
      </c>
      <c r="Q3956">
        <v>0</v>
      </c>
      <c r="R3956">
        <v>354.55</v>
      </c>
      <c r="S3956">
        <v>0</v>
      </c>
    </row>
    <row r="3957" spans="1:19" x14ac:dyDescent="0.25">
      <c r="A3957" s="2">
        <v>1001</v>
      </c>
      <c r="B3957" t="s">
        <v>21</v>
      </c>
      <c r="C3957" s="2" t="str">
        <f t="shared" si="205"/>
        <v>19</v>
      </c>
      <c r="D3957" t="s">
        <v>757</v>
      </c>
      <c r="E3957" s="2" t="str">
        <f t="shared" si="206"/>
        <v>190170000</v>
      </c>
      <c r="F3957" t="s">
        <v>804</v>
      </c>
      <c r="G3957" t="s">
        <v>805</v>
      </c>
      <c r="H3957" t="s">
        <v>806</v>
      </c>
      <c r="I3957">
        <v>22602</v>
      </c>
      <c r="J3957" t="s">
        <v>108</v>
      </c>
      <c r="K3957" s="1">
        <v>38236</v>
      </c>
      <c r="L3957" s="1">
        <v>8420.5</v>
      </c>
      <c r="M3957" s="1">
        <v>-29815.5</v>
      </c>
      <c r="N3957" s="1">
        <v>8420.5</v>
      </c>
      <c r="O3957">
        <v>0</v>
      </c>
      <c r="P3957" s="1">
        <v>8420.5</v>
      </c>
      <c r="Q3957">
        <v>0</v>
      </c>
      <c r="R3957" s="1">
        <v>8420.5</v>
      </c>
      <c r="S3957">
        <v>0</v>
      </c>
    </row>
    <row r="3958" spans="1:19" x14ac:dyDescent="0.25">
      <c r="A3958" s="2">
        <v>1001</v>
      </c>
      <c r="B3958" t="s">
        <v>21</v>
      </c>
      <c r="C3958" s="2" t="str">
        <f t="shared" si="205"/>
        <v>19</v>
      </c>
      <c r="D3958" t="s">
        <v>757</v>
      </c>
      <c r="E3958" s="2" t="str">
        <f t="shared" si="206"/>
        <v>190170000</v>
      </c>
      <c r="F3958" t="s">
        <v>804</v>
      </c>
      <c r="G3958" t="s">
        <v>805</v>
      </c>
      <c r="H3958" t="s">
        <v>806</v>
      </c>
      <c r="I3958">
        <v>22603</v>
      </c>
      <c r="J3958" t="s">
        <v>82</v>
      </c>
      <c r="K3958" s="1">
        <v>50000</v>
      </c>
      <c r="L3958" s="1">
        <v>50000</v>
      </c>
      <c r="M3958">
        <v>0</v>
      </c>
      <c r="N3958" s="1">
        <v>168591.28</v>
      </c>
      <c r="O3958" s="1">
        <v>-118591.28</v>
      </c>
      <c r="P3958" s="1">
        <v>168591.28</v>
      </c>
      <c r="Q3958">
        <v>0</v>
      </c>
      <c r="R3958" s="1">
        <v>168591.28</v>
      </c>
      <c r="S3958">
        <v>0</v>
      </c>
    </row>
    <row r="3959" spans="1:19" x14ac:dyDescent="0.25">
      <c r="A3959" s="2">
        <v>1001</v>
      </c>
      <c r="B3959" t="s">
        <v>21</v>
      </c>
      <c r="C3959" s="2" t="str">
        <f t="shared" si="205"/>
        <v>19</v>
      </c>
      <c r="D3959" t="s">
        <v>757</v>
      </c>
      <c r="E3959" s="2" t="str">
        <f t="shared" si="206"/>
        <v>190170000</v>
      </c>
      <c r="F3959" t="s">
        <v>804</v>
      </c>
      <c r="G3959" t="s">
        <v>805</v>
      </c>
      <c r="H3959" t="s">
        <v>806</v>
      </c>
      <c r="I3959">
        <v>22605</v>
      </c>
      <c r="J3959" t="s">
        <v>203</v>
      </c>
      <c r="K3959" s="1">
        <v>15410</v>
      </c>
      <c r="L3959" s="1">
        <v>15410</v>
      </c>
      <c r="M3959">
        <v>0</v>
      </c>
      <c r="N3959" s="1">
        <v>31969.03</v>
      </c>
      <c r="O3959" s="1">
        <v>-16559.03</v>
      </c>
      <c r="P3959" s="1">
        <v>31969.03</v>
      </c>
      <c r="Q3959">
        <v>0</v>
      </c>
      <c r="R3959" s="1">
        <v>31969.03</v>
      </c>
      <c r="S3959">
        <v>0</v>
      </c>
    </row>
    <row r="3960" spans="1:19" x14ac:dyDescent="0.25">
      <c r="A3960" s="2">
        <v>1001</v>
      </c>
      <c r="B3960" t="s">
        <v>21</v>
      </c>
      <c r="C3960" s="2" t="str">
        <f t="shared" si="205"/>
        <v>19</v>
      </c>
      <c r="D3960" t="s">
        <v>757</v>
      </c>
      <c r="E3960" s="2" t="str">
        <f t="shared" si="206"/>
        <v>190170000</v>
      </c>
      <c r="F3960" t="s">
        <v>804</v>
      </c>
      <c r="G3960" t="s">
        <v>805</v>
      </c>
      <c r="H3960" t="s">
        <v>806</v>
      </c>
      <c r="I3960">
        <v>22606</v>
      </c>
      <c r="J3960" t="s">
        <v>83</v>
      </c>
      <c r="K3960" s="1">
        <v>1200</v>
      </c>
      <c r="L3960" s="1">
        <v>1200</v>
      </c>
      <c r="M3960">
        <v>0</v>
      </c>
      <c r="N3960" s="1">
        <v>16955.41</v>
      </c>
      <c r="O3960" s="1">
        <v>-15755.41</v>
      </c>
      <c r="P3960" s="1">
        <v>16955.41</v>
      </c>
      <c r="Q3960">
        <v>0</v>
      </c>
      <c r="R3960" s="1">
        <v>16955.41</v>
      </c>
      <c r="S3960">
        <v>0</v>
      </c>
    </row>
    <row r="3961" spans="1:19" x14ac:dyDescent="0.25">
      <c r="A3961" s="2">
        <v>1001</v>
      </c>
      <c r="B3961" t="s">
        <v>21</v>
      </c>
      <c r="C3961" s="2" t="str">
        <f t="shared" si="205"/>
        <v>19</v>
      </c>
      <c r="D3961" t="s">
        <v>757</v>
      </c>
      <c r="E3961" s="2" t="str">
        <f t="shared" si="206"/>
        <v>190170000</v>
      </c>
      <c r="F3961" t="s">
        <v>804</v>
      </c>
      <c r="G3961" t="s">
        <v>805</v>
      </c>
      <c r="H3961" t="s">
        <v>806</v>
      </c>
      <c r="I3961">
        <v>22609</v>
      </c>
      <c r="J3961" t="s">
        <v>44</v>
      </c>
      <c r="K3961" s="1">
        <v>20000</v>
      </c>
      <c r="L3961" s="1">
        <v>20000</v>
      </c>
      <c r="M3961">
        <v>0</v>
      </c>
      <c r="N3961" s="1">
        <v>10739.1</v>
      </c>
      <c r="O3961" s="1">
        <v>9260.9</v>
      </c>
      <c r="P3961" s="1">
        <v>10739.1</v>
      </c>
      <c r="Q3961">
        <v>0</v>
      </c>
      <c r="R3961" s="1">
        <v>10739.1</v>
      </c>
      <c r="S3961">
        <v>0</v>
      </c>
    </row>
    <row r="3962" spans="1:19" x14ac:dyDescent="0.25">
      <c r="A3962" s="2">
        <v>1001</v>
      </c>
      <c r="B3962" t="s">
        <v>21</v>
      </c>
      <c r="C3962" s="2" t="str">
        <f t="shared" si="205"/>
        <v>19</v>
      </c>
      <c r="D3962" t="s">
        <v>757</v>
      </c>
      <c r="E3962" s="2" t="str">
        <f t="shared" si="206"/>
        <v>190170000</v>
      </c>
      <c r="F3962" t="s">
        <v>804</v>
      </c>
      <c r="G3962" t="s">
        <v>805</v>
      </c>
      <c r="H3962" t="s">
        <v>806</v>
      </c>
      <c r="I3962">
        <v>22704</v>
      </c>
      <c r="J3962" t="s">
        <v>136</v>
      </c>
      <c r="K3962" s="1">
        <v>12894340</v>
      </c>
      <c r="L3962" s="1">
        <v>11004907.779999999</v>
      </c>
      <c r="M3962" s="1">
        <v>-1889432.22</v>
      </c>
      <c r="N3962" s="1">
        <v>10973994.77</v>
      </c>
      <c r="O3962" s="1">
        <v>30913.01</v>
      </c>
      <c r="P3962" s="1">
        <v>10973994.77</v>
      </c>
      <c r="Q3962">
        <v>0</v>
      </c>
      <c r="R3962" s="1">
        <v>10849210.4</v>
      </c>
      <c r="S3962" s="1">
        <v>124784.37</v>
      </c>
    </row>
    <row r="3963" spans="1:19" x14ac:dyDescent="0.25">
      <c r="A3963" s="2">
        <v>1001</v>
      </c>
      <c r="B3963" t="s">
        <v>21</v>
      </c>
      <c r="C3963" s="2" t="str">
        <f t="shared" si="205"/>
        <v>19</v>
      </c>
      <c r="D3963" t="s">
        <v>757</v>
      </c>
      <c r="E3963" s="2" t="str">
        <f t="shared" si="206"/>
        <v>190170000</v>
      </c>
      <c r="F3963" t="s">
        <v>804</v>
      </c>
      <c r="G3963" t="s">
        <v>805</v>
      </c>
      <c r="H3963" t="s">
        <v>806</v>
      </c>
      <c r="I3963">
        <v>22705</v>
      </c>
      <c r="J3963" t="s">
        <v>223</v>
      </c>
      <c r="K3963" s="1">
        <v>421497</v>
      </c>
      <c r="L3963" s="1">
        <v>421497</v>
      </c>
      <c r="M3963">
        <v>0</v>
      </c>
      <c r="N3963" s="1">
        <v>451558.91</v>
      </c>
      <c r="O3963" s="1">
        <v>-30061.91</v>
      </c>
      <c r="P3963" s="1">
        <v>451558.91</v>
      </c>
      <c r="Q3963">
        <v>0</v>
      </c>
      <c r="R3963" s="1">
        <v>352267.5</v>
      </c>
      <c r="S3963" s="1">
        <v>99291.41</v>
      </c>
    </row>
    <row r="3964" spans="1:19" x14ac:dyDescent="0.25">
      <c r="A3964" s="2">
        <v>1001</v>
      </c>
      <c r="B3964" t="s">
        <v>21</v>
      </c>
      <c r="C3964" s="2" t="str">
        <f t="shared" si="205"/>
        <v>19</v>
      </c>
      <c r="D3964" t="s">
        <v>757</v>
      </c>
      <c r="E3964" s="2" t="str">
        <f t="shared" si="206"/>
        <v>190170000</v>
      </c>
      <c r="F3964" t="s">
        <v>804</v>
      </c>
      <c r="G3964" t="s">
        <v>805</v>
      </c>
      <c r="H3964" t="s">
        <v>806</v>
      </c>
      <c r="I3964">
        <v>22706</v>
      </c>
      <c r="J3964" t="s">
        <v>86</v>
      </c>
      <c r="K3964" s="1">
        <v>581153</v>
      </c>
      <c r="L3964" s="1">
        <v>128629.93</v>
      </c>
      <c r="M3964" s="1">
        <v>-452523.07</v>
      </c>
      <c r="N3964" s="1">
        <v>67076</v>
      </c>
      <c r="O3964" s="1">
        <v>61553.93</v>
      </c>
      <c r="P3964" s="1">
        <v>67076</v>
      </c>
      <c r="Q3964">
        <v>0</v>
      </c>
      <c r="R3964" s="1">
        <v>67076</v>
      </c>
      <c r="S3964">
        <v>0</v>
      </c>
    </row>
    <row r="3965" spans="1:19" x14ac:dyDescent="0.25">
      <c r="A3965" s="2">
        <v>1001</v>
      </c>
      <c r="B3965" t="s">
        <v>21</v>
      </c>
      <c r="C3965" s="2" t="str">
        <f t="shared" si="205"/>
        <v>19</v>
      </c>
      <c r="D3965" t="s">
        <v>757</v>
      </c>
      <c r="E3965" s="2" t="str">
        <f t="shared" si="206"/>
        <v>190170000</v>
      </c>
      <c r="F3965" t="s">
        <v>804</v>
      </c>
      <c r="G3965" t="s">
        <v>805</v>
      </c>
      <c r="H3965" t="s">
        <v>806</v>
      </c>
      <c r="I3965">
        <v>22709</v>
      </c>
      <c r="J3965" t="s">
        <v>87</v>
      </c>
      <c r="K3965" s="1">
        <v>3323633</v>
      </c>
      <c r="L3965" s="1">
        <v>3111961.82</v>
      </c>
      <c r="M3965" s="1">
        <v>-211671.18</v>
      </c>
      <c r="N3965" s="1">
        <v>2994267.77</v>
      </c>
      <c r="O3965" s="1">
        <v>117694.05</v>
      </c>
      <c r="P3965" s="1">
        <v>2994267.77</v>
      </c>
      <c r="Q3965">
        <v>0</v>
      </c>
      <c r="R3965" s="1">
        <v>2565025.92</v>
      </c>
      <c r="S3965" s="1">
        <v>429241.85</v>
      </c>
    </row>
    <row r="3966" spans="1:19" x14ac:dyDescent="0.25">
      <c r="A3966" s="2">
        <v>1001</v>
      </c>
      <c r="B3966" t="s">
        <v>21</v>
      </c>
      <c r="C3966" s="2" t="str">
        <f t="shared" si="205"/>
        <v>19</v>
      </c>
      <c r="D3966" t="s">
        <v>757</v>
      </c>
      <c r="E3966" s="2" t="str">
        <f t="shared" si="206"/>
        <v>190170000</v>
      </c>
      <c r="F3966" t="s">
        <v>804</v>
      </c>
      <c r="G3966" t="s">
        <v>805</v>
      </c>
      <c r="H3966" t="s">
        <v>806</v>
      </c>
      <c r="I3966">
        <v>22721</v>
      </c>
      <c r="J3966" t="s">
        <v>807</v>
      </c>
      <c r="K3966" s="1">
        <v>50000</v>
      </c>
      <c r="L3966" s="1">
        <v>50000</v>
      </c>
      <c r="M3966">
        <v>0</v>
      </c>
      <c r="N3966">
        <v>0</v>
      </c>
      <c r="O3966" s="1">
        <v>50000</v>
      </c>
      <c r="P3966">
        <v>0</v>
      </c>
      <c r="Q3966">
        <v>0</v>
      </c>
      <c r="R3966">
        <v>0</v>
      </c>
      <c r="S3966">
        <v>0</v>
      </c>
    </row>
    <row r="3967" spans="1:19" x14ac:dyDescent="0.25">
      <c r="A3967" s="2">
        <v>1001</v>
      </c>
      <c r="B3967" t="s">
        <v>21</v>
      </c>
      <c r="C3967" s="2" t="str">
        <f t="shared" si="205"/>
        <v>19</v>
      </c>
      <c r="D3967" t="s">
        <v>757</v>
      </c>
      <c r="E3967" s="2" t="str">
        <f t="shared" si="206"/>
        <v>190170000</v>
      </c>
      <c r="F3967" t="s">
        <v>804</v>
      </c>
      <c r="G3967" t="s">
        <v>805</v>
      </c>
      <c r="H3967" t="s">
        <v>806</v>
      </c>
      <c r="I3967">
        <v>23001</v>
      </c>
      <c r="J3967" t="s">
        <v>88</v>
      </c>
      <c r="K3967" s="1">
        <v>3000</v>
      </c>
      <c r="L3967" s="1">
        <v>2000</v>
      </c>
      <c r="M3967" s="1">
        <v>-1000</v>
      </c>
      <c r="N3967" s="1">
        <v>2071.0700000000002</v>
      </c>
      <c r="O3967">
        <v>-71.069999999999993</v>
      </c>
      <c r="P3967" s="1">
        <v>2071.0700000000002</v>
      </c>
      <c r="Q3967">
        <v>0</v>
      </c>
      <c r="R3967" s="1">
        <v>2071.0700000000002</v>
      </c>
      <c r="S3967">
        <v>0</v>
      </c>
    </row>
    <row r="3968" spans="1:19" x14ac:dyDescent="0.25">
      <c r="A3968" s="2">
        <v>1001</v>
      </c>
      <c r="B3968" t="s">
        <v>21</v>
      </c>
      <c r="C3968" s="2" t="str">
        <f t="shared" si="205"/>
        <v>19</v>
      </c>
      <c r="D3968" t="s">
        <v>757</v>
      </c>
      <c r="E3968" s="2" t="str">
        <f t="shared" si="206"/>
        <v>190170000</v>
      </c>
      <c r="F3968" t="s">
        <v>804</v>
      </c>
      <c r="G3968" t="s">
        <v>805</v>
      </c>
      <c r="H3968" t="s">
        <v>806</v>
      </c>
      <c r="I3968">
        <v>23100</v>
      </c>
      <c r="J3968" t="s">
        <v>89</v>
      </c>
      <c r="K3968" s="1">
        <v>10000</v>
      </c>
      <c r="L3968" s="1">
        <v>7000</v>
      </c>
      <c r="M3968" s="1">
        <v>-3000</v>
      </c>
      <c r="N3968" s="1">
        <v>6273.12</v>
      </c>
      <c r="O3968">
        <v>726.88</v>
      </c>
      <c r="P3968" s="1">
        <v>6273.12</v>
      </c>
      <c r="Q3968">
        <v>0</v>
      </c>
      <c r="R3968" s="1">
        <v>6273.12</v>
      </c>
      <c r="S3968">
        <v>0</v>
      </c>
    </row>
    <row r="3969" spans="1:19" x14ac:dyDescent="0.25">
      <c r="A3969" s="2">
        <v>1001</v>
      </c>
      <c r="B3969" t="s">
        <v>21</v>
      </c>
      <c r="C3969" s="2" t="str">
        <f t="shared" si="205"/>
        <v>19</v>
      </c>
      <c r="D3969" t="s">
        <v>757</v>
      </c>
      <c r="E3969" s="2" t="str">
        <f t="shared" si="206"/>
        <v>190170000</v>
      </c>
      <c r="F3969" t="s">
        <v>804</v>
      </c>
      <c r="G3969" t="s">
        <v>805</v>
      </c>
      <c r="H3969" t="s">
        <v>806</v>
      </c>
      <c r="I3969">
        <v>25401</v>
      </c>
      <c r="J3969" t="s">
        <v>765</v>
      </c>
      <c r="K3969" s="1">
        <v>47389382</v>
      </c>
      <c r="L3969" s="1">
        <v>48692646.009999998</v>
      </c>
      <c r="M3969" s="1">
        <v>1303264.01</v>
      </c>
      <c r="N3969" s="1">
        <v>48162318.979999997</v>
      </c>
      <c r="O3969" s="1">
        <v>530327.03</v>
      </c>
      <c r="P3969" s="1">
        <v>47011143.979999997</v>
      </c>
      <c r="Q3969" s="1">
        <v>1151175</v>
      </c>
      <c r="R3969" s="1">
        <v>45966364.299999997</v>
      </c>
      <c r="S3969" s="1">
        <v>1044779.68</v>
      </c>
    </row>
    <row r="3970" spans="1:19" x14ac:dyDescent="0.25">
      <c r="A3970" s="2">
        <v>1001</v>
      </c>
      <c r="B3970" t="s">
        <v>21</v>
      </c>
      <c r="C3970" s="2" t="str">
        <f t="shared" si="205"/>
        <v>19</v>
      </c>
      <c r="D3970" t="s">
        <v>757</v>
      </c>
      <c r="E3970" s="2" t="str">
        <f t="shared" si="206"/>
        <v>190170000</v>
      </c>
      <c r="F3970" t="s">
        <v>804</v>
      </c>
      <c r="G3970" t="s">
        <v>805</v>
      </c>
      <c r="H3970" t="s">
        <v>806</v>
      </c>
      <c r="I3970">
        <v>26009</v>
      </c>
      <c r="J3970" t="s">
        <v>227</v>
      </c>
      <c r="K3970" s="1">
        <v>10000</v>
      </c>
      <c r="L3970" s="1">
        <v>4098.2</v>
      </c>
      <c r="M3970" s="1">
        <v>-5901.8</v>
      </c>
      <c r="N3970" s="1">
        <v>4054.2</v>
      </c>
      <c r="O3970">
        <v>44</v>
      </c>
      <c r="P3970" s="1">
        <v>4054.2</v>
      </c>
      <c r="Q3970">
        <v>0</v>
      </c>
      <c r="R3970" s="1">
        <v>4054.2</v>
      </c>
      <c r="S3970">
        <v>0</v>
      </c>
    </row>
    <row r="3971" spans="1:19" x14ac:dyDescent="0.25">
      <c r="A3971" s="2">
        <v>1001</v>
      </c>
      <c r="B3971" t="s">
        <v>21</v>
      </c>
      <c r="C3971" s="2" t="str">
        <f t="shared" si="205"/>
        <v>19</v>
      </c>
      <c r="D3971" t="s">
        <v>757</v>
      </c>
      <c r="E3971" s="2" t="str">
        <f t="shared" si="206"/>
        <v>190170000</v>
      </c>
      <c r="F3971" t="s">
        <v>804</v>
      </c>
      <c r="G3971" t="s">
        <v>805</v>
      </c>
      <c r="H3971" t="s">
        <v>806</v>
      </c>
      <c r="I3971">
        <v>28001</v>
      </c>
      <c r="J3971" t="s">
        <v>45</v>
      </c>
      <c r="K3971" s="1">
        <v>795708</v>
      </c>
      <c r="L3971" s="1">
        <v>213488.24</v>
      </c>
      <c r="M3971" s="1">
        <v>-582219.76</v>
      </c>
      <c r="N3971" s="1">
        <v>102737.33</v>
      </c>
      <c r="O3971" s="1">
        <v>110750.91</v>
      </c>
      <c r="P3971" s="1">
        <v>102737.33</v>
      </c>
      <c r="Q3971">
        <v>0</v>
      </c>
      <c r="R3971" s="1">
        <v>102737.33</v>
      </c>
      <c r="S3971">
        <v>0</v>
      </c>
    </row>
    <row r="3972" spans="1:19" x14ac:dyDescent="0.25">
      <c r="A3972" s="2">
        <v>1001</v>
      </c>
      <c r="B3972" t="s">
        <v>21</v>
      </c>
      <c r="C3972" s="2" t="str">
        <f t="shared" si="205"/>
        <v>19</v>
      </c>
      <c r="D3972" t="s">
        <v>757</v>
      </c>
      <c r="E3972" s="2" t="str">
        <f t="shared" si="206"/>
        <v>190170000</v>
      </c>
      <c r="F3972" t="s">
        <v>804</v>
      </c>
      <c r="G3972" t="s">
        <v>805</v>
      </c>
      <c r="H3972" t="s">
        <v>806</v>
      </c>
      <c r="I3972">
        <v>48099</v>
      </c>
      <c r="J3972" t="s">
        <v>118</v>
      </c>
      <c r="K3972" s="1">
        <v>500000</v>
      </c>
      <c r="L3972" s="1">
        <v>1500000</v>
      </c>
      <c r="M3972" s="1">
        <v>1000000</v>
      </c>
      <c r="N3972" s="1">
        <v>1500000</v>
      </c>
      <c r="O3972">
        <v>0</v>
      </c>
      <c r="P3972" s="1">
        <v>1500000</v>
      </c>
      <c r="Q3972">
        <v>0</v>
      </c>
      <c r="R3972" s="1">
        <v>1500000</v>
      </c>
      <c r="S3972">
        <v>0</v>
      </c>
    </row>
    <row r="3973" spans="1:19" x14ac:dyDescent="0.25">
      <c r="A3973" s="2">
        <v>1001</v>
      </c>
      <c r="B3973" t="s">
        <v>21</v>
      </c>
      <c r="C3973" s="2" t="str">
        <f t="shared" si="205"/>
        <v>19</v>
      </c>
      <c r="D3973" t="s">
        <v>757</v>
      </c>
      <c r="E3973" s="2" t="str">
        <f t="shared" si="206"/>
        <v>190170000</v>
      </c>
      <c r="F3973" t="s">
        <v>804</v>
      </c>
      <c r="G3973" t="s">
        <v>805</v>
      </c>
      <c r="H3973" t="s">
        <v>806</v>
      </c>
      <c r="I3973">
        <v>48399</v>
      </c>
      <c r="J3973" t="s">
        <v>121</v>
      </c>
      <c r="K3973" s="1">
        <v>34627692</v>
      </c>
      <c r="L3973" s="1">
        <v>86910423.930000007</v>
      </c>
      <c r="M3973" s="1">
        <v>52282731.93</v>
      </c>
      <c r="N3973" s="1">
        <v>86908425.090000004</v>
      </c>
      <c r="O3973" s="1">
        <v>1998.84</v>
      </c>
      <c r="P3973" s="1">
        <v>86765404.219999999</v>
      </c>
      <c r="Q3973" s="1">
        <v>143020.87</v>
      </c>
      <c r="R3973" s="1">
        <v>86765404.209999993</v>
      </c>
      <c r="S3973">
        <v>0.01</v>
      </c>
    </row>
    <row r="3974" spans="1:19" x14ac:dyDescent="0.25">
      <c r="A3974" s="2">
        <v>1001</v>
      </c>
      <c r="B3974" t="s">
        <v>21</v>
      </c>
      <c r="C3974" s="2" t="str">
        <f t="shared" si="205"/>
        <v>19</v>
      </c>
      <c r="D3974" t="s">
        <v>757</v>
      </c>
      <c r="E3974" s="2" t="str">
        <f t="shared" si="206"/>
        <v>190170000</v>
      </c>
      <c r="F3974" t="s">
        <v>804</v>
      </c>
      <c r="G3974" t="s">
        <v>805</v>
      </c>
      <c r="H3974" t="s">
        <v>806</v>
      </c>
      <c r="I3974">
        <v>62301</v>
      </c>
      <c r="J3974" t="s">
        <v>157</v>
      </c>
      <c r="K3974">
        <v>0</v>
      </c>
      <c r="L3974" s="1">
        <v>5458</v>
      </c>
      <c r="M3974" s="1">
        <v>5458</v>
      </c>
      <c r="N3974" s="1">
        <v>5457.1</v>
      </c>
      <c r="O3974">
        <v>0.9</v>
      </c>
      <c r="P3974" s="1">
        <v>5457.1</v>
      </c>
      <c r="Q3974">
        <v>0</v>
      </c>
      <c r="R3974" s="1">
        <v>5457.1</v>
      </c>
      <c r="S3974">
        <v>0</v>
      </c>
    </row>
    <row r="3975" spans="1:19" x14ac:dyDescent="0.25">
      <c r="A3975" s="2">
        <v>1001</v>
      </c>
      <c r="B3975" t="s">
        <v>21</v>
      </c>
      <c r="C3975" s="2" t="str">
        <f t="shared" si="205"/>
        <v>19</v>
      </c>
      <c r="D3975" t="s">
        <v>757</v>
      </c>
      <c r="E3975" s="2" t="str">
        <f t="shared" si="206"/>
        <v>190170000</v>
      </c>
      <c r="F3975" t="s">
        <v>804</v>
      </c>
      <c r="G3975" t="s">
        <v>805</v>
      </c>
      <c r="H3975" t="s">
        <v>806</v>
      </c>
      <c r="I3975">
        <v>62802</v>
      </c>
      <c r="J3975" t="s">
        <v>95</v>
      </c>
      <c r="K3975">
        <v>0</v>
      </c>
      <c r="L3975" s="1">
        <v>4077.7</v>
      </c>
      <c r="M3975" s="1">
        <v>4077.7</v>
      </c>
      <c r="N3975" s="1">
        <v>4077.7</v>
      </c>
      <c r="O3975">
        <v>0</v>
      </c>
      <c r="P3975" s="1">
        <v>4077.7</v>
      </c>
      <c r="Q3975">
        <v>0</v>
      </c>
      <c r="R3975" s="1">
        <v>4077.7</v>
      </c>
      <c r="S3975">
        <v>0</v>
      </c>
    </row>
    <row r="3976" spans="1:19" x14ac:dyDescent="0.25">
      <c r="A3976" s="2">
        <v>1001</v>
      </c>
      <c r="B3976" t="s">
        <v>21</v>
      </c>
      <c r="C3976" s="2" t="str">
        <f t="shared" si="205"/>
        <v>19</v>
      </c>
      <c r="D3976" t="s">
        <v>757</v>
      </c>
      <c r="E3976" s="2" t="str">
        <f t="shared" si="206"/>
        <v>190170000</v>
      </c>
      <c r="F3976" t="s">
        <v>804</v>
      </c>
      <c r="G3976" t="s">
        <v>805</v>
      </c>
      <c r="H3976" t="s">
        <v>806</v>
      </c>
      <c r="I3976">
        <v>63100</v>
      </c>
      <c r="J3976" t="s">
        <v>97</v>
      </c>
      <c r="K3976" s="1">
        <v>370000</v>
      </c>
      <c r="L3976" s="1">
        <v>57274.69</v>
      </c>
      <c r="M3976" s="1">
        <v>-312725.31</v>
      </c>
      <c r="N3976" s="1">
        <v>18621.71</v>
      </c>
      <c r="O3976" s="1">
        <v>38652.980000000003</v>
      </c>
      <c r="P3976" s="1">
        <v>18621.71</v>
      </c>
      <c r="Q3976">
        <v>0</v>
      </c>
      <c r="R3976" s="1">
        <v>18621.71</v>
      </c>
      <c r="S3976">
        <v>0</v>
      </c>
    </row>
    <row r="3977" spans="1:19" x14ac:dyDescent="0.25">
      <c r="A3977" s="2">
        <v>1001</v>
      </c>
      <c r="B3977" t="s">
        <v>21</v>
      </c>
      <c r="C3977" s="2" t="str">
        <f t="shared" si="205"/>
        <v>19</v>
      </c>
      <c r="D3977" t="s">
        <v>757</v>
      </c>
      <c r="E3977" s="2" t="str">
        <f t="shared" si="206"/>
        <v>190170000</v>
      </c>
      <c r="F3977" t="s">
        <v>804</v>
      </c>
      <c r="G3977" t="s">
        <v>805</v>
      </c>
      <c r="H3977" t="s">
        <v>806</v>
      </c>
      <c r="I3977">
        <v>63301</v>
      </c>
      <c r="J3977" t="s">
        <v>129</v>
      </c>
      <c r="K3977" s="1">
        <v>20000</v>
      </c>
      <c r="L3977" s="1">
        <v>20000</v>
      </c>
      <c r="M3977">
        <v>0</v>
      </c>
      <c r="N3977" s="1">
        <v>54321.91</v>
      </c>
      <c r="O3977" s="1">
        <v>-34321.910000000003</v>
      </c>
      <c r="P3977" s="1">
        <v>54321.91</v>
      </c>
      <c r="Q3977">
        <v>0</v>
      </c>
      <c r="R3977" s="1">
        <v>54321.91</v>
      </c>
      <c r="S3977">
        <v>0</v>
      </c>
    </row>
    <row r="3978" spans="1:19" x14ac:dyDescent="0.25">
      <c r="A3978" s="2">
        <v>1001</v>
      </c>
      <c r="B3978" t="s">
        <v>21</v>
      </c>
      <c r="C3978" s="2" t="str">
        <f t="shared" si="205"/>
        <v>19</v>
      </c>
      <c r="D3978" t="s">
        <v>757</v>
      </c>
      <c r="E3978" s="2" t="str">
        <f t="shared" si="206"/>
        <v>190170000</v>
      </c>
      <c r="F3978" t="s">
        <v>804</v>
      </c>
      <c r="G3978" t="s">
        <v>805</v>
      </c>
      <c r="H3978" t="s">
        <v>806</v>
      </c>
      <c r="I3978">
        <v>63302</v>
      </c>
      <c r="J3978" t="s">
        <v>130</v>
      </c>
      <c r="K3978" s="1">
        <v>10000</v>
      </c>
      <c r="L3978" s="1">
        <v>10000</v>
      </c>
      <c r="M3978">
        <v>0</v>
      </c>
      <c r="N3978" s="1">
        <v>14539.36</v>
      </c>
      <c r="O3978" s="1">
        <v>-4539.3599999999997</v>
      </c>
      <c r="P3978" s="1">
        <v>14539.36</v>
      </c>
      <c r="Q3978">
        <v>0</v>
      </c>
      <c r="R3978" s="1">
        <v>14539.36</v>
      </c>
      <c r="S3978">
        <v>0</v>
      </c>
    </row>
    <row r="3979" spans="1:19" x14ac:dyDescent="0.25">
      <c r="A3979" s="2">
        <v>1001</v>
      </c>
      <c r="B3979" t="s">
        <v>21</v>
      </c>
      <c r="C3979" s="2" t="str">
        <f t="shared" si="205"/>
        <v>19</v>
      </c>
      <c r="D3979" t="s">
        <v>757</v>
      </c>
      <c r="E3979" s="2" t="str">
        <f t="shared" si="206"/>
        <v>190170000</v>
      </c>
      <c r="F3979" t="s">
        <v>804</v>
      </c>
      <c r="G3979" t="s">
        <v>805</v>
      </c>
      <c r="H3979" t="s">
        <v>806</v>
      </c>
      <c r="I3979">
        <v>63303</v>
      </c>
      <c r="J3979" t="s">
        <v>98</v>
      </c>
      <c r="K3979">
        <v>0</v>
      </c>
      <c r="L3979" s="1">
        <v>5925</v>
      </c>
      <c r="M3979" s="1">
        <v>5925</v>
      </c>
      <c r="N3979" s="1">
        <v>5882.34</v>
      </c>
      <c r="O3979">
        <v>42.66</v>
      </c>
      <c r="P3979" s="1">
        <v>5882.34</v>
      </c>
      <c r="Q3979">
        <v>0</v>
      </c>
      <c r="R3979" s="1">
        <v>5882.34</v>
      </c>
      <c r="S3979">
        <v>0</v>
      </c>
    </row>
    <row r="3980" spans="1:19" x14ac:dyDescent="0.25">
      <c r="A3980" s="2">
        <v>1001</v>
      </c>
      <c r="B3980" t="s">
        <v>21</v>
      </c>
      <c r="C3980" s="2" t="str">
        <f t="shared" si="205"/>
        <v>19</v>
      </c>
      <c r="D3980" t="s">
        <v>757</v>
      </c>
      <c r="E3980" s="2" t="str">
        <f t="shared" si="206"/>
        <v>190170000</v>
      </c>
      <c r="F3980" t="s">
        <v>804</v>
      </c>
      <c r="G3980" t="s">
        <v>805</v>
      </c>
      <c r="H3980" t="s">
        <v>806</v>
      </c>
      <c r="I3980">
        <v>63307</v>
      </c>
      <c r="J3980" t="s">
        <v>655</v>
      </c>
      <c r="K3980">
        <v>0</v>
      </c>
      <c r="L3980" s="1">
        <v>4000</v>
      </c>
      <c r="M3980" s="1">
        <v>4000</v>
      </c>
      <c r="N3980" s="1">
        <v>3834.37</v>
      </c>
      <c r="O3980">
        <v>165.63</v>
      </c>
      <c r="P3980" s="1">
        <v>3834.37</v>
      </c>
      <c r="Q3980">
        <v>0</v>
      </c>
      <c r="R3980" s="1">
        <v>3834.37</v>
      </c>
      <c r="S3980">
        <v>0</v>
      </c>
    </row>
    <row r="3981" spans="1:19" x14ac:dyDescent="0.25">
      <c r="A3981" s="2">
        <v>1001</v>
      </c>
      <c r="B3981" t="s">
        <v>21</v>
      </c>
      <c r="C3981" s="2" t="str">
        <f t="shared" si="205"/>
        <v>19</v>
      </c>
      <c r="D3981" t="s">
        <v>757</v>
      </c>
      <c r="E3981" s="2" t="str">
        <f t="shared" si="206"/>
        <v>190170000</v>
      </c>
      <c r="F3981" t="s">
        <v>804</v>
      </c>
      <c r="G3981" t="s">
        <v>805</v>
      </c>
      <c r="H3981" t="s">
        <v>806</v>
      </c>
      <c r="I3981">
        <v>78099</v>
      </c>
      <c r="J3981" t="s">
        <v>118</v>
      </c>
      <c r="K3981" s="1">
        <v>182175</v>
      </c>
      <c r="L3981" s="1">
        <v>182175</v>
      </c>
      <c r="M3981">
        <v>0</v>
      </c>
      <c r="N3981" s="1">
        <v>12140.33</v>
      </c>
      <c r="O3981" s="1">
        <v>170034.67</v>
      </c>
      <c r="P3981" s="1">
        <v>12140.33</v>
      </c>
      <c r="Q3981">
        <v>0</v>
      </c>
      <c r="R3981" s="1">
        <v>12140.33</v>
      </c>
      <c r="S3981">
        <v>0</v>
      </c>
    </row>
    <row r="3982" spans="1:19" x14ac:dyDescent="0.25">
      <c r="A3982" s="2">
        <v>1001</v>
      </c>
      <c r="B3982" t="s">
        <v>21</v>
      </c>
      <c r="C3982" s="2" t="str">
        <f t="shared" si="205"/>
        <v>19</v>
      </c>
      <c r="D3982" t="s">
        <v>757</v>
      </c>
      <c r="E3982" s="2" t="str">
        <f t="shared" ref="E3982:E4013" si="207">"190180000"</f>
        <v>190180000</v>
      </c>
      <c r="F3982" t="s">
        <v>808</v>
      </c>
      <c r="G3982" t="s">
        <v>809</v>
      </c>
      <c r="H3982" t="s">
        <v>810</v>
      </c>
      <c r="I3982">
        <v>10000</v>
      </c>
      <c r="J3982" t="s">
        <v>25</v>
      </c>
      <c r="K3982" s="1">
        <v>82492</v>
      </c>
      <c r="L3982" s="1">
        <v>77259</v>
      </c>
      <c r="M3982" s="1">
        <v>-5233</v>
      </c>
      <c r="N3982" s="1">
        <v>77258.490000000005</v>
      </c>
      <c r="O3982">
        <v>0.51</v>
      </c>
      <c r="P3982" s="1">
        <v>77258.490000000005</v>
      </c>
      <c r="Q3982">
        <v>0</v>
      </c>
      <c r="R3982" s="1">
        <v>77258.490000000005</v>
      </c>
      <c r="S3982">
        <v>0</v>
      </c>
    </row>
    <row r="3983" spans="1:19" x14ac:dyDescent="0.25">
      <c r="A3983" s="2">
        <v>1001</v>
      </c>
      <c r="B3983" t="s">
        <v>21</v>
      </c>
      <c r="C3983" s="2" t="str">
        <f t="shared" si="205"/>
        <v>19</v>
      </c>
      <c r="D3983" t="s">
        <v>757</v>
      </c>
      <c r="E3983" s="2" t="str">
        <f t="shared" si="207"/>
        <v>190180000</v>
      </c>
      <c r="F3983" t="s">
        <v>808</v>
      </c>
      <c r="G3983" t="s">
        <v>809</v>
      </c>
      <c r="H3983" t="s">
        <v>810</v>
      </c>
      <c r="I3983">
        <v>12000</v>
      </c>
      <c r="J3983" t="s">
        <v>28</v>
      </c>
      <c r="K3983" s="1">
        <v>443295</v>
      </c>
      <c r="L3983" s="1">
        <v>401095.24</v>
      </c>
      <c r="M3983" s="1">
        <v>-42199.76</v>
      </c>
      <c r="N3983" s="1">
        <v>401095.24</v>
      </c>
      <c r="O3983">
        <v>0</v>
      </c>
      <c r="P3983" s="1">
        <v>401095.24</v>
      </c>
      <c r="Q3983">
        <v>0</v>
      </c>
      <c r="R3983" s="1">
        <v>401095.24</v>
      </c>
      <c r="S3983">
        <v>0</v>
      </c>
    </row>
    <row r="3984" spans="1:19" x14ac:dyDescent="0.25">
      <c r="A3984" s="2">
        <v>1001</v>
      </c>
      <c r="B3984" t="s">
        <v>21</v>
      </c>
      <c r="C3984" s="2" t="str">
        <f t="shared" si="205"/>
        <v>19</v>
      </c>
      <c r="D3984" t="s">
        <v>757</v>
      </c>
      <c r="E3984" s="2" t="str">
        <f t="shared" si="207"/>
        <v>190180000</v>
      </c>
      <c r="F3984" t="s">
        <v>808</v>
      </c>
      <c r="G3984" t="s">
        <v>809</v>
      </c>
      <c r="H3984" t="s">
        <v>810</v>
      </c>
      <c r="I3984">
        <v>12001</v>
      </c>
      <c r="J3984" t="s">
        <v>51</v>
      </c>
      <c r="K3984" s="1">
        <v>119941</v>
      </c>
      <c r="L3984" s="1">
        <v>78827.429999999993</v>
      </c>
      <c r="M3984" s="1">
        <v>-41113.57</v>
      </c>
      <c r="N3984" s="1">
        <v>78827.429999999993</v>
      </c>
      <c r="O3984">
        <v>0</v>
      </c>
      <c r="P3984" s="1">
        <v>78827.429999999993</v>
      </c>
      <c r="Q3984">
        <v>0</v>
      </c>
      <c r="R3984" s="1">
        <v>78827.429999999993</v>
      </c>
      <c r="S3984">
        <v>0</v>
      </c>
    </row>
    <row r="3985" spans="1:19" x14ac:dyDescent="0.25">
      <c r="A3985" s="2">
        <v>1001</v>
      </c>
      <c r="B3985" t="s">
        <v>21</v>
      </c>
      <c r="C3985" s="2" t="str">
        <f t="shared" si="205"/>
        <v>19</v>
      </c>
      <c r="D3985" t="s">
        <v>757</v>
      </c>
      <c r="E3985" s="2" t="str">
        <f t="shared" si="207"/>
        <v>190180000</v>
      </c>
      <c r="F3985" t="s">
        <v>808</v>
      </c>
      <c r="G3985" t="s">
        <v>809</v>
      </c>
      <c r="H3985" t="s">
        <v>810</v>
      </c>
      <c r="I3985">
        <v>12002</v>
      </c>
      <c r="J3985" t="s">
        <v>29</v>
      </c>
      <c r="K3985" s="1">
        <v>183725</v>
      </c>
      <c r="L3985" s="1">
        <v>144348.89000000001</v>
      </c>
      <c r="M3985" s="1">
        <v>-39376.11</v>
      </c>
      <c r="N3985" s="1">
        <v>144348.89000000001</v>
      </c>
      <c r="O3985">
        <v>0</v>
      </c>
      <c r="P3985" s="1">
        <v>144348.89000000001</v>
      </c>
      <c r="Q3985">
        <v>0</v>
      </c>
      <c r="R3985" s="1">
        <v>144348.89000000001</v>
      </c>
      <c r="S3985">
        <v>0</v>
      </c>
    </row>
    <row r="3986" spans="1:19" x14ac:dyDescent="0.25">
      <c r="A3986" s="2">
        <v>1001</v>
      </c>
      <c r="B3986" t="s">
        <v>21</v>
      </c>
      <c r="C3986" s="2" t="str">
        <f t="shared" si="205"/>
        <v>19</v>
      </c>
      <c r="D3986" t="s">
        <v>757</v>
      </c>
      <c r="E3986" s="2" t="str">
        <f t="shared" si="207"/>
        <v>190180000</v>
      </c>
      <c r="F3986" t="s">
        <v>808</v>
      </c>
      <c r="G3986" t="s">
        <v>809</v>
      </c>
      <c r="H3986" t="s">
        <v>810</v>
      </c>
      <c r="I3986">
        <v>12003</v>
      </c>
      <c r="J3986" t="s">
        <v>30</v>
      </c>
      <c r="K3986" s="1">
        <v>136262</v>
      </c>
      <c r="L3986" s="1">
        <v>99470.57</v>
      </c>
      <c r="M3986" s="1">
        <v>-36791.43</v>
      </c>
      <c r="N3986" s="1">
        <v>99470.57</v>
      </c>
      <c r="O3986">
        <v>0</v>
      </c>
      <c r="P3986" s="1">
        <v>99470.57</v>
      </c>
      <c r="Q3986">
        <v>0</v>
      </c>
      <c r="R3986" s="1">
        <v>99470.57</v>
      </c>
      <c r="S3986">
        <v>0</v>
      </c>
    </row>
    <row r="3987" spans="1:19" x14ac:dyDescent="0.25">
      <c r="A3987" s="2">
        <v>1001</v>
      </c>
      <c r="B3987" t="s">
        <v>21</v>
      </c>
      <c r="C3987" s="2" t="str">
        <f t="shared" si="205"/>
        <v>19</v>
      </c>
      <c r="D3987" t="s">
        <v>757</v>
      </c>
      <c r="E3987" s="2" t="str">
        <f t="shared" si="207"/>
        <v>190180000</v>
      </c>
      <c r="F3987" t="s">
        <v>808</v>
      </c>
      <c r="G3987" t="s">
        <v>809</v>
      </c>
      <c r="H3987" t="s">
        <v>810</v>
      </c>
      <c r="I3987">
        <v>12005</v>
      </c>
      <c r="J3987" t="s">
        <v>31</v>
      </c>
      <c r="K3987" s="1">
        <v>127908</v>
      </c>
      <c r="L3987" s="1">
        <v>157535.07</v>
      </c>
      <c r="M3987" s="1">
        <v>29627.07</v>
      </c>
      <c r="N3987" s="1">
        <v>157535.07</v>
      </c>
      <c r="O3987">
        <v>0</v>
      </c>
      <c r="P3987" s="1">
        <v>157535.07</v>
      </c>
      <c r="Q3987">
        <v>0</v>
      </c>
      <c r="R3987" s="1">
        <v>157535.07</v>
      </c>
      <c r="S3987">
        <v>0</v>
      </c>
    </row>
    <row r="3988" spans="1:19" x14ac:dyDescent="0.25">
      <c r="A3988" s="2">
        <v>1001</v>
      </c>
      <c r="B3988" t="s">
        <v>21</v>
      </c>
      <c r="C3988" s="2" t="str">
        <f t="shared" si="205"/>
        <v>19</v>
      </c>
      <c r="D3988" t="s">
        <v>757</v>
      </c>
      <c r="E3988" s="2" t="str">
        <f t="shared" si="207"/>
        <v>190180000</v>
      </c>
      <c r="F3988" t="s">
        <v>808</v>
      </c>
      <c r="G3988" t="s">
        <v>809</v>
      </c>
      <c r="H3988" t="s">
        <v>810</v>
      </c>
      <c r="I3988">
        <v>12100</v>
      </c>
      <c r="J3988" t="s">
        <v>32</v>
      </c>
      <c r="K3988" s="1">
        <v>550889</v>
      </c>
      <c r="L3988" s="1">
        <v>498460.26</v>
      </c>
      <c r="M3988" s="1">
        <v>-52428.74</v>
      </c>
      <c r="N3988" s="1">
        <v>498460.26</v>
      </c>
      <c r="O3988">
        <v>0</v>
      </c>
      <c r="P3988" s="1">
        <v>498460.26</v>
      </c>
      <c r="Q3988">
        <v>0</v>
      </c>
      <c r="R3988" s="1">
        <v>498460.26</v>
      </c>
      <c r="S3988">
        <v>0</v>
      </c>
    </row>
    <row r="3989" spans="1:19" x14ac:dyDescent="0.25">
      <c r="A3989" s="2">
        <v>1001</v>
      </c>
      <c r="B3989" t="s">
        <v>21</v>
      </c>
      <c r="C3989" s="2" t="str">
        <f t="shared" si="205"/>
        <v>19</v>
      </c>
      <c r="D3989" t="s">
        <v>757</v>
      </c>
      <c r="E3989" s="2" t="str">
        <f t="shared" si="207"/>
        <v>190180000</v>
      </c>
      <c r="F3989" t="s">
        <v>808</v>
      </c>
      <c r="G3989" t="s">
        <v>809</v>
      </c>
      <c r="H3989" t="s">
        <v>810</v>
      </c>
      <c r="I3989">
        <v>12101</v>
      </c>
      <c r="J3989" t="s">
        <v>33</v>
      </c>
      <c r="K3989" s="1">
        <v>1089260</v>
      </c>
      <c r="L3989" s="1">
        <v>1028452.83</v>
      </c>
      <c r="M3989" s="1">
        <v>-60807.17</v>
      </c>
      <c r="N3989" s="1">
        <v>1028452.83</v>
      </c>
      <c r="O3989">
        <v>0</v>
      </c>
      <c r="P3989" s="1">
        <v>1028452.83</v>
      </c>
      <c r="Q3989">
        <v>0</v>
      </c>
      <c r="R3989" s="1">
        <v>1028452.83</v>
      </c>
      <c r="S3989">
        <v>0</v>
      </c>
    </row>
    <row r="3990" spans="1:19" x14ac:dyDescent="0.25">
      <c r="A3990" s="2">
        <v>1001</v>
      </c>
      <c r="B3990" t="s">
        <v>21</v>
      </c>
      <c r="C3990" s="2" t="str">
        <f t="shared" ref="C3990:C4053" si="208">"19"</f>
        <v>19</v>
      </c>
      <c r="D3990" t="s">
        <v>757</v>
      </c>
      <c r="E3990" s="2" t="str">
        <f t="shared" si="207"/>
        <v>190180000</v>
      </c>
      <c r="F3990" t="s">
        <v>808</v>
      </c>
      <c r="G3990" t="s">
        <v>809</v>
      </c>
      <c r="H3990" t="s">
        <v>810</v>
      </c>
      <c r="I3990">
        <v>12103</v>
      </c>
      <c r="J3990" t="s">
        <v>52</v>
      </c>
      <c r="K3990">
        <v>0</v>
      </c>
      <c r="L3990" s="1">
        <v>7956.02</v>
      </c>
      <c r="M3990" s="1">
        <v>7956.02</v>
      </c>
      <c r="N3990" s="1">
        <v>7956.02</v>
      </c>
      <c r="O3990">
        <v>0</v>
      </c>
      <c r="P3990" s="1">
        <v>7956.02</v>
      </c>
      <c r="Q3990">
        <v>0</v>
      </c>
      <c r="R3990" s="1">
        <v>7956.02</v>
      </c>
      <c r="S3990">
        <v>0</v>
      </c>
    </row>
    <row r="3991" spans="1:19" x14ac:dyDescent="0.25">
      <c r="A3991" s="2">
        <v>1001</v>
      </c>
      <c r="B3991" t="s">
        <v>21</v>
      </c>
      <c r="C3991" s="2" t="str">
        <f t="shared" si="208"/>
        <v>19</v>
      </c>
      <c r="D3991" t="s">
        <v>757</v>
      </c>
      <c r="E3991" s="2" t="str">
        <f t="shared" si="207"/>
        <v>190180000</v>
      </c>
      <c r="F3991" t="s">
        <v>808</v>
      </c>
      <c r="G3991" t="s">
        <v>809</v>
      </c>
      <c r="H3991" t="s">
        <v>810</v>
      </c>
      <c r="I3991">
        <v>13000</v>
      </c>
      <c r="J3991" t="s">
        <v>53</v>
      </c>
      <c r="K3991" s="1">
        <v>4555396</v>
      </c>
      <c r="L3991" s="1">
        <v>3923514.59</v>
      </c>
      <c r="M3991" s="1">
        <v>-631881.41</v>
      </c>
      <c r="N3991" s="1">
        <v>3923514.16</v>
      </c>
      <c r="O3991">
        <v>0.43</v>
      </c>
      <c r="P3991" s="1">
        <v>3923514.16</v>
      </c>
      <c r="Q3991">
        <v>0</v>
      </c>
      <c r="R3991" s="1">
        <v>3923514.16</v>
      </c>
      <c r="S3991">
        <v>0</v>
      </c>
    </row>
    <row r="3992" spans="1:19" x14ac:dyDescent="0.25">
      <c r="A3992" s="2">
        <v>1001</v>
      </c>
      <c r="B3992" t="s">
        <v>21</v>
      </c>
      <c r="C3992" s="2" t="str">
        <f t="shared" si="208"/>
        <v>19</v>
      </c>
      <c r="D3992" t="s">
        <v>757</v>
      </c>
      <c r="E3992" s="2" t="str">
        <f t="shared" si="207"/>
        <v>190180000</v>
      </c>
      <c r="F3992" t="s">
        <v>808</v>
      </c>
      <c r="G3992" t="s">
        <v>809</v>
      </c>
      <c r="H3992" t="s">
        <v>810</v>
      </c>
      <c r="I3992">
        <v>13001</v>
      </c>
      <c r="J3992" t="s">
        <v>54</v>
      </c>
      <c r="K3992" s="1">
        <v>114848</v>
      </c>
      <c r="L3992" s="1">
        <v>102106.91</v>
      </c>
      <c r="M3992" s="1">
        <v>-12741.09</v>
      </c>
      <c r="N3992" s="1">
        <v>102105.95</v>
      </c>
      <c r="O3992">
        <v>0.96</v>
      </c>
      <c r="P3992" s="1">
        <v>102105.95</v>
      </c>
      <c r="Q3992">
        <v>0</v>
      </c>
      <c r="R3992" s="1">
        <v>102105.95</v>
      </c>
      <c r="S3992">
        <v>0</v>
      </c>
    </row>
    <row r="3993" spans="1:19" x14ac:dyDescent="0.25">
      <c r="A3993" s="2">
        <v>1001</v>
      </c>
      <c r="B3993" t="s">
        <v>21</v>
      </c>
      <c r="C3993" s="2" t="str">
        <f t="shared" si="208"/>
        <v>19</v>
      </c>
      <c r="D3993" t="s">
        <v>757</v>
      </c>
      <c r="E3993" s="2" t="str">
        <f t="shared" si="207"/>
        <v>190180000</v>
      </c>
      <c r="F3993" t="s">
        <v>808</v>
      </c>
      <c r="G3993" t="s">
        <v>809</v>
      </c>
      <c r="H3993" t="s">
        <v>810</v>
      </c>
      <c r="I3993">
        <v>13005</v>
      </c>
      <c r="J3993" t="s">
        <v>56</v>
      </c>
      <c r="K3993" s="1">
        <v>678623</v>
      </c>
      <c r="L3993" s="1">
        <v>543064.11</v>
      </c>
      <c r="M3993" s="1">
        <v>-135558.89000000001</v>
      </c>
      <c r="N3993" s="1">
        <v>543063.35</v>
      </c>
      <c r="O3993">
        <v>0.76</v>
      </c>
      <c r="P3993" s="1">
        <v>543063.35</v>
      </c>
      <c r="Q3993">
        <v>0</v>
      </c>
      <c r="R3993" s="1">
        <v>543063.35</v>
      </c>
      <c r="S3993">
        <v>0</v>
      </c>
    </row>
    <row r="3994" spans="1:19" x14ac:dyDescent="0.25">
      <c r="A3994" s="2">
        <v>1001</v>
      </c>
      <c r="B3994" t="s">
        <v>21</v>
      </c>
      <c r="C3994" s="2" t="str">
        <f t="shared" si="208"/>
        <v>19</v>
      </c>
      <c r="D3994" t="s">
        <v>757</v>
      </c>
      <c r="E3994" s="2" t="str">
        <f t="shared" si="207"/>
        <v>190180000</v>
      </c>
      <c r="F3994" t="s">
        <v>808</v>
      </c>
      <c r="G3994" t="s">
        <v>809</v>
      </c>
      <c r="H3994" t="s">
        <v>810</v>
      </c>
      <c r="I3994">
        <v>16000</v>
      </c>
      <c r="J3994" t="s">
        <v>35</v>
      </c>
      <c r="K3994" s="1">
        <v>2464750</v>
      </c>
      <c r="L3994" s="1">
        <v>2385711.88</v>
      </c>
      <c r="M3994" s="1">
        <v>-79038.12</v>
      </c>
      <c r="N3994" s="1">
        <v>2385710.94</v>
      </c>
      <c r="O3994">
        <v>0.94</v>
      </c>
      <c r="P3994" s="1">
        <v>2385710.94</v>
      </c>
      <c r="Q3994">
        <v>0</v>
      </c>
      <c r="R3994" s="1">
        <v>2385710.94</v>
      </c>
      <c r="S3994">
        <v>0</v>
      </c>
    </row>
    <row r="3995" spans="1:19" x14ac:dyDescent="0.25">
      <c r="A3995" s="2">
        <v>1001</v>
      </c>
      <c r="B3995" t="s">
        <v>21</v>
      </c>
      <c r="C3995" s="2" t="str">
        <f t="shared" si="208"/>
        <v>19</v>
      </c>
      <c r="D3995" t="s">
        <v>757</v>
      </c>
      <c r="E3995" s="2" t="str">
        <f t="shared" si="207"/>
        <v>190180000</v>
      </c>
      <c r="F3995" t="s">
        <v>808</v>
      </c>
      <c r="G3995" t="s">
        <v>809</v>
      </c>
      <c r="H3995" t="s">
        <v>810</v>
      </c>
      <c r="I3995">
        <v>20400</v>
      </c>
      <c r="J3995" t="s">
        <v>66</v>
      </c>
      <c r="K3995" s="1">
        <v>49200</v>
      </c>
      <c r="L3995" s="1">
        <v>49200</v>
      </c>
      <c r="M3995">
        <v>0</v>
      </c>
      <c r="N3995" s="1">
        <v>41520.93</v>
      </c>
      <c r="O3995" s="1">
        <v>7679.07</v>
      </c>
      <c r="P3995" s="1">
        <v>41520.93</v>
      </c>
      <c r="Q3995">
        <v>0</v>
      </c>
      <c r="R3995" s="1">
        <v>32299.68</v>
      </c>
      <c r="S3995" s="1">
        <v>9221.25</v>
      </c>
    </row>
    <row r="3996" spans="1:19" x14ac:dyDescent="0.25">
      <c r="A3996" s="2">
        <v>1001</v>
      </c>
      <c r="B3996" t="s">
        <v>21</v>
      </c>
      <c r="C3996" s="2" t="str">
        <f t="shared" si="208"/>
        <v>19</v>
      </c>
      <c r="D3996" t="s">
        <v>757</v>
      </c>
      <c r="E3996" s="2" t="str">
        <f t="shared" si="207"/>
        <v>190180000</v>
      </c>
      <c r="F3996" t="s">
        <v>808</v>
      </c>
      <c r="G3996" t="s">
        <v>809</v>
      </c>
      <c r="H3996" t="s">
        <v>810</v>
      </c>
      <c r="I3996">
        <v>21000</v>
      </c>
      <c r="J3996" t="s">
        <v>167</v>
      </c>
      <c r="K3996" s="1">
        <v>13416</v>
      </c>
      <c r="L3996" s="1">
        <v>43649.55</v>
      </c>
      <c r="M3996" s="1">
        <v>30233.55</v>
      </c>
      <c r="N3996" s="1">
        <v>43649.55</v>
      </c>
      <c r="O3996">
        <v>0</v>
      </c>
      <c r="P3996" s="1">
        <v>43649.55</v>
      </c>
      <c r="Q3996">
        <v>0</v>
      </c>
      <c r="R3996" s="1">
        <v>43649.55</v>
      </c>
      <c r="S3996">
        <v>0</v>
      </c>
    </row>
    <row r="3997" spans="1:19" x14ac:dyDescent="0.25">
      <c r="A3997" s="2">
        <v>1001</v>
      </c>
      <c r="B3997" t="s">
        <v>21</v>
      </c>
      <c r="C3997" s="2" t="str">
        <f t="shared" si="208"/>
        <v>19</v>
      </c>
      <c r="D3997" t="s">
        <v>757</v>
      </c>
      <c r="E3997" s="2" t="str">
        <f t="shared" si="207"/>
        <v>190180000</v>
      </c>
      <c r="F3997" t="s">
        <v>808</v>
      </c>
      <c r="G3997" t="s">
        <v>809</v>
      </c>
      <c r="H3997" t="s">
        <v>810</v>
      </c>
      <c r="I3997">
        <v>21200</v>
      </c>
      <c r="J3997" t="s">
        <v>68</v>
      </c>
      <c r="K3997" s="1">
        <v>29691</v>
      </c>
      <c r="L3997" s="1">
        <v>35409.49</v>
      </c>
      <c r="M3997" s="1">
        <v>5718.49</v>
      </c>
      <c r="N3997" s="1">
        <v>28839.55</v>
      </c>
      <c r="O3997" s="1">
        <v>6569.94</v>
      </c>
      <c r="P3997" s="1">
        <v>28839.55</v>
      </c>
      <c r="Q3997">
        <v>0</v>
      </c>
      <c r="R3997" s="1">
        <v>19764.55</v>
      </c>
      <c r="S3997" s="1">
        <v>9075</v>
      </c>
    </row>
    <row r="3998" spans="1:19" x14ac:dyDescent="0.25">
      <c r="A3998" s="2">
        <v>1001</v>
      </c>
      <c r="B3998" t="s">
        <v>21</v>
      </c>
      <c r="C3998" s="2" t="str">
        <f t="shared" si="208"/>
        <v>19</v>
      </c>
      <c r="D3998" t="s">
        <v>757</v>
      </c>
      <c r="E3998" s="2" t="str">
        <f t="shared" si="207"/>
        <v>190180000</v>
      </c>
      <c r="F3998" t="s">
        <v>808</v>
      </c>
      <c r="G3998" t="s">
        <v>809</v>
      </c>
      <c r="H3998" t="s">
        <v>810</v>
      </c>
      <c r="I3998">
        <v>21300</v>
      </c>
      <c r="J3998" t="s">
        <v>69</v>
      </c>
      <c r="K3998" s="1">
        <v>85876</v>
      </c>
      <c r="L3998" s="1">
        <v>92120.320000000007</v>
      </c>
      <c r="M3998" s="1">
        <v>6244.32</v>
      </c>
      <c r="N3998" s="1">
        <v>71551.02</v>
      </c>
      <c r="O3998" s="1">
        <v>20569.3</v>
      </c>
      <c r="P3998" s="1">
        <v>71551.02</v>
      </c>
      <c r="Q3998">
        <v>0</v>
      </c>
      <c r="R3998" s="1">
        <v>71550.89</v>
      </c>
      <c r="S3998">
        <v>0.13</v>
      </c>
    </row>
    <row r="3999" spans="1:19" x14ac:dyDescent="0.25">
      <c r="A3999" s="2">
        <v>1001</v>
      </c>
      <c r="B3999" t="s">
        <v>21</v>
      </c>
      <c r="C3999" s="2" t="str">
        <f t="shared" si="208"/>
        <v>19</v>
      </c>
      <c r="D3999" t="s">
        <v>757</v>
      </c>
      <c r="E3999" s="2" t="str">
        <f t="shared" si="207"/>
        <v>190180000</v>
      </c>
      <c r="F3999" t="s">
        <v>808</v>
      </c>
      <c r="G3999" t="s">
        <v>809</v>
      </c>
      <c r="H3999" t="s">
        <v>810</v>
      </c>
      <c r="I3999">
        <v>21400</v>
      </c>
      <c r="J3999" t="s">
        <v>70</v>
      </c>
      <c r="K3999" s="1">
        <v>1287</v>
      </c>
      <c r="L3999" s="1">
        <v>2390.64</v>
      </c>
      <c r="M3999" s="1">
        <v>1103.6400000000001</v>
      </c>
      <c r="N3999" s="1">
        <v>2117.5</v>
      </c>
      <c r="O3999">
        <v>273.14</v>
      </c>
      <c r="P3999" s="1">
        <v>2117.5</v>
      </c>
      <c r="Q3999">
        <v>0</v>
      </c>
      <c r="R3999" s="1">
        <v>2117.5</v>
      </c>
      <c r="S3999">
        <v>0</v>
      </c>
    </row>
    <row r="4000" spans="1:19" x14ac:dyDescent="0.25">
      <c r="A4000" s="2">
        <v>1001</v>
      </c>
      <c r="B4000" t="s">
        <v>21</v>
      </c>
      <c r="C4000" s="2" t="str">
        <f t="shared" si="208"/>
        <v>19</v>
      </c>
      <c r="D4000" t="s">
        <v>757</v>
      </c>
      <c r="E4000" s="2" t="str">
        <f t="shared" si="207"/>
        <v>190180000</v>
      </c>
      <c r="F4000" t="s">
        <v>808</v>
      </c>
      <c r="G4000" t="s">
        <v>809</v>
      </c>
      <c r="H4000" t="s">
        <v>810</v>
      </c>
      <c r="I4000">
        <v>21500</v>
      </c>
      <c r="J4000" t="s">
        <v>71</v>
      </c>
      <c r="K4000" s="1">
        <v>2933</v>
      </c>
      <c r="L4000" s="1">
        <v>10633</v>
      </c>
      <c r="M4000" s="1">
        <v>7700</v>
      </c>
      <c r="N4000" s="1">
        <v>4830.53</v>
      </c>
      <c r="O4000" s="1">
        <v>5802.47</v>
      </c>
      <c r="P4000" s="1">
        <v>4830.53</v>
      </c>
      <c r="Q4000">
        <v>0</v>
      </c>
      <c r="R4000" s="1">
        <v>4830.53</v>
      </c>
      <c r="S4000">
        <v>0</v>
      </c>
    </row>
    <row r="4001" spans="1:19" x14ac:dyDescent="0.25">
      <c r="A4001" s="2">
        <v>1001</v>
      </c>
      <c r="B4001" t="s">
        <v>21</v>
      </c>
      <c r="C4001" s="2" t="str">
        <f t="shared" si="208"/>
        <v>19</v>
      </c>
      <c r="D4001" t="s">
        <v>757</v>
      </c>
      <c r="E4001" s="2" t="str">
        <f t="shared" si="207"/>
        <v>190180000</v>
      </c>
      <c r="F4001" t="s">
        <v>808</v>
      </c>
      <c r="G4001" t="s">
        <v>809</v>
      </c>
      <c r="H4001" t="s">
        <v>810</v>
      </c>
      <c r="I4001">
        <v>22000</v>
      </c>
      <c r="J4001" t="s">
        <v>39</v>
      </c>
      <c r="K4001" s="1">
        <v>14651</v>
      </c>
      <c r="L4001" s="1">
        <v>6323.04</v>
      </c>
      <c r="M4001" s="1">
        <v>-8327.9599999999991</v>
      </c>
      <c r="N4001" s="1">
        <v>5269.12</v>
      </c>
      <c r="O4001" s="1">
        <v>1053.92</v>
      </c>
      <c r="P4001" s="1">
        <v>5269.12</v>
      </c>
      <c r="Q4001">
        <v>0</v>
      </c>
      <c r="R4001" s="1">
        <v>4422.13</v>
      </c>
      <c r="S4001">
        <v>846.99</v>
      </c>
    </row>
    <row r="4002" spans="1:19" x14ac:dyDescent="0.25">
      <c r="A4002" s="2">
        <v>1001</v>
      </c>
      <c r="B4002" t="s">
        <v>21</v>
      </c>
      <c r="C4002" s="2" t="str">
        <f t="shared" si="208"/>
        <v>19</v>
      </c>
      <c r="D4002" t="s">
        <v>757</v>
      </c>
      <c r="E4002" s="2" t="str">
        <f t="shared" si="207"/>
        <v>190180000</v>
      </c>
      <c r="F4002" t="s">
        <v>808</v>
      </c>
      <c r="G4002" t="s">
        <v>809</v>
      </c>
      <c r="H4002" t="s">
        <v>810</v>
      </c>
      <c r="I4002">
        <v>22002</v>
      </c>
      <c r="J4002" t="s">
        <v>40</v>
      </c>
      <c r="K4002" s="1">
        <v>1426</v>
      </c>
      <c r="L4002" s="1">
        <v>1426</v>
      </c>
      <c r="M4002">
        <v>0</v>
      </c>
      <c r="N4002" s="1">
        <v>1213.75</v>
      </c>
      <c r="O4002">
        <v>212.25</v>
      </c>
      <c r="P4002" s="1">
        <v>1213.75</v>
      </c>
      <c r="Q4002">
        <v>0</v>
      </c>
      <c r="R4002" s="1">
        <v>1213.75</v>
      </c>
      <c r="S4002">
        <v>0</v>
      </c>
    </row>
    <row r="4003" spans="1:19" x14ac:dyDescent="0.25">
      <c r="A4003" s="2">
        <v>1001</v>
      </c>
      <c r="B4003" t="s">
        <v>21</v>
      </c>
      <c r="C4003" s="2" t="str">
        <f t="shared" si="208"/>
        <v>19</v>
      </c>
      <c r="D4003" t="s">
        <v>757</v>
      </c>
      <c r="E4003" s="2" t="str">
        <f t="shared" si="207"/>
        <v>190180000</v>
      </c>
      <c r="F4003" t="s">
        <v>808</v>
      </c>
      <c r="G4003" t="s">
        <v>809</v>
      </c>
      <c r="H4003" t="s">
        <v>810</v>
      </c>
      <c r="I4003">
        <v>22003</v>
      </c>
      <c r="J4003" t="s">
        <v>41</v>
      </c>
      <c r="K4003" s="1">
        <v>3398</v>
      </c>
      <c r="L4003" s="1">
        <v>3398</v>
      </c>
      <c r="M4003">
        <v>0</v>
      </c>
      <c r="N4003">
        <v>718.67</v>
      </c>
      <c r="O4003" s="1">
        <v>2679.33</v>
      </c>
      <c r="P4003">
        <v>718.67</v>
      </c>
      <c r="Q4003">
        <v>0</v>
      </c>
      <c r="R4003">
        <v>718.67</v>
      </c>
      <c r="S4003">
        <v>0</v>
      </c>
    </row>
    <row r="4004" spans="1:19" x14ac:dyDescent="0.25">
      <c r="A4004" s="2">
        <v>1001</v>
      </c>
      <c r="B4004" t="s">
        <v>21</v>
      </c>
      <c r="C4004" s="2" t="str">
        <f t="shared" si="208"/>
        <v>19</v>
      </c>
      <c r="D4004" t="s">
        <v>757</v>
      </c>
      <c r="E4004" s="2" t="str">
        <f t="shared" si="207"/>
        <v>190180000</v>
      </c>
      <c r="F4004" t="s">
        <v>808</v>
      </c>
      <c r="G4004" t="s">
        <v>809</v>
      </c>
      <c r="H4004" t="s">
        <v>810</v>
      </c>
      <c r="I4004">
        <v>22004</v>
      </c>
      <c r="J4004" t="s">
        <v>72</v>
      </c>
      <c r="K4004" s="1">
        <v>8649</v>
      </c>
      <c r="L4004" s="1">
        <v>5150.67</v>
      </c>
      <c r="M4004" s="1">
        <v>-3498.33</v>
      </c>
      <c r="N4004" s="1">
        <v>3033.42</v>
      </c>
      <c r="O4004" s="1">
        <v>2117.25</v>
      </c>
      <c r="P4004" s="1">
        <v>3033.42</v>
      </c>
      <c r="Q4004">
        <v>0</v>
      </c>
      <c r="R4004" s="1">
        <v>3033.42</v>
      </c>
      <c r="S4004">
        <v>0</v>
      </c>
    </row>
    <row r="4005" spans="1:19" x14ac:dyDescent="0.25">
      <c r="A4005" s="2">
        <v>1001</v>
      </c>
      <c r="B4005" t="s">
        <v>21</v>
      </c>
      <c r="C4005" s="2" t="str">
        <f t="shared" si="208"/>
        <v>19</v>
      </c>
      <c r="D4005" t="s">
        <v>757</v>
      </c>
      <c r="E4005" s="2" t="str">
        <f t="shared" si="207"/>
        <v>190180000</v>
      </c>
      <c r="F4005" t="s">
        <v>808</v>
      </c>
      <c r="G4005" t="s">
        <v>809</v>
      </c>
      <c r="H4005" t="s">
        <v>810</v>
      </c>
      <c r="I4005">
        <v>22100</v>
      </c>
      <c r="J4005" t="s">
        <v>73</v>
      </c>
      <c r="K4005" s="1">
        <v>115374</v>
      </c>
      <c r="L4005" s="1">
        <v>129367.92</v>
      </c>
      <c r="M4005" s="1">
        <v>13993.92</v>
      </c>
      <c r="N4005" s="1">
        <v>120372.39</v>
      </c>
      <c r="O4005" s="1">
        <v>8995.5300000000007</v>
      </c>
      <c r="P4005" s="1">
        <v>120372.39</v>
      </c>
      <c r="Q4005">
        <v>0</v>
      </c>
      <c r="R4005" s="1">
        <v>120372.39</v>
      </c>
      <c r="S4005">
        <v>0</v>
      </c>
    </row>
    <row r="4006" spans="1:19" x14ac:dyDescent="0.25">
      <c r="A4006" s="2">
        <v>1001</v>
      </c>
      <c r="B4006" t="s">
        <v>21</v>
      </c>
      <c r="C4006" s="2" t="str">
        <f t="shared" si="208"/>
        <v>19</v>
      </c>
      <c r="D4006" t="s">
        <v>757</v>
      </c>
      <c r="E4006" s="2" t="str">
        <f t="shared" si="207"/>
        <v>190180000</v>
      </c>
      <c r="F4006" t="s">
        <v>808</v>
      </c>
      <c r="G4006" t="s">
        <v>809</v>
      </c>
      <c r="H4006" t="s">
        <v>810</v>
      </c>
      <c r="I4006">
        <v>22101</v>
      </c>
      <c r="J4006" t="s">
        <v>74</v>
      </c>
      <c r="K4006" s="1">
        <v>29158</v>
      </c>
      <c r="L4006" s="1">
        <v>37822.199999999997</v>
      </c>
      <c r="M4006" s="1">
        <v>8664.2000000000007</v>
      </c>
      <c r="N4006" s="1">
        <v>34239.71</v>
      </c>
      <c r="O4006" s="1">
        <v>3582.49</v>
      </c>
      <c r="P4006" s="1">
        <v>34239.71</v>
      </c>
      <c r="Q4006">
        <v>0</v>
      </c>
      <c r="R4006" s="1">
        <v>34239.71</v>
      </c>
      <c r="S4006">
        <v>0</v>
      </c>
    </row>
    <row r="4007" spans="1:19" x14ac:dyDescent="0.25">
      <c r="A4007" s="2">
        <v>1001</v>
      </c>
      <c r="B4007" t="s">
        <v>21</v>
      </c>
      <c r="C4007" s="2" t="str">
        <f t="shared" si="208"/>
        <v>19</v>
      </c>
      <c r="D4007" t="s">
        <v>757</v>
      </c>
      <c r="E4007" s="2" t="str">
        <f t="shared" si="207"/>
        <v>190180000</v>
      </c>
      <c r="F4007" t="s">
        <v>808</v>
      </c>
      <c r="G4007" t="s">
        <v>809</v>
      </c>
      <c r="H4007" t="s">
        <v>810</v>
      </c>
      <c r="I4007">
        <v>22102</v>
      </c>
      <c r="J4007" t="s">
        <v>75</v>
      </c>
      <c r="K4007" s="1">
        <v>50000</v>
      </c>
      <c r="L4007" s="1">
        <v>38861.629999999997</v>
      </c>
      <c r="M4007" s="1">
        <v>-11138.37</v>
      </c>
      <c r="N4007" s="1">
        <v>34968.269999999997</v>
      </c>
      <c r="O4007" s="1">
        <v>3893.36</v>
      </c>
      <c r="P4007" s="1">
        <v>34968.269999999997</v>
      </c>
      <c r="Q4007">
        <v>0</v>
      </c>
      <c r="R4007" s="1">
        <v>34968.269999999997</v>
      </c>
      <c r="S4007">
        <v>0</v>
      </c>
    </row>
    <row r="4008" spans="1:19" x14ac:dyDescent="0.25">
      <c r="A4008" s="2">
        <v>1001</v>
      </c>
      <c r="B4008" t="s">
        <v>21</v>
      </c>
      <c r="C4008" s="2" t="str">
        <f t="shared" si="208"/>
        <v>19</v>
      </c>
      <c r="D4008" t="s">
        <v>757</v>
      </c>
      <c r="E4008" s="2" t="str">
        <f t="shared" si="207"/>
        <v>190180000</v>
      </c>
      <c r="F4008" t="s">
        <v>808</v>
      </c>
      <c r="G4008" t="s">
        <v>809</v>
      </c>
      <c r="H4008" t="s">
        <v>810</v>
      </c>
      <c r="I4008">
        <v>22103</v>
      </c>
      <c r="J4008" t="s">
        <v>76</v>
      </c>
      <c r="K4008" s="1">
        <v>99994</v>
      </c>
      <c r="L4008" s="1">
        <v>135194</v>
      </c>
      <c r="M4008" s="1">
        <v>35200</v>
      </c>
      <c r="N4008" s="1">
        <v>134735.20000000001</v>
      </c>
      <c r="O4008">
        <v>458.8</v>
      </c>
      <c r="P4008" s="1">
        <v>134735.20000000001</v>
      </c>
      <c r="Q4008">
        <v>0</v>
      </c>
      <c r="R4008" s="1">
        <v>134735.20000000001</v>
      </c>
      <c r="S4008">
        <v>0</v>
      </c>
    </row>
    <row r="4009" spans="1:19" x14ac:dyDescent="0.25">
      <c r="A4009" s="2">
        <v>1001</v>
      </c>
      <c r="B4009" t="s">
        <v>21</v>
      </c>
      <c r="C4009" s="2" t="str">
        <f t="shared" si="208"/>
        <v>19</v>
      </c>
      <c r="D4009" t="s">
        <v>757</v>
      </c>
      <c r="E4009" s="2" t="str">
        <f t="shared" si="207"/>
        <v>190180000</v>
      </c>
      <c r="F4009" t="s">
        <v>808</v>
      </c>
      <c r="G4009" t="s">
        <v>809</v>
      </c>
      <c r="H4009" t="s">
        <v>810</v>
      </c>
      <c r="I4009">
        <v>22104</v>
      </c>
      <c r="J4009" t="s">
        <v>77</v>
      </c>
      <c r="K4009" s="1">
        <v>29044</v>
      </c>
      <c r="L4009" s="1">
        <v>38167</v>
      </c>
      <c r="M4009" s="1">
        <v>9123</v>
      </c>
      <c r="N4009" s="1">
        <v>38167</v>
      </c>
      <c r="O4009">
        <v>0</v>
      </c>
      <c r="P4009" s="1">
        <v>38167</v>
      </c>
      <c r="Q4009">
        <v>0</v>
      </c>
      <c r="R4009" s="1">
        <v>38166.97</v>
      </c>
      <c r="S4009">
        <v>0.03</v>
      </c>
    </row>
    <row r="4010" spans="1:19" x14ac:dyDescent="0.25">
      <c r="A4010" s="2">
        <v>1001</v>
      </c>
      <c r="B4010" t="s">
        <v>21</v>
      </c>
      <c r="C4010" s="2" t="str">
        <f t="shared" si="208"/>
        <v>19</v>
      </c>
      <c r="D4010" t="s">
        <v>757</v>
      </c>
      <c r="E4010" s="2" t="str">
        <f t="shared" si="207"/>
        <v>190180000</v>
      </c>
      <c r="F4010" t="s">
        <v>808</v>
      </c>
      <c r="G4010" t="s">
        <v>809</v>
      </c>
      <c r="H4010" t="s">
        <v>810</v>
      </c>
      <c r="I4010">
        <v>22105</v>
      </c>
      <c r="J4010" t="s">
        <v>357</v>
      </c>
      <c r="K4010" s="1">
        <v>275000</v>
      </c>
      <c r="L4010" s="1">
        <v>437430.45</v>
      </c>
      <c r="M4010" s="1">
        <v>162430.45000000001</v>
      </c>
      <c r="N4010" s="1">
        <v>383335.61</v>
      </c>
      <c r="O4010" s="1">
        <v>54094.84</v>
      </c>
      <c r="P4010" s="1">
        <v>383335.61</v>
      </c>
      <c r="Q4010">
        <v>0</v>
      </c>
      <c r="R4010" s="1">
        <v>383335.61</v>
      </c>
      <c r="S4010">
        <v>0</v>
      </c>
    </row>
    <row r="4011" spans="1:19" x14ac:dyDescent="0.25">
      <c r="A4011" s="2">
        <v>1001</v>
      </c>
      <c r="B4011" t="s">
        <v>21</v>
      </c>
      <c r="C4011" s="2" t="str">
        <f t="shared" si="208"/>
        <v>19</v>
      </c>
      <c r="D4011" t="s">
        <v>757</v>
      </c>
      <c r="E4011" s="2" t="str">
        <f t="shared" si="207"/>
        <v>190180000</v>
      </c>
      <c r="F4011" t="s">
        <v>808</v>
      </c>
      <c r="G4011" t="s">
        <v>809</v>
      </c>
      <c r="H4011" t="s">
        <v>810</v>
      </c>
      <c r="I4011">
        <v>22109</v>
      </c>
      <c r="J4011" t="s">
        <v>78</v>
      </c>
      <c r="K4011" s="1">
        <v>156557</v>
      </c>
      <c r="L4011" s="1">
        <v>106790.22</v>
      </c>
      <c r="M4011" s="1">
        <v>-49766.78</v>
      </c>
      <c r="N4011" s="1">
        <v>89181.25</v>
      </c>
      <c r="O4011" s="1">
        <v>17608.97</v>
      </c>
      <c r="P4011" s="1">
        <v>89181.25</v>
      </c>
      <c r="Q4011">
        <v>0</v>
      </c>
      <c r="R4011" s="1">
        <v>89181.25</v>
      </c>
      <c r="S4011">
        <v>0</v>
      </c>
    </row>
    <row r="4012" spans="1:19" x14ac:dyDescent="0.25">
      <c r="A4012" s="2">
        <v>1001</v>
      </c>
      <c r="B4012" t="s">
        <v>21</v>
      </c>
      <c r="C4012" s="2" t="str">
        <f t="shared" si="208"/>
        <v>19</v>
      </c>
      <c r="D4012" t="s">
        <v>757</v>
      </c>
      <c r="E4012" s="2" t="str">
        <f t="shared" si="207"/>
        <v>190180000</v>
      </c>
      <c r="F4012" t="s">
        <v>808</v>
      </c>
      <c r="G4012" t="s">
        <v>809</v>
      </c>
      <c r="H4012" t="s">
        <v>810</v>
      </c>
      <c r="I4012">
        <v>22201</v>
      </c>
      <c r="J4012" t="s">
        <v>42</v>
      </c>
      <c r="K4012" s="1">
        <v>3000</v>
      </c>
      <c r="L4012" s="1">
        <v>1000</v>
      </c>
      <c r="M4012" s="1">
        <v>-2000</v>
      </c>
      <c r="N4012">
        <v>169.52</v>
      </c>
      <c r="O4012">
        <v>830.48</v>
      </c>
      <c r="P4012">
        <v>169.52</v>
      </c>
      <c r="Q4012">
        <v>0</v>
      </c>
      <c r="R4012">
        <v>169.52</v>
      </c>
      <c r="S4012">
        <v>0</v>
      </c>
    </row>
    <row r="4013" spans="1:19" x14ac:dyDescent="0.25">
      <c r="A4013" s="2">
        <v>1001</v>
      </c>
      <c r="B4013" t="s">
        <v>21</v>
      </c>
      <c r="C4013" s="2" t="str">
        <f t="shared" si="208"/>
        <v>19</v>
      </c>
      <c r="D4013" t="s">
        <v>757</v>
      </c>
      <c r="E4013" s="2" t="str">
        <f t="shared" si="207"/>
        <v>190180000</v>
      </c>
      <c r="F4013" t="s">
        <v>808</v>
      </c>
      <c r="G4013" t="s">
        <v>809</v>
      </c>
      <c r="H4013" t="s">
        <v>810</v>
      </c>
      <c r="I4013">
        <v>22209</v>
      </c>
      <c r="J4013" t="s">
        <v>43</v>
      </c>
      <c r="K4013" s="1">
        <v>4500</v>
      </c>
      <c r="L4013" s="1">
        <v>7587.31</v>
      </c>
      <c r="M4013" s="1">
        <v>3087.31</v>
      </c>
      <c r="N4013" s="1">
        <v>1339</v>
      </c>
      <c r="O4013" s="1">
        <v>6248.31</v>
      </c>
      <c r="P4013" s="1">
        <v>1339</v>
      </c>
      <c r="Q4013">
        <v>0</v>
      </c>
      <c r="R4013" s="1">
        <v>1339</v>
      </c>
      <c r="S4013">
        <v>0</v>
      </c>
    </row>
    <row r="4014" spans="1:19" x14ac:dyDescent="0.25">
      <c r="A4014" s="2">
        <v>1001</v>
      </c>
      <c r="B4014" t="s">
        <v>21</v>
      </c>
      <c r="C4014" s="2" t="str">
        <f t="shared" si="208"/>
        <v>19</v>
      </c>
      <c r="D4014" t="s">
        <v>757</v>
      </c>
      <c r="E4014" s="2" t="str">
        <f t="shared" ref="E4014:E4045" si="209">"190180000"</f>
        <v>190180000</v>
      </c>
      <c r="F4014" t="s">
        <v>808</v>
      </c>
      <c r="G4014" t="s">
        <v>809</v>
      </c>
      <c r="H4014" t="s">
        <v>810</v>
      </c>
      <c r="I4014">
        <v>22300</v>
      </c>
      <c r="J4014" t="s">
        <v>79</v>
      </c>
      <c r="K4014" s="1">
        <v>40070</v>
      </c>
      <c r="L4014" s="1">
        <v>62297.9</v>
      </c>
      <c r="M4014" s="1">
        <v>22227.9</v>
      </c>
      <c r="N4014" s="1">
        <v>59669.7</v>
      </c>
      <c r="O4014" s="1">
        <v>2628.2</v>
      </c>
      <c r="P4014" s="1">
        <v>59669.7</v>
      </c>
      <c r="Q4014">
        <v>0</v>
      </c>
      <c r="R4014" s="1">
        <v>59669.7</v>
      </c>
      <c r="S4014">
        <v>0</v>
      </c>
    </row>
    <row r="4015" spans="1:19" x14ac:dyDescent="0.25">
      <c r="A4015" s="2">
        <v>1001</v>
      </c>
      <c r="B4015" t="s">
        <v>21</v>
      </c>
      <c r="C4015" s="2" t="str">
        <f t="shared" si="208"/>
        <v>19</v>
      </c>
      <c r="D4015" t="s">
        <v>757</v>
      </c>
      <c r="E4015" s="2" t="str">
        <f t="shared" si="209"/>
        <v>190180000</v>
      </c>
      <c r="F4015" t="s">
        <v>808</v>
      </c>
      <c r="G4015" t="s">
        <v>809</v>
      </c>
      <c r="H4015" t="s">
        <v>810</v>
      </c>
      <c r="I4015">
        <v>22400</v>
      </c>
      <c r="J4015" t="s">
        <v>107</v>
      </c>
      <c r="K4015" s="1">
        <v>16360</v>
      </c>
      <c r="L4015" s="1">
        <v>14803.8</v>
      </c>
      <c r="M4015" s="1">
        <v>-1556.2</v>
      </c>
      <c r="N4015" s="1">
        <v>14803.8</v>
      </c>
      <c r="O4015">
        <v>0</v>
      </c>
      <c r="P4015" s="1">
        <v>14803.8</v>
      </c>
      <c r="Q4015">
        <v>0</v>
      </c>
      <c r="R4015" s="1">
        <v>14803.8</v>
      </c>
      <c r="S4015">
        <v>0</v>
      </c>
    </row>
    <row r="4016" spans="1:19" x14ac:dyDescent="0.25">
      <c r="A4016" s="2">
        <v>1001</v>
      </c>
      <c r="B4016" t="s">
        <v>21</v>
      </c>
      <c r="C4016" s="2" t="str">
        <f t="shared" si="208"/>
        <v>19</v>
      </c>
      <c r="D4016" t="s">
        <v>757</v>
      </c>
      <c r="E4016" s="2" t="str">
        <f t="shared" si="209"/>
        <v>190180000</v>
      </c>
      <c r="F4016" t="s">
        <v>808</v>
      </c>
      <c r="G4016" t="s">
        <v>809</v>
      </c>
      <c r="H4016" t="s">
        <v>810</v>
      </c>
      <c r="I4016">
        <v>22409</v>
      </c>
      <c r="J4016" t="s">
        <v>80</v>
      </c>
      <c r="K4016" s="1">
        <v>31500</v>
      </c>
      <c r="L4016" s="1">
        <v>5642.57</v>
      </c>
      <c r="M4016" s="1">
        <v>-25857.43</v>
      </c>
      <c r="N4016" s="1">
        <v>2642.57</v>
      </c>
      <c r="O4016" s="1">
        <v>3000</v>
      </c>
      <c r="P4016" s="1">
        <v>2642.57</v>
      </c>
      <c r="Q4016">
        <v>0</v>
      </c>
      <c r="R4016" s="1">
        <v>2642.57</v>
      </c>
      <c r="S4016">
        <v>0</v>
      </c>
    </row>
    <row r="4017" spans="1:19" x14ac:dyDescent="0.25">
      <c r="A4017" s="2">
        <v>1001</v>
      </c>
      <c r="B4017" t="s">
        <v>21</v>
      </c>
      <c r="C4017" s="2" t="str">
        <f t="shared" si="208"/>
        <v>19</v>
      </c>
      <c r="D4017" t="s">
        <v>757</v>
      </c>
      <c r="E4017" s="2" t="str">
        <f t="shared" si="209"/>
        <v>190180000</v>
      </c>
      <c r="F4017" t="s">
        <v>808</v>
      </c>
      <c r="G4017" t="s">
        <v>809</v>
      </c>
      <c r="H4017" t="s">
        <v>810</v>
      </c>
      <c r="I4017">
        <v>22500</v>
      </c>
      <c r="J4017" t="s">
        <v>81</v>
      </c>
      <c r="K4017" s="1">
        <v>6700</v>
      </c>
      <c r="L4017" s="1">
        <v>13950.69</v>
      </c>
      <c r="M4017" s="1">
        <v>7250.69</v>
      </c>
      <c r="N4017" s="1">
        <v>13701.87</v>
      </c>
      <c r="O4017">
        <v>248.82</v>
      </c>
      <c r="P4017" s="1">
        <v>13701.87</v>
      </c>
      <c r="Q4017">
        <v>0</v>
      </c>
      <c r="R4017" s="1">
        <v>13701.87</v>
      </c>
      <c r="S4017">
        <v>0</v>
      </c>
    </row>
    <row r="4018" spans="1:19" x14ac:dyDescent="0.25">
      <c r="A4018" s="2">
        <v>1001</v>
      </c>
      <c r="B4018" t="s">
        <v>21</v>
      </c>
      <c r="C4018" s="2" t="str">
        <f t="shared" si="208"/>
        <v>19</v>
      </c>
      <c r="D4018" t="s">
        <v>757</v>
      </c>
      <c r="E4018" s="2" t="str">
        <f t="shared" si="209"/>
        <v>190180000</v>
      </c>
      <c r="F4018" t="s">
        <v>808</v>
      </c>
      <c r="G4018" t="s">
        <v>809</v>
      </c>
      <c r="H4018" t="s">
        <v>810</v>
      </c>
      <c r="I4018">
        <v>22602</v>
      </c>
      <c r="J4018" t="s">
        <v>108</v>
      </c>
      <c r="K4018" s="1">
        <v>360557</v>
      </c>
      <c r="L4018" s="1">
        <v>290331.03000000003</v>
      </c>
      <c r="M4018" s="1">
        <v>-70225.97</v>
      </c>
      <c r="N4018" s="1">
        <v>239293.72</v>
      </c>
      <c r="O4018" s="1">
        <v>51037.31</v>
      </c>
      <c r="P4018" s="1">
        <v>239293.72</v>
      </c>
      <c r="Q4018">
        <v>0</v>
      </c>
      <c r="R4018" s="1">
        <v>239293.72</v>
      </c>
      <c r="S4018">
        <v>0</v>
      </c>
    </row>
    <row r="4019" spans="1:19" x14ac:dyDescent="0.25">
      <c r="A4019" s="2">
        <v>1001</v>
      </c>
      <c r="B4019" t="s">
        <v>21</v>
      </c>
      <c r="C4019" s="2" t="str">
        <f t="shared" si="208"/>
        <v>19</v>
      </c>
      <c r="D4019" t="s">
        <v>757</v>
      </c>
      <c r="E4019" s="2" t="str">
        <f t="shared" si="209"/>
        <v>190180000</v>
      </c>
      <c r="F4019" t="s">
        <v>808</v>
      </c>
      <c r="G4019" t="s">
        <v>809</v>
      </c>
      <c r="H4019" t="s">
        <v>810</v>
      </c>
      <c r="I4019">
        <v>22605</v>
      </c>
      <c r="J4019" t="s">
        <v>203</v>
      </c>
      <c r="K4019" s="1">
        <v>5665</v>
      </c>
      <c r="L4019" s="1">
        <v>5996.83</v>
      </c>
      <c r="M4019">
        <v>331.83</v>
      </c>
      <c r="N4019" s="1">
        <v>5943.25</v>
      </c>
      <c r="O4019">
        <v>53.58</v>
      </c>
      <c r="P4019" s="1">
        <v>5943.25</v>
      </c>
      <c r="Q4019">
        <v>0</v>
      </c>
      <c r="R4019" s="1">
        <v>5503.74</v>
      </c>
      <c r="S4019">
        <v>439.51</v>
      </c>
    </row>
    <row r="4020" spans="1:19" x14ac:dyDescent="0.25">
      <c r="A4020" s="2">
        <v>1001</v>
      </c>
      <c r="B4020" t="s">
        <v>21</v>
      </c>
      <c r="C4020" s="2" t="str">
        <f t="shared" si="208"/>
        <v>19</v>
      </c>
      <c r="D4020" t="s">
        <v>757</v>
      </c>
      <c r="E4020" s="2" t="str">
        <f t="shared" si="209"/>
        <v>190180000</v>
      </c>
      <c r="F4020" t="s">
        <v>808</v>
      </c>
      <c r="G4020" t="s">
        <v>809</v>
      </c>
      <c r="H4020" t="s">
        <v>810</v>
      </c>
      <c r="I4020">
        <v>22606</v>
      </c>
      <c r="J4020" t="s">
        <v>83</v>
      </c>
      <c r="K4020" s="1">
        <v>1900</v>
      </c>
      <c r="L4020" s="1">
        <v>1900</v>
      </c>
      <c r="M4020">
        <v>0</v>
      </c>
      <c r="N4020">
        <v>0</v>
      </c>
      <c r="O4020" s="1">
        <v>1900</v>
      </c>
      <c r="P4020">
        <v>0</v>
      </c>
      <c r="Q4020">
        <v>0</v>
      </c>
      <c r="R4020">
        <v>0</v>
      </c>
      <c r="S4020">
        <v>0</v>
      </c>
    </row>
    <row r="4021" spans="1:19" x14ac:dyDescent="0.25">
      <c r="A4021" s="2">
        <v>1001</v>
      </c>
      <c r="B4021" t="s">
        <v>21</v>
      </c>
      <c r="C4021" s="2" t="str">
        <f t="shared" si="208"/>
        <v>19</v>
      </c>
      <c r="D4021" t="s">
        <v>757</v>
      </c>
      <c r="E4021" s="2" t="str">
        <f t="shared" si="209"/>
        <v>190180000</v>
      </c>
      <c r="F4021" t="s">
        <v>808</v>
      </c>
      <c r="G4021" t="s">
        <v>809</v>
      </c>
      <c r="H4021" t="s">
        <v>810</v>
      </c>
      <c r="I4021">
        <v>22610</v>
      </c>
      <c r="J4021" t="s">
        <v>811</v>
      </c>
      <c r="K4021" s="1">
        <v>20000</v>
      </c>
      <c r="L4021" s="1">
        <v>5000</v>
      </c>
      <c r="M4021" s="1">
        <v>-15000</v>
      </c>
      <c r="N4021">
        <v>0</v>
      </c>
      <c r="O4021" s="1">
        <v>5000</v>
      </c>
      <c r="P4021">
        <v>0</v>
      </c>
      <c r="Q4021">
        <v>0</v>
      </c>
      <c r="R4021">
        <v>0</v>
      </c>
      <c r="S4021">
        <v>0</v>
      </c>
    </row>
    <row r="4022" spans="1:19" x14ac:dyDescent="0.25">
      <c r="A4022" s="2">
        <v>1001</v>
      </c>
      <c r="B4022" t="s">
        <v>21</v>
      </c>
      <c r="C4022" s="2" t="str">
        <f t="shared" si="208"/>
        <v>19</v>
      </c>
      <c r="D4022" t="s">
        <v>757</v>
      </c>
      <c r="E4022" s="2" t="str">
        <f t="shared" si="209"/>
        <v>190180000</v>
      </c>
      <c r="F4022" t="s">
        <v>808</v>
      </c>
      <c r="G4022" t="s">
        <v>809</v>
      </c>
      <c r="H4022" t="s">
        <v>810</v>
      </c>
      <c r="I4022">
        <v>22700</v>
      </c>
      <c r="J4022" t="s">
        <v>84</v>
      </c>
      <c r="K4022" s="1">
        <v>126157</v>
      </c>
      <c r="L4022" s="1">
        <v>120671.38</v>
      </c>
      <c r="M4022" s="1">
        <v>-5485.62</v>
      </c>
      <c r="N4022" s="1">
        <v>116472.24</v>
      </c>
      <c r="O4022" s="1">
        <v>4199.1400000000003</v>
      </c>
      <c r="P4022" s="1">
        <v>116472.24</v>
      </c>
      <c r="Q4022">
        <v>0</v>
      </c>
      <c r="R4022" s="1">
        <v>60529.98</v>
      </c>
      <c r="S4022" s="1">
        <v>55942.26</v>
      </c>
    </row>
    <row r="4023" spans="1:19" x14ac:dyDescent="0.25">
      <c r="A4023" s="2">
        <v>1001</v>
      </c>
      <c r="B4023" t="s">
        <v>21</v>
      </c>
      <c r="C4023" s="2" t="str">
        <f t="shared" si="208"/>
        <v>19</v>
      </c>
      <c r="D4023" t="s">
        <v>757</v>
      </c>
      <c r="E4023" s="2" t="str">
        <f t="shared" si="209"/>
        <v>190180000</v>
      </c>
      <c r="F4023" t="s">
        <v>808</v>
      </c>
      <c r="G4023" t="s">
        <v>809</v>
      </c>
      <c r="H4023" t="s">
        <v>810</v>
      </c>
      <c r="I4023">
        <v>22701</v>
      </c>
      <c r="J4023" t="s">
        <v>85</v>
      </c>
      <c r="K4023" s="1">
        <v>115915</v>
      </c>
      <c r="L4023" s="1">
        <v>117915</v>
      </c>
      <c r="M4023" s="1">
        <v>2000</v>
      </c>
      <c r="N4023" s="1">
        <v>116307.19</v>
      </c>
      <c r="O4023" s="1">
        <v>1607.81</v>
      </c>
      <c r="P4023" s="1">
        <v>115085.89</v>
      </c>
      <c r="Q4023" s="1">
        <v>1221.3</v>
      </c>
      <c r="R4023" s="1">
        <v>115085.84</v>
      </c>
      <c r="S4023">
        <v>0.05</v>
      </c>
    </row>
    <row r="4024" spans="1:19" x14ac:dyDescent="0.25">
      <c r="A4024" s="2">
        <v>1001</v>
      </c>
      <c r="B4024" t="s">
        <v>21</v>
      </c>
      <c r="C4024" s="2" t="str">
        <f t="shared" si="208"/>
        <v>19</v>
      </c>
      <c r="D4024" t="s">
        <v>757</v>
      </c>
      <c r="E4024" s="2" t="str">
        <f t="shared" si="209"/>
        <v>190180000</v>
      </c>
      <c r="F4024" t="s">
        <v>808</v>
      </c>
      <c r="G4024" t="s">
        <v>809</v>
      </c>
      <c r="H4024" t="s">
        <v>810</v>
      </c>
      <c r="I4024">
        <v>22704</v>
      </c>
      <c r="J4024" t="s">
        <v>136</v>
      </c>
      <c r="K4024" s="1">
        <v>25000</v>
      </c>
      <c r="L4024" s="1">
        <v>18029</v>
      </c>
      <c r="M4024" s="1">
        <v>-6971</v>
      </c>
      <c r="N4024" s="1">
        <v>16214</v>
      </c>
      <c r="O4024" s="1">
        <v>1815</v>
      </c>
      <c r="P4024" s="1">
        <v>16214</v>
      </c>
      <c r="Q4024">
        <v>0</v>
      </c>
      <c r="R4024" s="1">
        <v>16214</v>
      </c>
      <c r="S4024">
        <v>0</v>
      </c>
    </row>
    <row r="4025" spans="1:19" x14ac:dyDescent="0.25">
      <c r="A4025" s="2">
        <v>1001</v>
      </c>
      <c r="B4025" t="s">
        <v>21</v>
      </c>
      <c r="C4025" s="2" t="str">
        <f t="shared" si="208"/>
        <v>19</v>
      </c>
      <c r="D4025" t="s">
        <v>757</v>
      </c>
      <c r="E4025" s="2" t="str">
        <f t="shared" si="209"/>
        <v>190180000</v>
      </c>
      <c r="F4025" t="s">
        <v>808</v>
      </c>
      <c r="G4025" t="s">
        <v>809</v>
      </c>
      <c r="H4025" t="s">
        <v>810</v>
      </c>
      <c r="I4025">
        <v>22706</v>
      </c>
      <c r="J4025" t="s">
        <v>86</v>
      </c>
      <c r="K4025" s="1">
        <v>574496</v>
      </c>
      <c r="L4025" s="1">
        <v>660027.06999999995</v>
      </c>
      <c r="M4025" s="1">
        <v>85531.07</v>
      </c>
      <c r="N4025" s="1">
        <v>656077.38</v>
      </c>
      <c r="O4025" s="1">
        <v>3949.69</v>
      </c>
      <c r="P4025" s="1">
        <v>656077.38</v>
      </c>
      <c r="Q4025">
        <v>0</v>
      </c>
      <c r="R4025" s="1">
        <v>606304.43000000005</v>
      </c>
      <c r="S4025" s="1">
        <v>49772.95</v>
      </c>
    </row>
    <row r="4026" spans="1:19" x14ac:dyDescent="0.25">
      <c r="A4026" s="2">
        <v>1001</v>
      </c>
      <c r="B4026" t="s">
        <v>21</v>
      </c>
      <c r="C4026" s="2" t="str">
        <f t="shared" si="208"/>
        <v>19</v>
      </c>
      <c r="D4026" t="s">
        <v>757</v>
      </c>
      <c r="E4026" s="2" t="str">
        <f t="shared" si="209"/>
        <v>190180000</v>
      </c>
      <c r="F4026" t="s">
        <v>808</v>
      </c>
      <c r="G4026" t="s">
        <v>809</v>
      </c>
      <c r="H4026" t="s">
        <v>810</v>
      </c>
      <c r="I4026">
        <v>22709</v>
      </c>
      <c r="J4026" t="s">
        <v>87</v>
      </c>
      <c r="K4026" s="1">
        <v>52344</v>
      </c>
      <c r="L4026" s="1">
        <v>34344</v>
      </c>
      <c r="M4026" s="1">
        <v>-18000</v>
      </c>
      <c r="N4026" s="1">
        <v>33099.74</v>
      </c>
      <c r="O4026" s="1">
        <v>1244.26</v>
      </c>
      <c r="P4026" s="1">
        <v>33099.74</v>
      </c>
      <c r="Q4026">
        <v>0</v>
      </c>
      <c r="R4026" s="1">
        <v>33099.74</v>
      </c>
      <c r="S4026">
        <v>0</v>
      </c>
    </row>
    <row r="4027" spans="1:19" x14ac:dyDescent="0.25">
      <c r="A4027" s="2">
        <v>1001</v>
      </c>
      <c r="B4027" t="s">
        <v>21</v>
      </c>
      <c r="C4027" s="2" t="str">
        <f t="shared" si="208"/>
        <v>19</v>
      </c>
      <c r="D4027" t="s">
        <v>757</v>
      </c>
      <c r="E4027" s="2" t="str">
        <f t="shared" si="209"/>
        <v>190180000</v>
      </c>
      <c r="F4027" t="s">
        <v>808</v>
      </c>
      <c r="G4027" t="s">
        <v>809</v>
      </c>
      <c r="H4027" t="s">
        <v>810</v>
      </c>
      <c r="I4027">
        <v>23001</v>
      </c>
      <c r="J4027" t="s">
        <v>88</v>
      </c>
      <c r="K4027" s="1">
        <v>3800</v>
      </c>
      <c r="L4027" s="1">
        <v>3800</v>
      </c>
      <c r="M4027">
        <v>0</v>
      </c>
      <c r="N4027" s="1">
        <v>1917.34</v>
      </c>
      <c r="O4027" s="1">
        <v>1882.66</v>
      </c>
      <c r="P4027" s="1">
        <v>1917.34</v>
      </c>
      <c r="Q4027">
        <v>0</v>
      </c>
      <c r="R4027" s="1">
        <v>1917.34</v>
      </c>
      <c r="S4027">
        <v>0</v>
      </c>
    </row>
    <row r="4028" spans="1:19" x14ac:dyDescent="0.25">
      <c r="A4028" s="2">
        <v>1001</v>
      </c>
      <c r="B4028" t="s">
        <v>21</v>
      </c>
      <c r="C4028" s="2" t="str">
        <f t="shared" si="208"/>
        <v>19</v>
      </c>
      <c r="D4028" t="s">
        <v>757</v>
      </c>
      <c r="E4028" s="2" t="str">
        <f t="shared" si="209"/>
        <v>190180000</v>
      </c>
      <c r="F4028" t="s">
        <v>808</v>
      </c>
      <c r="G4028" t="s">
        <v>809</v>
      </c>
      <c r="H4028" t="s">
        <v>810</v>
      </c>
      <c r="I4028">
        <v>23100</v>
      </c>
      <c r="J4028" t="s">
        <v>89</v>
      </c>
      <c r="K4028" s="1">
        <v>6697</v>
      </c>
      <c r="L4028" s="1">
        <v>6697</v>
      </c>
      <c r="M4028">
        <v>0</v>
      </c>
      <c r="N4028" s="1">
        <v>5177.57</v>
      </c>
      <c r="O4028" s="1">
        <v>1519.43</v>
      </c>
      <c r="P4028" s="1">
        <v>5177.57</v>
      </c>
      <c r="Q4028">
        <v>0</v>
      </c>
      <c r="R4028" s="1">
        <v>5177.57</v>
      </c>
      <c r="S4028">
        <v>0</v>
      </c>
    </row>
    <row r="4029" spans="1:19" x14ac:dyDescent="0.25">
      <c r="A4029" s="2">
        <v>1001</v>
      </c>
      <c r="B4029" t="s">
        <v>21</v>
      </c>
      <c r="C4029" s="2" t="str">
        <f t="shared" si="208"/>
        <v>19</v>
      </c>
      <c r="D4029" t="s">
        <v>757</v>
      </c>
      <c r="E4029" s="2" t="str">
        <f t="shared" si="209"/>
        <v>190180000</v>
      </c>
      <c r="F4029" t="s">
        <v>808</v>
      </c>
      <c r="G4029" t="s">
        <v>809</v>
      </c>
      <c r="H4029" t="s">
        <v>810</v>
      </c>
      <c r="I4029">
        <v>26009</v>
      </c>
      <c r="J4029" t="s">
        <v>227</v>
      </c>
      <c r="K4029" s="1">
        <v>270663</v>
      </c>
      <c r="L4029" s="1">
        <v>219651.16</v>
      </c>
      <c r="M4029" s="1">
        <v>-51011.839999999997</v>
      </c>
      <c r="N4029" s="1">
        <v>219130.99</v>
      </c>
      <c r="O4029">
        <v>520.16999999999996</v>
      </c>
      <c r="P4029" s="1">
        <v>219130.99</v>
      </c>
      <c r="Q4029">
        <v>0</v>
      </c>
      <c r="R4029" s="1">
        <v>219130.99</v>
      </c>
      <c r="S4029">
        <v>0</v>
      </c>
    </row>
    <row r="4030" spans="1:19" x14ac:dyDescent="0.25">
      <c r="A4030" s="2">
        <v>1001</v>
      </c>
      <c r="B4030" t="s">
        <v>21</v>
      </c>
      <c r="C4030" s="2" t="str">
        <f t="shared" si="208"/>
        <v>19</v>
      </c>
      <c r="D4030" t="s">
        <v>757</v>
      </c>
      <c r="E4030" s="2" t="str">
        <f t="shared" si="209"/>
        <v>190180000</v>
      </c>
      <c r="F4030" t="s">
        <v>808</v>
      </c>
      <c r="G4030" t="s">
        <v>809</v>
      </c>
      <c r="H4030" t="s">
        <v>810</v>
      </c>
      <c r="I4030">
        <v>27100</v>
      </c>
      <c r="J4030" t="s">
        <v>230</v>
      </c>
      <c r="K4030">
        <v>600</v>
      </c>
      <c r="L4030">
        <v>600</v>
      </c>
      <c r="M4030">
        <v>0</v>
      </c>
      <c r="N4030">
        <v>0</v>
      </c>
      <c r="O4030">
        <v>600</v>
      </c>
      <c r="P4030">
        <v>0</v>
      </c>
      <c r="Q4030">
        <v>0</v>
      </c>
      <c r="R4030">
        <v>0</v>
      </c>
      <c r="S4030">
        <v>0</v>
      </c>
    </row>
    <row r="4031" spans="1:19" x14ac:dyDescent="0.25">
      <c r="A4031" s="2">
        <v>1001</v>
      </c>
      <c r="B4031" t="s">
        <v>21</v>
      </c>
      <c r="C4031" s="2" t="str">
        <f t="shared" si="208"/>
        <v>19</v>
      </c>
      <c r="D4031" t="s">
        <v>757</v>
      </c>
      <c r="E4031" s="2" t="str">
        <f t="shared" si="209"/>
        <v>190180000</v>
      </c>
      <c r="F4031" t="s">
        <v>808</v>
      </c>
      <c r="G4031" t="s">
        <v>809</v>
      </c>
      <c r="H4031" t="s">
        <v>810</v>
      </c>
      <c r="I4031">
        <v>28001</v>
      </c>
      <c r="J4031" t="s">
        <v>45</v>
      </c>
      <c r="K4031" s="1">
        <v>844000</v>
      </c>
      <c r="L4031" s="1">
        <v>1701886.76</v>
      </c>
      <c r="M4031" s="1">
        <v>857886.76</v>
      </c>
      <c r="N4031" s="1">
        <v>1563222.46</v>
      </c>
      <c r="O4031" s="1">
        <v>138664.29999999999</v>
      </c>
      <c r="P4031" s="1">
        <v>1563222.46</v>
      </c>
      <c r="Q4031">
        <v>0</v>
      </c>
      <c r="R4031" s="1">
        <v>1563222.15</v>
      </c>
      <c r="S4031">
        <v>0.31</v>
      </c>
    </row>
    <row r="4032" spans="1:19" x14ac:dyDescent="0.25">
      <c r="A4032" s="2">
        <v>1001</v>
      </c>
      <c r="B4032" t="s">
        <v>21</v>
      </c>
      <c r="C4032" s="2" t="str">
        <f t="shared" si="208"/>
        <v>19</v>
      </c>
      <c r="D4032" t="s">
        <v>757</v>
      </c>
      <c r="E4032" s="2" t="str">
        <f t="shared" si="209"/>
        <v>190180000</v>
      </c>
      <c r="F4032" t="s">
        <v>808</v>
      </c>
      <c r="G4032" t="s">
        <v>809</v>
      </c>
      <c r="H4032" t="s">
        <v>810</v>
      </c>
      <c r="I4032">
        <v>44533</v>
      </c>
      <c r="J4032" t="s">
        <v>812</v>
      </c>
      <c r="K4032" s="1">
        <v>6010</v>
      </c>
      <c r="L4032" s="1">
        <v>9000</v>
      </c>
      <c r="M4032" s="1">
        <v>2990</v>
      </c>
      <c r="N4032" s="1">
        <v>9000</v>
      </c>
      <c r="O4032">
        <v>0</v>
      </c>
      <c r="P4032" s="1">
        <v>9000</v>
      </c>
      <c r="Q4032">
        <v>0</v>
      </c>
      <c r="R4032" s="1">
        <v>9000</v>
      </c>
      <c r="S4032">
        <v>0</v>
      </c>
    </row>
    <row r="4033" spans="1:19" x14ac:dyDescent="0.25">
      <c r="A4033" s="2">
        <v>1001</v>
      </c>
      <c r="B4033" t="s">
        <v>21</v>
      </c>
      <c r="C4033" s="2" t="str">
        <f t="shared" si="208"/>
        <v>19</v>
      </c>
      <c r="D4033" t="s">
        <v>757</v>
      </c>
      <c r="E4033" s="2" t="str">
        <f t="shared" si="209"/>
        <v>190180000</v>
      </c>
      <c r="F4033" t="s">
        <v>808</v>
      </c>
      <c r="G4033" t="s">
        <v>809</v>
      </c>
      <c r="H4033" t="s">
        <v>810</v>
      </c>
      <c r="I4033">
        <v>46309</v>
      </c>
      <c r="J4033" t="s">
        <v>144</v>
      </c>
      <c r="K4033" s="1">
        <v>550000</v>
      </c>
      <c r="L4033" s="1">
        <v>539198.42000000004</v>
      </c>
      <c r="M4033" s="1">
        <v>-10801.58</v>
      </c>
      <c r="N4033" s="1">
        <v>539198.42000000004</v>
      </c>
      <c r="O4033">
        <v>0</v>
      </c>
      <c r="P4033" s="1">
        <v>539198.42000000004</v>
      </c>
      <c r="Q4033">
        <v>0</v>
      </c>
      <c r="R4033" s="1">
        <v>539198.42000000004</v>
      </c>
      <c r="S4033">
        <v>0</v>
      </c>
    </row>
    <row r="4034" spans="1:19" x14ac:dyDescent="0.25">
      <c r="A4034" s="2">
        <v>1001</v>
      </c>
      <c r="B4034" t="s">
        <v>21</v>
      </c>
      <c r="C4034" s="2" t="str">
        <f t="shared" si="208"/>
        <v>19</v>
      </c>
      <c r="D4034" t="s">
        <v>757</v>
      </c>
      <c r="E4034" s="2" t="str">
        <f t="shared" si="209"/>
        <v>190180000</v>
      </c>
      <c r="F4034" t="s">
        <v>808</v>
      </c>
      <c r="G4034" t="s">
        <v>809</v>
      </c>
      <c r="H4034" t="s">
        <v>810</v>
      </c>
      <c r="I4034">
        <v>48099</v>
      </c>
      <c r="J4034" t="s">
        <v>118</v>
      </c>
      <c r="K4034" s="1">
        <v>650000</v>
      </c>
      <c r="L4034" s="1">
        <v>474814.63</v>
      </c>
      <c r="M4034" s="1">
        <v>-175185.37</v>
      </c>
      <c r="N4034" s="1">
        <v>474814.63</v>
      </c>
      <c r="O4034">
        <v>0</v>
      </c>
      <c r="P4034" s="1">
        <v>474814.63</v>
      </c>
      <c r="Q4034">
        <v>0</v>
      </c>
      <c r="R4034" s="1">
        <v>474814.63</v>
      </c>
      <c r="S4034">
        <v>0</v>
      </c>
    </row>
    <row r="4035" spans="1:19" x14ac:dyDescent="0.25">
      <c r="A4035" s="2">
        <v>1001</v>
      </c>
      <c r="B4035" t="s">
        <v>21</v>
      </c>
      <c r="C4035" s="2" t="str">
        <f t="shared" si="208"/>
        <v>19</v>
      </c>
      <c r="D4035" t="s">
        <v>757</v>
      </c>
      <c r="E4035" s="2" t="str">
        <f t="shared" si="209"/>
        <v>190180000</v>
      </c>
      <c r="F4035" t="s">
        <v>808</v>
      </c>
      <c r="G4035" t="s">
        <v>809</v>
      </c>
      <c r="H4035" t="s">
        <v>810</v>
      </c>
      <c r="I4035">
        <v>48399</v>
      </c>
      <c r="J4035" t="s">
        <v>121</v>
      </c>
      <c r="K4035">
        <v>0</v>
      </c>
      <c r="L4035" s="1">
        <v>160000</v>
      </c>
      <c r="M4035" s="1">
        <v>160000</v>
      </c>
      <c r="N4035" s="1">
        <v>160000</v>
      </c>
      <c r="O4035">
        <v>0</v>
      </c>
      <c r="P4035" s="1">
        <v>100000</v>
      </c>
      <c r="Q4035" s="1">
        <v>60000</v>
      </c>
      <c r="R4035" s="1">
        <v>100000</v>
      </c>
      <c r="S4035">
        <v>0</v>
      </c>
    </row>
    <row r="4036" spans="1:19" x14ac:dyDescent="0.25">
      <c r="A4036" s="2">
        <v>1001</v>
      </c>
      <c r="B4036" t="s">
        <v>21</v>
      </c>
      <c r="C4036" s="2" t="str">
        <f t="shared" si="208"/>
        <v>19</v>
      </c>
      <c r="D4036" t="s">
        <v>757</v>
      </c>
      <c r="E4036" s="2" t="str">
        <f t="shared" si="209"/>
        <v>190180000</v>
      </c>
      <c r="F4036" t="s">
        <v>808</v>
      </c>
      <c r="G4036" t="s">
        <v>809</v>
      </c>
      <c r="H4036" t="s">
        <v>810</v>
      </c>
      <c r="I4036">
        <v>62300</v>
      </c>
      <c r="J4036" t="s">
        <v>90</v>
      </c>
      <c r="K4036" s="1">
        <v>10000</v>
      </c>
      <c r="L4036" s="1">
        <v>20764.650000000001</v>
      </c>
      <c r="M4036" s="1">
        <v>10764.65</v>
      </c>
      <c r="N4036" s="1">
        <v>20764.650000000001</v>
      </c>
      <c r="O4036">
        <v>0</v>
      </c>
      <c r="P4036" s="1">
        <v>20764.650000000001</v>
      </c>
      <c r="Q4036">
        <v>0</v>
      </c>
      <c r="R4036" s="1">
        <v>20764.650000000001</v>
      </c>
      <c r="S4036">
        <v>0</v>
      </c>
    </row>
    <row r="4037" spans="1:19" x14ac:dyDescent="0.25">
      <c r="A4037" s="2">
        <v>1001</v>
      </c>
      <c r="B4037" t="s">
        <v>21</v>
      </c>
      <c r="C4037" s="2" t="str">
        <f t="shared" si="208"/>
        <v>19</v>
      </c>
      <c r="D4037" t="s">
        <v>757</v>
      </c>
      <c r="E4037" s="2" t="str">
        <f t="shared" si="209"/>
        <v>190180000</v>
      </c>
      <c r="F4037" t="s">
        <v>808</v>
      </c>
      <c r="G4037" t="s">
        <v>809</v>
      </c>
      <c r="H4037" t="s">
        <v>810</v>
      </c>
      <c r="I4037">
        <v>62301</v>
      </c>
      <c r="J4037" t="s">
        <v>157</v>
      </c>
      <c r="K4037" s="1">
        <v>7838</v>
      </c>
      <c r="L4037" s="1">
        <v>71393</v>
      </c>
      <c r="M4037" s="1">
        <v>63555</v>
      </c>
      <c r="N4037" s="1">
        <v>7583.07</v>
      </c>
      <c r="O4037" s="1">
        <v>63809.93</v>
      </c>
      <c r="P4037" s="1">
        <v>7583.07</v>
      </c>
      <c r="Q4037">
        <v>0</v>
      </c>
      <c r="R4037" s="1">
        <v>7583.07</v>
      </c>
      <c r="S4037">
        <v>0</v>
      </c>
    </row>
    <row r="4038" spans="1:19" x14ac:dyDescent="0.25">
      <c r="A4038" s="2">
        <v>1001</v>
      </c>
      <c r="B4038" t="s">
        <v>21</v>
      </c>
      <c r="C4038" s="2" t="str">
        <f t="shared" si="208"/>
        <v>19</v>
      </c>
      <c r="D4038" t="s">
        <v>757</v>
      </c>
      <c r="E4038" s="2" t="str">
        <f t="shared" si="209"/>
        <v>190180000</v>
      </c>
      <c r="F4038" t="s">
        <v>808</v>
      </c>
      <c r="G4038" t="s">
        <v>809</v>
      </c>
      <c r="H4038" t="s">
        <v>810</v>
      </c>
      <c r="I4038">
        <v>62302</v>
      </c>
      <c r="J4038" t="s">
        <v>382</v>
      </c>
      <c r="K4038" s="1">
        <v>7838</v>
      </c>
      <c r="L4038">
        <v>0</v>
      </c>
      <c r="M4038" s="1">
        <v>-7838</v>
      </c>
      <c r="N4038">
        <v>0</v>
      </c>
      <c r="O4038">
        <v>0</v>
      </c>
      <c r="P4038">
        <v>0</v>
      </c>
      <c r="Q4038">
        <v>0</v>
      </c>
      <c r="R4038">
        <v>0</v>
      </c>
      <c r="S4038">
        <v>0</v>
      </c>
    </row>
    <row r="4039" spans="1:19" x14ac:dyDescent="0.25">
      <c r="A4039" s="2">
        <v>1001</v>
      </c>
      <c r="B4039" t="s">
        <v>21</v>
      </c>
      <c r="C4039" s="2" t="str">
        <f t="shared" si="208"/>
        <v>19</v>
      </c>
      <c r="D4039" t="s">
        <v>757</v>
      </c>
      <c r="E4039" s="2" t="str">
        <f t="shared" si="209"/>
        <v>190180000</v>
      </c>
      <c r="F4039" t="s">
        <v>808</v>
      </c>
      <c r="G4039" t="s">
        <v>809</v>
      </c>
      <c r="H4039" t="s">
        <v>810</v>
      </c>
      <c r="I4039">
        <v>62303</v>
      </c>
      <c r="J4039" t="s">
        <v>91</v>
      </c>
      <c r="K4039" s="1">
        <v>23225</v>
      </c>
      <c r="L4039">
        <v>0</v>
      </c>
      <c r="M4039" s="1">
        <v>-23225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</row>
    <row r="4040" spans="1:19" x14ac:dyDescent="0.25">
      <c r="A4040" s="2">
        <v>1001</v>
      </c>
      <c r="B4040" t="s">
        <v>21</v>
      </c>
      <c r="C4040" s="2" t="str">
        <f t="shared" si="208"/>
        <v>19</v>
      </c>
      <c r="D4040" t="s">
        <v>757</v>
      </c>
      <c r="E4040" s="2" t="str">
        <f t="shared" si="209"/>
        <v>190180000</v>
      </c>
      <c r="F4040" t="s">
        <v>808</v>
      </c>
      <c r="G4040" t="s">
        <v>809</v>
      </c>
      <c r="H4040" t="s">
        <v>810</v>
      </c>
      <c r="I4040">
        <v>62307</v>
      </c>
      <c r="J4040" t="s">
        <v>169</v>
      </c>
      <c r="K4040" s="1">
        <v>30000</v>
      </c>
      <c r="L4040" s="1">
        <v>3750.19</v>
      </c>
      <c r="M4040" s="1">
        <v>-26249.81</v>
      </c>
      <c r="N4040" s="1">
        <v>3750.19</v>
      </c>
      <c r="O4040">
        <v>0</v>
      </c>
      <c r="P4040" s="1">
        <v>3750.19</v>
      </c>
      <c r="Q4040">
        <v>0</v>
      </c>
      <c r="R4040" s="1">
        <v>3750.19</v>
      </c>
      <c r="S4040">
        <v>0</v>
      </c>
    </row>
    <row r="4041" spans="1:19" x14ac:dyDescent="0.25">
      <c r="A4041" s="2">
        <v>1001</v>
      </c>
      <c r="B4041" t="s">
        <v>21</v>
      </c>
      <c r="C4041" s="2" t="str">
        <f t="shared" si="208"/>
        <v>19</v>
      </c>
      <c r="D4041" t="s">
        <v>757</v>
      </c>
      <c r="E4041" s="2" t="str">
        <f t="shared" si="209"/>
        <v>190180000</v>
      </c>
      <c r="F4041" t="s">
        <v>808</v>
      </c>
      <c r="G4041" t="s">
        <v>809</v>
      </c>
      <c r="H4041" t="s">
        <v>810</v>
      </c>
      <c r="I4041">
        <v>62308</v>
      </c>
      <c r="J4041" t="s">
        <v>341</v>
      </c>
      <c r="K4041" s="1">
        <v>10000</v>
      </c>
      <c r="L4041" s="1">
        <v>49082.44</v>
      </c>
      <c r="M4041" s="1">
        <v>39082.44</v>
      </c>
      <c r="N4041" s="1">
        <v>49082.44</v>
      </c>
      <c r="O4041">
        <v>0</v>
      </c>
      <c r="P4041" s="1">
        <v>49082.44</v>
      </c>
      <c r="Q4041">
        <v>0</v>
      </c>
      <c r="R4041" s="1">
        <v>49082.44</v>
      </c>
      <c r="S4041">
        <v>0</v>
      </c>
    </row>
    <row r="4042" spans="1:19" x14ac:dyDescent="0.25">
      <c r="A4042" s="2">
        <v>1001</v>
      </c>
      <c r="B4042" t="s">
        <v>21</v>
      </c>
      <c r="C4042" s="2" t="str">
        <f t="shared" si="208"/>
        <v>19</v>
      </c>
      <c r="D4042" t="s">
        <v>757</v>
      </c>
      <c r="E4042" s="2" t="str">
        <f t="shared" si="209"/>
        <v>190180000</v>
      </c>
      <c r="F4042" t="s">
        <v>808</v>
      </c>
      <c r="G4042" t="s">
        <v>809</v>
      </c>
      <c r="H4042" t="s">
        <v>810</v>
      </c>
      <c r="I4042">
        <v>62399</v>
      </c>
      <c r="J4042" t="s">
        <v>92</v>
      </c>
      <c r="K4042" s="1">
        <v>10000</v>
      </c>
      <c r="L4042" s="1">
        <v>6259.25</v>
      </c>
      <c r="M4042" s="1">
        <v>-3740.75</v>
      </c>
      <c r="N4042" s="1">
        <v>4186.8</v>
      </c>
      <c r="O4042" s="1">
        <v>2072.4499999999998</v>
      </c>
      <c r="P4042" s="1">
        <v>4186.8</v>
      </c>
      <c r="Q4042">
        <v>0</v>
      </c>
      <c r="R4042" s="1">
        <v>4186.8</v>
      </c>
      <c r="S4042">
        <v>0</v>
      </c>
    </row>
    <row r="4043" spans="1:19" x14ac:dyDescent="0.25">
      <c r="A4043" s="2">
        <v>1001</v>
      </c>
      <c r="B4043" t="s">
        <v>21</v>
      </c>
      <c r="C4043" s="2" t="str">
        <f t="shared" si="208"/>
        <v>19</v>
      </c>
      <c r="D4043" t="s">
        <v>757</v>
      </c>
      <c r="E4043" s="2" t="str">
        <f t="shared" si="209"/>
        <v>190180000</v>
      </c>
      <c r="F4043" t="s">
        <v>808</v>
      </c>
      <c r="G4043" t="s">
        <v>809</v>
      </c>
      <c r="H4043" t="s">
        <v>810</v>
      </c>
      <c r="I4043">
        <v>62500</v>
      </c>
      <c r="J4043" t="s">
        <v>93</v>
      </c>
      <c r="K4043" s="1">
        <v>50000</v>
      </c>
      <c r="L4043" s="1">
        <v>11302.41</v>
      </c>
      <c r="M4043" s="1">
        <v>-38697.589999999997</v>
      </c>
      <c r="N4043" s="1">
        <v>11302.41</v>
      </c>
      <c r="O4043">
        <v>0</v>
      </c>
      <c r="P4043" s="1">
        <v>11302.41</v>
      </c>
      <c r="Q4043">
        <v>0</v>
      </c>
      <c r="R4043" s="1">
        <v>11302.41</v>
      </c>
      <c r="S4043">
        <v>0</v>
      </c>
    </row>
    <row r="4044" spans="1:19" x14ac:dyDescent="0.25">
      <c r="A4044" s="2">
        <v>1001</v>
      </c>
      <c r="B4044" t="s">
        <v>21</v>
      </c>
      <c r="C4044" s="2" t="str">
        <f t="shared" si="208"/>
        <v>19</v>
      </c>
      <c r="D4044" t="s">
        <v>757</v>
      </c>
      <c r="E4044" s="2" t="str">
        <f t="shared" si="209"/>
        <v>190180000</v>
      </c>
      <c r="F4044" t="s">
        <v>808</v>
      </c>
      <c r="G4044" t="s">
        <v>809</v>
      </c>
      <c r="H4044" t="s">
        <v>810</v>
      </c>
      <c r="I4044">
        <v>62501</v>
      </c>
      <c r="J4044" t="s">
        <v>126</v>
      </c>
      <c r="K4044" s="1">
        <v>3800</v>
      </c>
      <c r="L4044" s="1">
        <v>3800</v>
      </c>
      <c r="M4044">
        <v>0</v>
      </c>
      <c r="N4044">
        <v>0</v>
      </c>
      <c r="O4044" s="1">
        <v>3800</v>
      </c>
      <c r="P4044">
        <v>0</v>
      </c>
      <c r="Q4044">
        <v>0</v>
      </c>
      <c r="R4044">
        <v>0</v>
      </c>
      <c r="S4044">
        <v>0</v>
      </c>
    </row>
    <row r="4045" spans="1:19" x14ac:dyDescent="0.25">
      <c r="A4045" s="2">
        <v>1001</v>
      </c>
      <c r="B4045" t="s">
        <v>21</v>
      </c>
      <c r="C4045" s="2" t="str">
        <f t="shared" si="208"/>
        <v>19</v>
      </c>
      <c r="D4045" t="s">
        <v>757</v>
      </c>
      <c r="E4045" s="2" t="str">
        <f t="shared" si="209"/>
        <v>190180000</v>
      </c>
      <c r="F4045" t="s">
        <v>808</v>
      </c>
      <c r="G4045" t="s">
        <v>809</v>
      </c>
      <c r="H4045" t="s">
        <v>810</v>
      </c>
      <c r="I4045">
        <v>62502</v>
      </c>
      <c r="J4045" t="s">
        <v>94</v>
      </c>
      <c r="K4045" s="1">
        <v>30032</v>
      </c>
      <c r="L4045" s="1">
        <v>6399.83</v>
      </c>
      <c r="M4045" s="1">
        <v>-23632.17</v>
      </c>
      <c r="N4045" s="1">
        <v>6399.83</v>
      </c>
      <c r="O4045">
        <v>0</v>
      </c>
      <c r="P4045" s="1">
        <v>6399.83</v>
      </c>
      <c r="Q4045">
        <v>0</v>
      </c>
      <c r="R4045" s="1">
        <v>6399.83</v>
      </c>
      <c r="S4045">
        <v>0</v>
      </c>
    </row>
    <row r="4046" spans="1:19" x14ac:dyDescent="0.25">
      <c r="A4046" s="2">
        <v>1001</v>
      </c>
      <c r="B4046" t="s">
        <v>21</v>
      </c>
      <c r="C4046" s="2" t="str">
        <f t="shared" si="208"/>
        <v>19</v>
      </c>
      <c r="D4046" t="s">
        <v>757</v>
      </c>
      <c r="E4046" s="2" t="str">
        <f t="shared" ref="E4046:E4060" si="210">"190180000"</f>
        <v>190180000</v>
      </c>
      <c r="F4046" t="s">
        <v>808</v>
      </c>
      <c r="G4046" t="s">
        <v>809</v>
      </c>
      <c r="H4046" t="s">
        <v>810</v>
      </c>
      <c r="I4046">
        <v>62509</v>
      </c>
      <c r="J4046" t="s">
        <v>127</v>
      </c>
      <c r="K4046" s="1">
        <v>20000</v>
      </c>
      <c r="L4046" s="1">
        <v>31829.38</v>
      </c>
      <c r="M4046" s="1">
        <v>11829.38</v>
      </c>
      <c r="N4046" s="1">
        <v>31829.38</v>
      </c>
      <c r="O4046">
        <v>0</v>
      </c>
      <c r="P4046" s="1">
        <v>31829.38</v>
      </c>
      <c r="Q4046">
        <v>0</v>
      </c>
      <c r="R4046" s="1">
        <v>31829.38</v>
      </c>
      <c r="S4046">
        <v>0</v>
      </c>
    </row>
    <row r="4047" spans="1:19" x14ac:dyDescent="0.25">
      <c r="A4047" s="2">
        <v>1001</v>
      </c>
      <c r="B4047" t="s">
        <v>21</v>
      </c>
      <c r="C4047" s="2" t="str">
        <f t="shared" si="208"/>
        <v>19</v>
      </c>
      <c r="D4047" t="s">
        <v>757</v>
      </c>
      <c r="E4047" s="2" t="str">
        <f t="shared" si="210"/>
        <v>190180000</v>
      </c>
      <c r="F4047" t="s">
        <v>808</v>
      </c>
      <c r="G4047" t="s">
        <v>809</v>
      </c>
      <c r="H4047" t="s">
        <v>810</v>
      </c>
      <c r="I4047">
        <v>62802</v>
      </c>
      <c r="J4047" t="s">
        <v>95</v>
      </c>
      <c r="K4047" s="1">
        <v>10000</v>
      </c>
      <c r="L4047" s="1">
        <v>10000</v>
      </c>
      <c r="M4047">
        <v>0</v>
      </c>
      <c r="N4047" s="1">
        <v>2242.41</v>
      </c>
      <c r="O4047" s="1">
        <v>7757.59</v>
      </c>
      <c r="P4047" s="1">
        <v>2242.41</v>
      </c>
      <c r="Q4047">
        <v>0</v>
      </c>
      <c r="R4047" s="1">
        <v>2242.41</v>
      </c>
      <c r="S4047">
        <v>0</v>
      </c>
    </row>
    <row r="4048" spans="1:19" x14ac:dyDescent="0.25">
      <c r="A4048" s="2">
        <v>1001</v>
      </c>
      <c r="B4048" t="s">
        <v>21</v>
      </c>
      <c r="C4048" s="2" t="str">
        <f t="shared" si="208"/>
        <v>19</v>
      </c>
      <c r="D4048" t="s">
        <v>757</v>
      </c>
      <c r="E4048" s="2" t="str">
        <f t="shared" si="210"/>
        <v>190180000</v>
      </c>
      <c r="F4048" t="s">
        <v>808</v>
      </c>
      <c r="G4048" t="s">
        <v>809</v>
      </c>
      <c r="H4048" t="s">
        <v>810</v>
      </c>
      <c r="I4048">
        <v>63100</v>
      </c>
      <c r="J4048" t="s">
        <v>97</v>
      </c>
      <c r="K4048" s="1">
        <v>1266213</v>
      </c>
      <c r="L4048" s="1">
        <v>882057.17</v>
      </c>
      <c r="M4048" s="1">
        <v>-384155.83</v>
      </c>
      <c r="N4048" s="1">
        <v>852019.8</v>
      </c>
      <c r="O4048" s="1">
        <v>30037.37</v>
      </c>
      <c r="P4048" s="1">
        <v>852019.8</v>
      </c>
      <c r="Q4048">
        <v>0</v>
      </c>
      <c r="R4048" s="1">
        <v>408990.5</v>
      </c>
      <c r="S4048" s="1">
        <v>443029.3</v>
      </c>
    </row>
    <row r="4049" spans="1:19" x14ac:dyDescent="0.25">
      <c r="A4049" s="2">
        <v>1001</v>
      </c>
      <c r="B4049" t="s">
        <v>21</v>
      </c>
      <c r="C4049" s="2" t="str">
        <f t="shared" si="208"/>
        <v>19</v>
      </c>
      <c r="D4049" t="s">
        <v>757</v>
      </c>
      <c r="E4049" s="2" t="str">
        <f t="shared" si="210"/>
        <v>190180000</v>
      </c>
      <c r="F4049" t="s">
        <v>808</v>
      </c>
      <c r="G4049" t="s">
        <v>809</v>
      </c>
      <c r="H4049" t="s">
        <v>810</v>
      </c>
      <c r="I4049">
        <v>63300</v>
      </c>
      <c r="J4049" t="s">
        <v>158</v>
      </c>
      <c r="K4049" s="1">
        <v>35154</v>
      </c>
      <c r="L4049" s="1">
        <v>5599.83</v>
      </c>
      <c r="M4049" s="1">
        <v>-29554.17</v>
      </c>
      <c r="N4049">
        <v>273.16000000000003</v>
      </c>
      <c r="O4049" s="1">
        <v>5326.67</v>
      </c>
      <c r="P4049">
        <v>273.16000000000003</v>
      </c>
      <c r="Q4049">
        <v>0</v>
      </c>
      <c r="R4049">
        <v>273.16000000000003</v>
      </c>
      <c r="S4049">
        <v>0</v>
      </c>
    </row>
    <row r="4050" spans="1:19" x14ac:dyDescent="0.25">
      <c r="A4050" s="2">
        <v>1001</v>
      </c>
      <c r="B4050" t="s">
        <v>21</v>
      </c>
      <c r="C4050" s="2" t="str">
        <f t="shared" si="208"/>
        <v>19</v>
      </c>
      <c r="D4050" t="s">
        <v>757</v>
      </c>
      <c r="E4050" s="2" t="str">
        <f t="shared" si="210"/>
        <v>190180000</v>
      </c>
      <c r="F4050" t="s">
        <v>808</v>
      </c>
      <c r="G4050" t="s">
        <v>809</v>
      </c>
      <c r="H4050" t="s">
        <v>810</v>
      </c>
      <c r="I4050">
        <v>63301</v>
      </c>
      <c r="J4050" t="s">
        <v>129</v>
      </c>
      <c r="K4050" s="1">
        <v>60000</v>
      </c>
      <c r="L4050" s="1">
        <v>31425</v>
      </c>
      <c r="M4050" s="1">
        <v>-28575</v>
      </c>
      <c r="N4050" s="1">
        <v>31424.43</v>
      </c>
      <c r="O4050">
        <v>0.56999999999999995</v>
      </c>
      <c r="P4050" s="1">
        <v>31424.43</v>
      </c>
      <c r="Q4050">
        <v>0</v>
      </c>
      <c r="R4050" s="1">
        <v>31424.43</v>
      </c>
      <c r="S4050">
        <v>0</v>
      </c>
    </row>
    <row r="4051" spans="1:19" x14ac:dyDescent="0.25">
      <c r="A4051" s="2">
        <v>1001</v>
      </c>
      <c r="B4051" t="s">
        <v>21</v>
      </c>
      <c r="C4051" s="2" t="str">
        <f t="shared" si="208"/>
        <v>19</v>
      </c>
      <c r="D4051" t="s">
        <v>757</v>
      </c>
      <c r="E4051" s="2" t="str">
        <f t="shared" si="210"/>
        <v>190180000</v>
      </c>
      <c r="F4051" t="s">
        <v>808</v>
      </c>
      <c r="G4051" t="s">
        <v>809</v>
      </c>
      <c r="H4051" t="s">
        <v>810</v>
      </c>
      <c r="I4051">
        <v>63302</v>
      </c>
      <c r="J4051" t="s">
        <v>130</v>
      </c>
      <c r="K4051" s="1">
        <v>15000</v>
      </c>
      <c r="L4051">
        <v>0</v>
      </c>
      <c r="M4051" s="1">
        <v>-15000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</row>
    <row r="4052" spans="1:19" x14ac:dyDescent="0.25">
      <c r="A4052" s="2">
        <v>1001</v>
      </c>
      <c r="B4052" t="s">
        <v>21</v>
      </c>
      <c r="C4052" s="2" t="str">
        <f t="shared" si="208"/>
        <v>19</v>
      </c>
      <c r="D4052" t="s">
        <v>757</v>
      </c>
      <c r="E4052" s="2" t="str">
        <f t="shared" si="210"/>
        <v>190180000</v>
      </c>
      <c r="F4052" t="s">
        <v>808</v>
      </c>
      <c r="G4052" t="s">
        <v>809</v>
      </c>
      <c r="H4052" t="s">
        <v>810</v>
      </c>
      <c r="I4052">
        <v>63303</v>
      </c>
      <c r="J4052" t="s">
        <v>98</v>
      </c>
      <c r="K4052" s="1">
        <v>15000</v>
      </c>
      <c r="L4052" s="1">
        <v>109410.69</v>
      </c>
      <c r="M4052" s="1">
        <v>94410.69</v>
      </c>
      <c r="N4052" s="1">
        <v>109410.65</v>
      </c>
      <c r="O4052">
        <v>0.04</v>
      </c>
      <c r="P4052" s="1">
        <v>109410.65</v>
      </c>
      <c r="Q4052">
        <v>0</v>
      </c>
      <c r="R4052" s="1">
        <v>109410.65</v>
      </c>
      <c r="S4052">
        <v>0</v>
      </c>
    </row>
    <row r="4053" spans="1:19" x14ac:dyDescent="0.25">
      <c r="A4053" s="2">
        <v>1001</v>
      </c>
      <c r="B4053" t="s">
        <v>21</v>
      </c>
      <c r="C4053" s="2" t="str">
        <f t="shared" si="208"/>
        <v>19</v>
      </c>
      <c r="D4053" t="s">
        <v>757</v>
      </c>
      <c r="E4053" s="2" t="str">
        <f t="shared" si="210"/>
        <v>190180000</v>
      </c>
      <c r="F4053" t="s">
        <v>808</v>
      </c>
      <c r="G4053" t="s">
        <v>809</v>
      </c>
      <c r="H4053" t="s">
        <v>810</v>
      </c>
      <c r="I4053">
        <v>63307</v>
      </c>
      <c r="J4053" t="s">
        <v>655</v>
      </c>
      <c r="K4053" s="1">
        <v>40000</v>
      </c>
      <c r="L4053" s="1">
        <v>20000</v>
      </c>
      <c r="M4053" s="1">
        <v>-20000</v>
      </c>
      <c r="N4053" s="1">
        <v>16433.78</v>
      </c>
      <c r="O4053" s="1">
        <v>3566.22</v>
      </c>
      <c r="P4053" s="1">
        <v>16433.78</v>
      </c>
      <c r="Q4053">
        <v>0</v>
      </c>
      <c r="R4053" s="1">
        <v>16433.78</v>
      </c>
      <c r="S4053">
        <v>0</v>
      </c>
    </row>
    <row r="4054" spans="1:19" x14ac:dyDescent="0.25">
      <c r="A4054" s="2">
        <v>1001</v>
      </c>
      <c r="B4054" t="s">
        <v>21</v>
      </c>
      <c r="C4054" s="2" t="str">
        <f t="shared" ref="C4054:C4117" si="211">"19"</f>
        <v>19</v>
      </c>
      <c r="D4054" t="s">
        <v>757</v>
      </c>
      <c r="E4054" s="2" t="str">
        <f t="shared" si="210"/>
        <v>190180000</v>
      </c>
      <c r="F4054" t="s">
        <v>808</v>
      </c>
      <c r="G4054" t="s">
        <v>809</v>
      </c>
      <c r="H4054" t="s">
        <v>810</v>
      </c>
      <c r="I4054">
        <v>63308</v>
      </c>
      <c r="J4054" t="s">
        <v>171</v>
      </c>
      <c r="K4054" s="1">
        <v>30000</v>
      </c>
      <c r="L4054">
        <v>0.31</v>
      </c>
      <c r="M4054" s="1">
        <v>-29999.69</v>
      </c>
      <c r="N4054">
        <v>0</v>
      </c>
      <c r="O4054">
        <v>0.31</v>
      </c>
      <c r="P4054">
        <v>0</v>
      </c>
      <c r="Q4054">
        <v>0</v>
      </c>
      <c r="R4054">
        <v>0</v>
      </c>
      <c r="S4054">
        <v>0</v>
      </c>
    </row>
    <row r="4055" spans="1:19" x14ac:dyDescent="0.25">
      <c r="A4055" s="2">
        <v>1001</v>
      </c>
      <c r="B4055" t="s">
        <v>21</v>
      </c>
      <c r="C4055" s="2" t="str">
        <f t="shared" si="211"/>
        <v>19</v>
      </c>
      <c r="D4055" t="s">
        <v>757</v>
      </c>
      <c r="E4055" s="2" t="str">
        <f t="shared" si="210"/>
        <v>190180000</v>
      </c>
      <c r="F4055" t="s">
        <v>808</v>
      </c>
      <c r="G4055" t="s">
        <v>809</v>
      </c>
      <c r="H4055" t="s">
        <v>810</v>
      </c>
      <c r="I4055">
        <v>63309</v>
      </c>
      <c r="J4055" t="s">
        <v>159</v>
      </c>
      <c r="K4055" s="1">
        <v>12084</v>
      </c>
      <c r="L4055" s="1">
        <v>8251</v>
      </c>
      <c r="M4055" s="1">
        <v>-3833</v>
      </c>
      <c r="N4055" s="1">
        <v>5487.68</v>
      </c>
      <c r="O4055" s="1">
        <v>2763.32</v>
      </c>
      <c r="P4055" s="1">
        <v>5487.68</v>
      </c>
      <c r="Q4055">
        <v>0</v>
      </c>
      <c r="R4055" s="1">
        <v>5487.68</v>
      </c>
      <c r="S4055">
        <v>0</v>
      </c>
    </row>
    <row r="4056" spans="1:19" x14ac:dyDescent="0.25">
      <c r="A4056" s="2">
        <v>1001</v>
      </c>
      <c r="B4056" t="s">
        <v>21</v>
      </c>
      <c r="C4056" s="2" t="str">
        <f t="shared" si="211"/>
        <v>19</v>
      </c>
      <c r="D4056" t="s">
        <v>757</v>
      </c>
      <c r="E4056" s="2" t="str">
        <f t="shared" si="210"/>
        <v>190180000</v>
      </c>
      <c r="F4056" t="s">
        <v>808</v>
      </c>
      <c r="G4056" t="s">
        <v>809</v>
      </c>
      <c r="H4056" t="s">
        <v>810</v>
      </c>
      <c r="I4056">
        <v>63500</v>
      </c>
      <c r="J4056" t="s">
        <v>185</v>
      </c>
      <c r="K4056" s="1">
        <v>40000</v>
      </c>
      <c r="L4056" s="1">
        <v>56707</v>
      </c>
      <c r="M4056" s="1">
        <v>16707</v>
      </c>
      <c r="N4056" s="1">
        <v>56706.86</v>
      </c>
      <c r="O4056">
        <v>0.14000000000000001</v>
      </c>
      <c r="P4056" s="1">
        <v>56706.86</v>
      </c>
      <c r="Q4056">
        <v>0</v>
      </c>
      <c r="R4056" s="1">
        <v>56706.85</v>
      </c>
      <c r="S4056">
        <v>0.01</v>
      </c>
    </row>
    <row r="4057" spans="1:19" x14ac:dyDescent="0.25">
      <c r="A4057" s="2">
        <v>1001</v>
      </c>
      <c r="B4057" t="s">
        <v>21</v>
      </c>
      <c r="C4057" s="2" t="str">
        <f t="shared" si="211"/>
        <v>19</v>
      </c>
      <c r="D4057" t="s">
        <v>757</v>
      </c>
      <c r="E4057" s="2" t="str">
        <f t="shared" si="210"/>
        <v>190180000</v>
      </c>
      <c r="F4057" t="s">
        <v>808</v>
      </c>
      <c r="G4057" t="s">
        <v>809</v>
      </c>
      <c r="H4057" t="s">
        <v>810</v>
      </c>
      <c r="I4057">
        <v>64000</v>
      </c>
      <c r="J4057" t="s">
        <v>637</v>
      </c>
      <c r="K4057" s="1">
        <v>1000</v>
      </c>
      <c r="L4057" s="1">
        <v>1000</v>
      </c>
      <c r="M4057">
        <v>0</v>
      </c>
      <c r="N4057">
        <v>0</v>
      </c>
      <c r="O4057" s="1">
        <v>1000</v>
      </c>
      <c r="P4057">
        <v>0</v>
      </c>
      <c r="Q4057">
        <v>0</v>
      </c>
      <c r="R4057">
        <v>0</v>
      </c>
      <c r="S4057">
        <v>0</v>
      </c>
    </row>
    <row r="4058" spans="1:19" x14ac:dyDescent="0.25">
      <c r="A4058" s="2">
        <v>1001</v>
      </c>
      <c r="B4058" t="s">
        <v>21</v>
      </c>
      <c r="C4058" s="2" t="str">
        <f t="shared" si="211"/>
        <v>19</v>
      </c>
      <c r="D4058" t="s">
        <v>757</v>
      </c>
      <c r="E4058" s="2" t="str">
        <f t="shared" si="210"/>
        <v>190180000</v>
      </c>
      <c r="F4058" t="s">
        <v>808</v>
      </c>
      <c r="G4058" t="s">
        <v>809</v>
      </c>
      <c r="H4058" t="s">
        <v>810</v>
      </c>
      <c r="I4058">
        <v>64001</v>
      </c>
      <c r="J4058" t="s">
        <v>333</v>
      </c>
      <c r="K4058" s="1">
        <v>5000</v>
      </c>
      <c r="L4058" s="1">
        <v>2718.16</v>
      </c>
      <c r="M4058" s="1">
        <v>-2281.84</v>
      </c>
      <c r="N4058" s="1">
        <v>2718.16</v>
      </c>
      <c r="O4058">
        <v>0</v>
      </c>
      <c r="P4058" s="1">
        <v>2718.16</v>
      </c>
      <c r="Q4058">
        <v>0</v>
      </c>
      <c r="R4058" s="1">
        <v>2718.16</v>
      </c>
      <c r="S4058">
        <v>0</v>
      </c>
    </row>
    <row r="4059" spans="1:19" x14ac:dyDescent="0.25">
      <c r="A4059" s="2">
        <v>1001</v>
      </c>
      <c r="B4059" t="s">
        <v>21</v>
      </c>
      <c r="C4059" s="2" t="str">
        <f t="shared" si="211"/>
        <v>19</v>
      </c>
      <c r="D4059" t="s">
        <v>757</v>
      </c>
      <c r="E4059" s="2" t="str">
        <f t="shared" si="210"/>
        <v>190180000</v>
      </c>
      <c r="F4059" t="s">
        <v>808</v>
      </c>
      <c r="G4059" t="s">
        <v>809</v>
      </c>
      <c r="H4059" t="s">
        <v>810</v>
      </c>
      <c r="I4059">
        <v>76309</v>
      </c>
      <c r="J4059" t="s">
        <v>144</v>
      </c>
      <c r="K4059" s="1">
        <v>450000</v>
      </c>
      <c r="L4059" s="1">
        <v>450000</v>
      </c>
      <c r="M4059">
        <v>0</v>
      </c>
      <c r="N4059" s="1">
        <v>450000</v>
      </c>
      <c r="O4059">
        <v>0</v>
      </c>
      <c r="P4059" s="1">
        <v>450000</v>
      </c>
      <c r="Q4059">
        <v>0</v>
      </c>
      <c r="R4059" s="1">
        <v>450000</v>
      </c>
      <c r="S4059">
        <v>0</v>
      </c>
    </row>
    <row r="4060" spans="1:19" x14ac:dyDescent="0.25">
      <c r="A4060" s="2">
        <v>1001</v>
      </c>
      <c r="B4060" t="s">
        <v>21</v>
      </c>
      <c r="C4060" s="2" t="str">
        <f t="shared" si="211"/>
        <v>19</v>
      </c>
      <c r="D4060" t="s">
        <v>757</v>
      </c>
      <c r="E4060" s="2" t="str">
        <f t="shared" si="210"/>
        <v>190180000</v>
      </c>
      <c r="F4060" t="s">
        <v>808</v>
      </c>
      <c r="G4060" t="s">
        <v>809</v>
      </c>
      <c r="H4060" t="s">
        <v>810</v>
      </c>
      <c r="I4060">
        <v>89009</v>
      </c>
      <c r="J4060" t="s">
        <v>813</v>
      </c>
      <c r="K4060" s="1">
        <v>200000</v>
      </c>
      <c r="L4060" s="1">
        <v>100000</v>
      </c>
      <c r="M4060" s="1">
        <v>-100000</v>
      </c>
      <c r="N4060" s="1">
        <v>100000</v>
      </c>
      <c r="O4060">
        <v>0</v>
      </c>
      <c r="P4060" s="1">
        <v>100000</v>
      </c>
      <c r="Q4060">
        <v>0</v>
      </c>
      <c r="R4060" s="1">
        <v>100000</v>
      </c>
      <c r="S4060">
        <v>0</v>
      </c>
    </row>
    <row r="4061" spans="1:19" x14ac:dyDescent="0.25">
      <c r="A4061" s="2">
        <v>1001</v>
      </c>
      <c r="B4061" t="s">
        <v>21</v>
      </c>
      <c r="C4061" s="2" t="str">
        <f t="shared" si="211"/>
        <v>19</v>
      </c>
      <c r="D4061" t="s">
        <v>757</v>
      </c>
      <c r="E4061" s="2" t="str">
        <f t="shared" ref="E4061:E4092" si="212">"190190000"</f>
        <v>190190000</v>
      </c>
      <c r="F4061" t="s">
        <v>814</v>
      </c>
      <c r="G4061" t="s">
        <v>815</v>
      </c>
      <c r="H4061" t="s">
        <v>816</v>
      </c>
      <c r="I4061">
        <v>12000</v>
      </c>
      <c r="J4061" t="s">
        <v>28</v>
      </c>
      <c r="K4061" s="1">
        <v>34100</v>
      </c>
      <c r="L4061" s="1">
        <v>34277</v>
      </c>
      <c r="M4061">
        <v>177</v>
      </c>
      <c r="N4061" s="1">
        <v>34276.480000000003</v>
      </c>
      <c r="O4061">
        <v>0.52</v>
      </c>
      <c r="P4061" s="1">
        <v>34276.480000000003</v>
      </c>
      <c r="Q4061">
        <v>0</v>
      </c>
      <c r="R4061" s="1">
        <v>34276.480000000003</v>
      </c>
      <c r="S4061">
        <v>0</v>
      </c>
    </row>
    <row r="4062" spans="1:19" x14ac:dyDescent="0.25">
      <c r="A4062" s="2">
        <v>1001</v>
      </c>
      <c r="B4062" t="s">
        <v>21</v>
      </c>
      <c r="C4062" s="2" t="str">
        <f t="shared" si="211"/>
        <v>19</v>
      </c>
      <c r="D4062" t="s">
        <v>757</v>
      </c>
      <c r="E4062" s="2" t="str">
        <f t="shared" si="212"/>
        <v>190190000</v>
      </c>
      <c r="F4062" t="s">
        <v>814</v>
      </c>
      <c r="G4062" t="s">
        <v>815</v>
      </c>
      <c r="H4062" t="s">
        <v>816</v>
      </c>
      <c r="I4062">
        <v>12001</v>
      </c>
      <c r="J4062" t="s">
        <v>51</v>
      </c>
      <c r="K4062" s="1">
        <v>104949</v>
      </c>
      <c r="L4062" s="1">
        <v>81495.06</v>
      </c>
      <c r="M4062" s="1">
        <v>-23453.94</v>
      </c>
      <c r="N4062" s="1">
        <v>81494.44</v>
      </c>
      <c r="O4062">
        <v>0.62</v>
      </c>
      <c r="P4062" s="1">
        <v>81494.44</v>
      </c>
      <c r="Q4062">
        <v>0</v>
      </c>
      <c r="R4062" s="1">
        <v>81494.44</v>
      </c>
      <c r="S4062">
        <v>0</v>
      </c>
    </row>
    <row r="4063" spans="1:19" x14ac:dyDescent="0.25">
      <c r="A4063" s="2">
        <v>1001</v>
      </c>
      <c r="B4063" t="s">
        <v>21</v>
      </c>
      <c r="C4063" s="2" t="str">
        <f t="shared" si="211"/>
        <v>19</v>
      </c>
      <c r="D4063" t="s">
        <v>757</v>
      </c>
      <c r="E4063" s="2" t="str">
        <f t="shared" si="212"/>
        <v>190190000</v>
      </c>
      <c r="F4063" t="s">
        <v>814</v>
      </c>
      <c r="G4063" t="s">
        <v>815</v>
      </c>
      <c r="H4063" t="s">
        <v>816</v>
      </c>
      <c r="I4063">
        <v>12002</v>
      </c>
      <c r="J4063" t="s">
        <v>29</v>
      </c>
      <c r="K4063" s="1">
        <v>11483</v>
      </c>
      <c r="L4063" s="1">
        <v>2021</v>
      </c>
      <c r="M4063" s="1">
        <v>-9462</v>
      </c>
      <c r="N4063" s="1">
        <v>2020.51</v>
      </c>
      <c r="O4063">
        <v>0.49</v>
      </c>
      <c r="P4063" s="1">
        <v>2020.51</v>
      </c>
      <c r="Q4063">
        <v>0</v>
      </c>
      <c r="R4063" s="1">
        <v>2020.51</v>
      </c>
      <c r="S4063">
        <v>0</v>
      </c>
    </row>
    <row r="4064" spans="1:19" x14ac:dyDescent="0.25">
      <c r="A4064" s="2">
        <v>1001</v>
      </c>
      <c r="B4064" t="s">
        <v>21</v>
      </c>
      <c r="C4064" s="2" t="str">
        <f t="shared" si="211"/>
        <v>19</v>
      </c>
      <c r="D4064" t="s">
        <v>757</v>
      </c>
      <c r="E4064" s="2" t="str">
        <f t="shared" si="212"/>
        <v>190190000</v>
      </c>
      <c r="F4064" t="s">
        <v>814</v>
      </c>
      <c r="G4064" t="s">
        <v>815</v>
      </c>
      <c r="H4064" t="s">
        <v>816</v>
      </c>
      <c r="I4064">
        <v>12005</v>
      </c>
      <c r="J4064" t="s">
        <v>31</v>
      </c>
      <c r="K4064" s="1">
        <v>8950</v>
      </c>
      <c r="L4064" s="1">
        <v>11269</v>
      </c>
      <c r="M4064" s="1">
        <v>2319</v>
      </c>
      <c r="N4064" s="1">
        <v>11268.31</v>
      </c>
      <c r="O4064">
        <v>0.69</v>
      </c>
      <c r="P4064" s="1">
        <v>11268.31</v>
      </c>
      <c r="Q4064">
        <v>0</v>
      </c>
      <c r="R4064" s="1">
        <v>11268.31</v>
      </c>
      <c r="S4064">
        <v>0</v>
      </c>
    </row>
    <row r="4065" spans="1:19" x14ac:dyDescent="0.25">
      <c r="A4065" s="2">
        <v>1001</v>
      </c>
      <c r="B4065" t="s">
        <v>21</v>
      </c>
      <c r="C4065" s="2" t="str">
        <f t="shared" si="211"/>
        <v>19</v>
      </c>
      <c r="D4065" t="s">
        <v>757</v>
      </c>
      <c r="E4065" s="2" t="str">
        <f t="shared" si="212"/>
        <v>190190000</v>
      </c>
      <c r="F4065" t="s">
        <v>814</v>
      </c>
      <c r="G4065" t="s">
        <v>815</v>
      </c>
      <c r="H4065" t="s">
        <v>816</v>
      </c>
      <c r="I4065">
        <v>12100</v>
      </c>
      <c r="J4065" t="s">
        <v>32</v>
      </c>
      <c r="K4065" s="1">
        <v>88163</v>
      </c>
      <c r="L4065" s="1">
        <v>71458.100000000006</v>
      </c>
      <c r="M4065" s="1">
        <v>-16704.900000000001</v>
      </c>
      <c r="N4065" s="1">
        <v>71457.7</v>
      </c>
      <c r="O4065">
        <v>0.4</v>
      </c>
      <c r="P4065" s="1">
        <v>71457.7</v>
      </c>
      <c r="Q4065">
        <v>0</v>
      </c>
      <c r="R4065" s="1">
        <v>71457.7</v>
      </c>
      <c r="S4065">
        <v>0</v>
      </c>
    </row>
    <row r="4066" spans="1:19" x14ac:dyDescent="0.25">
      <c r="A4066" s="2">
        <v>1001</v>
      </c>
      <c r="B4066" t="s">
        <v>21</v>
      </c>
      <c r="C4066" s="2" t="str">
        <f t="shared" si="211"/>
        <v>19</v>
      </c>
      <c r="D4066" t="s">
        <v>757</v>
      </c>
      <c r="E4066" s="2" t="str">
        <f t="shared" si="212"/>
        <v>190190000</v>
      </c>
      <c r="F4066" t="s">
        <v>814</v>
      </c>
      <c r="G4066" t="s">
        <v>815</v>
      </c>
      <c r="H4066" t="s">
        <v>816</v>
      </c>
      <c r="I4066">
        <v>12101</v>
      </c>
      <c r="J4066" t="s">
        <v>33</v>
      </c>
      <c r="K4066" s="1">
        <v>151053</v>
      </c>
      <c r="L4066" s="1">
        <v>125509.5</v>
      </c>
      <c r="M4066" s="1">
        <v>-25543.5</v>
      </c>
      <c r="N4066" s="1">
        <v>125509.28</v>
      </c>
      <c r="O4066">
        <v>0.22</v>
      </c>
      <c r="P4066" s="1">
        <v>125509.28</v>
      </c>
      <c r="Q4066">
        <v>0</v>
      </c>
      <c r="R4066" s="1">
        <v>125509.28</v>
      </c>
      <c r="S4066">
        <v>0</v>
      </c>
    </row>
    <row r="4067" spans="1:19" x14ac:dyDescent="0.25">
      <c r="A4067" s="2">
        <v>1001</v>
      </c>
      <c r="B4067" t="s">
        <v>21</v>
      </c>
      <c r="C4067" s="2" t="str">
        <f t="shared" si="211"/>
        <v>19</v>
      </c>
      <c r="D4067" t="s">
        <v>757</v>
      </c>
      <c r="E4067" s="2" t="str">
        <f t="shared" si="212"/>
        <v>190190000</v>
      </c>
      <c r="F4067" t="s">
        <v>814</v>
      </c>
      <c r="G4067" t="s">
        <v>815</v>
      </c>
      <c r="H4067" t="s">
        <v>816</v>
      </c>
      <c r="I4067">
        <v>13000</v>
      </c>
      <c r="J4067" t="s">
        <v>53</v>
      </c>
      <c r="K4067" s="1">
        <v>66947</v>
      </c>
      <c r="L4067" s="1">
        <v>67749.960000000006</v>
      </c>
      <c r="M4067">
        <v>802.96</v>
      </c>
      <c r="N4067" s="1">
        <v>67749.960000000006</v>
      </c>
      <c r="O4067">
        <v>0</v>
      </c>
      <c r="P4067" s="1">
        <v>67749.960000000006</v>
      </c>
      <c r="Q4067">
        <v>0</v>
      </c>
      <c r="R4067" s="1">
        <v>67749.960000000006</v>
      </c>
      <c r="S4067">
        <v>0</v>
      </c>
    </row>
    <row r="4068" spans="1:19" x14ac:dyDescent="0.25">
      <c r="A4068" s="2">
        <v>1001</v>
      </c>
      <c r="B4068" t="s">
        <v>21</v>
      </c>
      <c r="C4068" s="2" t="str">
        <f t="shared" si="211"/>
        <v>19</v>
      </c>
      <c r="D4068" t="s">
        <v>757</v>
      </c>
      <c r="E4068" s="2" t="str">
        <f t="shared" si="212"/>
        <v>190190000</v>
      </c>
      <c r="F4068" t="s">
        <v>814</v>
      </c>
      <c r="G4068" t="s">
        <v>815</v>
      </c>
      <c r="H4068" t="s">
        <v>816</v>
      </c>
      <c r="I4068">
        <v>13001</v>
      </c>
      <c r="J4068" t="s">
        <v>54</v>
      </c>
      <c r="K4068" s="1">
        <v>10618</v>
      </c>
      <c r="L4068" s="1">
        <v>11644.14</v>
      </c>
      <c r="M4068" s="1">
        <v>1026.1400000000001</v>
      </c>
      <c r="N4068" s="1">
        <v>11644.14</v>
      </c>
      <c r="O4068">
        <v>0</v>
      </c>
      <c r="P4068" s="1">
        <v>11644.14</v>
      </c>
      <c r="Q4068">
        <v>0</v>
      </c>
      <c r="R4068" s="1">
        <v>11644.14</v>
      </c>
      <c r="S4068">
        <v>0</v>
      </c>
    </row>
    <row r="4069" spans="1:19" x14ac:dyDescent="0.25">
      <c r="A4069" s="2">
        <v>1001</v>
      </c>
      <c r="B4069" t="s">
        <v>21</v>
      </c>
      <c r="C4069" s="2" t="str">
        <f t="shared" si="211"/>
        <v>19</v>
      </c>
      <c r="D4069" t="s">
        <v>757</v>
      </c>
      <c r="E4069" s="2" t="str">
        <f t="shared" si="212"/>
        <v>190190000</v>
      </c>
      <c r="F4069" t="s">
        <v>814</v>
      </c>
      <c r="G4069" t="s">
        <v>815</v>
      </c>
      <c r="H4069" t="s">
        <v>816</v>
      </c>
      <c r="I4069">
        <v>13005</v>
      </c>
      <c r="J4069" t="s">
        <v>56</v>
      </c>
      <c r="K4069" s="1">
        <v>9020</v>
      </c>
      <c r="L4069" s="1">
        <v>8904.7999999999993</v>
      </c>
      <c r="M4069">
        <v>-115.2</v>
      </c>
      <c r="N4069" s="1">
        <v>8904.7999999999993</v>
      </c>
      <c r="O4069">
        <v>0</v>
      </c>
      <c r="P4069" s="1">
        <v>8904.7999999999993</v>
      </c>
      <c r="Q4069">
        <v>0</v>
      </c>
      <c r="R4069" s="1">
        <v>8904.7999999999993</v>
      </c>
      <c r="S4069">
        <v>0</v>
      </c>
    </row>
    <row r="4070" spans="1:19" x14ac:dyDescent="0.25">
      <c r="A4070" s="2">
        <v>1001</v>
      </c>
      <c r="B4070" t="s">
        <v>21</v>
      </c>
      <c r="C4070" s="2" t="str">
        <f t="shared" si="211"/>
        <v>19</v>
      </c>
      <c r="D4070" t="s">
        <v>757</v>
      </c>
      <c r="E4070" s="2" t="str">
        <f t="shared" si="212"/>
        <v>190190000</v>
      </c>
      <c r="F4070" t="s">
        <v>814</v>
      </c>
      <c r="G4070" t="s">
        <v>815</v>
      </c>
      <c r="H4070" t="s">
        <v>816</v>
      </c>
      <c r="I4070">
        <v>14103</v>
      </c>
      <c r="J4070" t="s">
        <v>59</v>
      </c>
      <c r="K4070" s="1">
        <v>25924</v>
      </c>
      <c r="L4070" s="1">
        <v>26050.48</v>
      </c>
      <c r="M4070">
        <v>126.48</v>
      </c>
      <c r="N4070" s="1">
        <v>26050.48</v>
      </c>
      <c r="O4070">
        <v>0</v>
      </c>
      <c r="P4070" s="1">
        <v>26050.48</v>
      </c>
      <c r="Q4070">
        <v>0</v>
      </c>
      <c r="R4070" s="1">
        <v>26050.48</v>
      </c>
      <c r="S4070">
        <v>0</v>
      </c>
    </row>
    <row r="4071" spans="1:19" x14ac:dyDescent="0.25">
      <c r="A4071" s="2">
        <v>1001</v>
      </c>
      <c r="B4071" t="s">
        <v>21</v>
      </c>
      <c r="C4071" s="2" t="str">
        <f t="shared" si="211"/>
        <v>19</v>
      </c>
      <c r="D4071" t="s">
        <v>757</v>
      </c>
      <c r="E4071" s="2" t="str">
        <f t="shared" si="212"/>
        <v>190190000</v>
      </c>
      <c r="F4071" t="s">
        <v>814</v>
      </c>
      <c r="G4071" t="s">
        <v>815</v>
      </c>
      <c r="H4071" t="s">
        <v>816</v>
      </c>
      <c r="I4071">
        <v>16000</v>
      </c>
      <c r="J4071" t="s">
        <v>35</v>
      </c>
      <c r="K4071" s="1">
        <v>379721</v>
      </c>
      <c r="L4071" s="1">
        <v>119112.22</v>
      </c>
      <c r="M4071" s="1">
        <v>-260608.78</v>
      </c>
      <c r="N4071" s="1">
        <v>119112.13</v>
      </c>
      <c r="O4071">
        <v>0.09</v>
      </c>
      <c r="P4071" s="1">
        <v>119112.13</v>
      </c>
      <c r="Q4071">
        <v>0</v>
      </c>
      <c r="R4071" s="1">
        <v>119112.13</v>
      </c>
      <c r="S4071">
        <v>0</v>
      </c>
    </row>
    <row r="4072" spans="1:19" x14ac:dyDescent="0.25">
      <c r="A4072" s="2">
        <v>1001</v>
      </c>
      <c r="B4072" t="s">
        <v>21</v>
      </c>
      <c r="C4072" s="2" t="str">
        <f t="shared" si="211"/>
        <v>19</v>
      </c>
      <c r="D4072" t="s">
        <v>757</v>
      </c>
      <c r="E4072" s="2" t="str">
        <f t="shared" si="212"/>
        <v>190190000</v>
      </c>
      <c r="F4072" t="s">
        <v>814</v>
      </c>
      <c r="G4072" t="s">
        <v>815</v>
      </c>
      <c r="H4072" t="s">
        <v>816</v>
      </c>
      <c r="I4072">
        <v>22602</v>
      </c>
      <c r="J4072" t="s">
        <v>108</v>
      </c>
      <c r="K4072" s="1">
        <v>24500</v>
      </c>
      <c r="L4072">
        <v>0</v>
      </c>
      <c r="M4072" s="1">
        <v>-24500</v>
      </c>
      <c r="N4072">
        <v>0</v>
      </c>
      <c r="O4072">
        <v>0</v>
      </c>
      <c r="P4072">
        <v>0</v>
      </c>
      <c r="Q4072">
        <v>0</v>
      </c>
      <c r="R4072">
        <v>0</v>
      </c>
      <c r="S4072">
        <v>0</v>
      </c>
    </row>
    <row r="4073" spans="1:19" x14ac:dyDescent="0.25">
      <c r="A4073" s="2">
        <v>1001</v>
      </c>
      <c r="B4073" t="s">
        <v>21</v>
      </c>
      <c r="C4073" s="2" t="str">
        <f t="shared" si="211"/>
        <v>19</v>
      </c>
      <c r="D4073" t="s">
        <v>757</v>
      </c>
      <c r="E4073" s="2" t="str">
        <f t="shared" si="212"/>
        <v>190190000</v>
      </c>
      <c r="F4073" t="s">
        <v>814</v>
      </c>
      <c r="G4073" t="s">
        <v>815</v>
      </c>
      <c r="H4073" t="s">
        <v>816</v>
      </c>
      <c r="I4073">
        <v>22609</v>
      </c>
      <c r="J4073" t="s">
        <v>44</v>
      </c>
      <c r="K4073" s="1">
        <v>3920</v>
      </c>
      <c r="L4073">
        <v>0</v>
      </c>
      <c r="M4073" s="1">
        <v>-3920</v>
      </c>
      <c r="N4073">
        <v>0</v>
      </c>
      <c r="O4073">
        <v>0</v>
      </c>
      <c r="P4073">
        <v>0</v>
      </c>
      <c r="Q4073">
        <v>0</v>
      </c>
      <c r="R4073">
        <v>0</v>
      </c>
      <c r="S4073">
        <v>0</v>
      </c>
    </row>
    <row r="4074" spans="1:19" x14ac:dyDescent="0.25">
      <c r="A4074" s="2">
        <v>1001</v>
      </c>
      <c r="B4074" t="s">
        <v>21</v>
      </c>
      <c r="C4074" s="2" t="str">
        <f t="shared" si="211"/>
        <v>19</v>
      </c>
      <c r="D4074" t="s">
        <v>757</v>
      </c>
      <c r="E4074" s="2" t="str">
        <f t="shared" si="212"/>
        <v>190190000</v>
      </c>
      <c r="F4074" t="s">
        <v>814</v>
      </c>
      <c r="G4074" t="s">
        <v>815</v>
      </c>
      <c r="H4074" t="s">
        <v>816</v>
      </c>
      <c r="I4074">
        <v>22706</v>
      </c>
      <c r="J4074" t="s">
        <v>86</v>
      </c>
      <c r="K4074" s="1">
        <v>235838</v>
      </c>
      <c r="L4074" s="1">
        <v>283190.48</v>
      </c>
      <c r="M4074" s="1">
        <v>47352.480000000003</v>
      </c>
      <c r="N4074" s="1">
        <v>283190.48</v>
      </c>
      <c r="O4074">
        <v>0</v>
      </c>
      <c r="P4074" s="1">
        <v>283190.48</v>
      </c>
      <c r="Q4074">
        <v>0</v>
      </c>
      <c r="R4074" s="1">
        <v>260591.44</v>
      </c>
      <c r="S4074" s="1">
        <v>22599.040000000001</v>
      </c>
    </row>
    <row r="4075" spans="1:19" x14ac:dyDescent="0.25">
      <c r="A4075" s="2">
        <v>1001</v>
      </c>
      <c r="B4075" t="s">
        <v>21</v>
      </c>
      <c r="C4075" s="2" t="str">
        <f t="shared" si="211"/>
        <v>19</v>
      </c>
      <c r="D4075" t="s">
        <v>757</v>
      </c>
      <c r="E4075" s="2" t="str">
        <f t="shared" si="212"/>
        <v>190190000</v>
      </c>
      <c r="F4075" t="s">
        <v>814</v>
      </c>
      <c r="G4075" t="s">
        <v>815</v>
      </c>
      <c r="H4075" t="s">
        <v>816</v>
      </c>
      <c r="I4075">
        <v>23001</v>
      </c>
      <c r="J4075" t="s">
        <v>88</v>
      </c>
      <c r="K4075" s="1">
        <v>7840</v>
      </c>
      <c r="L4075" s="1">
        <v>7840</v>
      </c>
      <c r="M4075">
        <v>0</v>
      </c>
      <c r="N4075">
        <v>0</v>
      </c>
      <c r="O4075" s="1">
        <v>7840</v>
      </c>
      <c r="P4075">
        <v>0</v>
      </c>
      <c r="Q4075">
        <v>0</v>
      </c>
      <c r="R4075">
        <v>0</v>
      </c>
      <c r="S4075">
        <v>0</v>
      </c>
    </row>
    <row r="4076" spans="1:19" x14ac:dyDescent="0.25">
      <c r="A4076" s="2">
        <v>1001</v>
      </c>
      <c r="B4076" t="s">
        <v>21</v>
      </c>
      <c r="C4076" s="2" t="str">
        <f t="shared" si="211"/>
        <v>19</v>
      </c>
      <c r="D4076" t="s">
        <v>757</v>
      </c>
      <c r="E4076" s="2" t="str">
        <f t="shared" si="212"/>
        <v>190190000</v>
      </c>
      <c r="F4076" t="s">
        <v>814</v>
      </c>
      <c r="G4076" t="s">
        <v>815</v>
      </c>
      <c r="H4076" t="s">
        <v>816</v>
      </c>
      <c r="I4076">
        <v>23100</v>
      </c>
      <c r="J4076" t="s">
        <v>89</v>
      </c>
      <c r="K4076" s="1">
        <v>7840</v>
      </c>
      <c r="L4076" s="1">
        <v>7840</v>
      </c>
      <c r="M4076">
        <v>0</v>
      </c>
      <c r="N4076">
        <v>0</v>
      </c>
      <c r="O4076" s="1">
        <v>7840</v>
      </c>
      <c r="P4076">
        <v>0</v>
      </c>
      <c r="Q4076">
        <v>0</v>
      </c>
      <c r="R4076">
        <v>0</v>
      </c>
      <c r="S4076">
        <v>0</v>
      </c>
    </row>
    <row r="4077" spans="1:19" x14ac:dyDescent="0.25">
      <c r="A4077" s="2">
        <v>1001</v>
      </c>
      <c r="B4077" t="s">
        <v>21</v>
      </c>
      <c r="C4077" s="2" t="str">
        <f t="shared" si="211"/>
        <v>19</v>
      </c>
      <c r="D4077" t="s">
        <v>757</v>
      </c>
      <c r="E4077" s="2" t="str">
        <f t="shared" si="212"/>
        <v>190190000</v>
      </c>
      <c r="F4077" t="s">
        <v>814</v>
      </c>
      <c r="G4077" t="s">
        <v>815</v>
      </c>
      <c r="H4077" t="s">
        <v>816</v>
      </c>
      <c r="I4077">
        <v>25401</v>
      </c>
      <c r="J4077" t="s">
        <v>765</v>
      </c>
      <c r="K4077" s="1">
        <v>2540814</v>
      </c>
      <c r="L4077" s="1">
        <v>2383561.2200000002</v>
      </c>
      <c r="M4077" s="1">
        <v>-157252.78</v>
      </c>
      <c r="N4077" s="1">
        <v>2383561.2200000002</v>
      </c>
      <c r="O4077">
        <v>0</v>
      </c>
      <c r="P4077" s="1">
        <v>2383561.2200000002</v>
      </c>
      <c r="Q4077">
        <v>0</v>
      </c>
      <c r="R4077" s="1">
        <v>2371418.4</v>
      </c>
      <c r="S4077" s="1">
        <v>12142.82</v>
      </c>
    </row>
    <row r="4078" spans="1:19" x14ac:dyDescent="0.25">
      <c r="A4078" s="2">
        <v>1001</v>
      </c>
      <c r="B4078" t="s">
        <v>21</v>
      </c>
      <c r="C4078" s="2" t="str">
        <f t="shared" si="211"/>
        <v>19</v>
      </c>
      <c r="D4078" t="s">
        <v>757</v>
      </c>
      <c r="E4078" s="2" t="str">
        <f t="shared" si="212"/>
        <v>190190000</v>
      </c>
      <c r="F4078" t="s">
        <v>814</v>
      </c>
      <c r="G4078" t="s">
        <v>815</v>
      </c>
      <c r="H4078" t="s">
        <v>816</v>
      </c>
      <c r="I4078">
        <v>28001</v>
      </c>
      <c r="J4078" t="s">
        <v>45</v>
      </c>
      <c r="K4078" s="1">
        <v>229000</v>
      </c>
      <c r="L4078" s="1">
        <v>18544.98</v>
      </c>
      <c r="M4078" s="1">
        <v>-210455.02</v>
      </c>
      <c r="N4078" s="1">
        <v>18544.98</v>
      </c>
      <c r="O4078">
        <v>0</v>
      </c>
      <c r="P4078" s="1">
        <v>18544.98</v>
      </c>
      <c r="Q4078">
        <v>0</v>
      </c>
      <c r="R4078" s="1">
        <v>18544.98</v>
      </c>
      <c r="S4078">
        <v>0</v>
      </c>
    </row>
    <row r="4079" spans="1:19" x14ac:dyDescent="0.25">
      <c r="A4079" s="2">
        <v>1001</v>
      </c>
      <c r="B4079" t="s">
        <v>21</v>
      </c>
      <c r="C4079" s="2" t="str">
        <f t="shared" si="211"/>
        <v>19</v>
      </c>
      <c r="D4079" t="s">
        <v>757</v>
      </c>
      <c r="E4079" s="2" t="str">
        <f t="shared" si="212"/>
        <v>190190000</v>
      </c>
      <c r="F4079" t="s">
        <v>814</v>
      </c>
      <c r="G4079" t="s">
        <v>815</v>
      </c>
      <c r="H4079" t="s">
        <v>816</v>
      </c>
      <c r="I4079">
        <v>48030</v>
      </c>
      <c r="J4079" t="s">
        <v>817</v>
      </c>
      <c r="K4079" s="1">
        <v>150000</v>
      </c>
      <c r="L4079" s="1">
        <v>150000</v>
      </c>
      <c r="M4079">
        <v>0</v>
      </c>
      <c r="N4079" s="1">
        <v>150000</v>
      </c>
      <c r="O4079">
        <v>0</v>
      </c>
      <c r="P4079" s="1">
        <v>150000</v>
      </c>
      <c r="Q4079">
        <v>0</v>
      </c>
      <c r="R4079" s="1">
        <v>150000</v>
      </c>
      <c r="S4079">
        <v>0</v>
      </c>
    </row>
    <row r="4080" spans="1:19" x14ac:dyDescent="0.25">
      <c r="A4080" s="2">
        <v>1001</v>
      </c>
      <c r="B4080" t="s">
        <v>21</v>
      </c>
      <c r="C4080" s="2" t="str">
        <f t="shared" si="211"/>
        <v>19</v>
      </c>
      <c r="D4080" t="s">
        <v>757</v>
      </c>
      <c r="E4080" s="2" t="str">
        <f t="shared" si="212"/>
        <v>190190000</v>
      </c>
      <c r="F4080" t="s">
        <v>814</v>
      </c>
      <c r="G4080" t="s">
        <v>815</v>
      </c>
      <c r="H4080" t="s">
        <v>816</v>
      </c>
      <c r="I4080">
        <v>48037</v>
      </c>
      <c r="J4080" t="s">
        <v>818</v>
      </c>
      <c r="K4080" s="1">
        <v>50000</v>
      </c>
      <c r="L4080" s="1">
        <v>50000</v>
      </c>
      <c r="M4080">
        <v>0</v>
      </c>
      <c r="N4080" s="1">
        <v>50000</v>
      </c>
      <c r="O4080">
        <v>0</v>
      </c>
      <c r="P4080" s="1">
        <v>50000</v>
      </c>
      <c r="Q4080">
        <v>0</v>
      </c>
      <c r="R4080" s="1">
        <v>50000</v>
      </c>
      <c r="S4080">
        <v>0</v>
      </c>
    </row>
    <row r="4081" spans="1:19" x14ac:dyDescent="0.25">
      <c r="A4081" s="2">
        <v>1001</v>
      </c>
      <c r="B4081" t="s">
        <v>21</v>
      </c>
      <c r="C4081" s="2" t="str">
        <f t="shared" si="211"/>
        <v>19</v>
      </c>
      <c r="D4081" t="s">
        <v>757</v>
      </c>
      <c r="E4081" s="2" t="str">
        <f t="shared" si="212"/>
        <v>190190000</v>
      </c>
      <c r="F4081" t="s">
        <v>814</v>
      </c>
      <c r="G4081" t="s">
        <v>819</v>
      </c>
      <c r="H4081" t="s">
        <v>820</v>
      </c>
      <c r="I4081">
        <v>12000</v>
      </c>
      <c r="J4081" t="s">
        <v>28</v>
      </c>
      <c r="K4081" s="1">
        <v>136399</v>
      </c>
      <c r="L4081" s="1">
        <v>110703</v>
      </c>
      <c r="M4081" s="1">
        <v>-25696</v>
      </c>
      <c r="N4081" s="1">
        <v>110702.57</v>
      </c>
      <c r="O4081">
        <v>0.43</v>
      </c>
      <c r="P4081" s="1">
        <v>110702.57</v>
      </c>
      <c r="Q4081">
        <v>0</v>
      </c>
      <c r="R4081" s="1">
        <v>110702.57</v>
      </c>
      <c r="S4081">
        <v>0</v>
      </c>
    </row>
    <row r="4082" spans="1:19" x14ac:dyDescent="0.25">
      <c r="A4082" s="2">
        <v>1001</v>
      </c>
      <c r="B4082" t="s">
        <v>21</v>
      </c>
      <c r="C4082" s="2" t="str">
        <f t="shared" si="211"/>
        <v>19</v>
      </c>
      <c r="D4082" t="s">
        <v>757</v>
      </c>
      <c r="E4082" s="2" t="str">
        <f t="shared" si="212"/>
        <v>190190000</v>
      </c>
      <c r="F4082" t="s">
        <v>814</v>
      </c>
      <c r="G4082" t="s">
        <v>819</v>
      </c>
      <c r="H4082" t="s">
        <v>820</v>
      </c>
      <c r="I4082">
        <v>12001</v>
      </c>
      <c r="J4082" t="s">
        <v>51</v>
      </c>
      <c r="K4082" s="1">
        <v>59971</v>
      </c>
      <c r="L4082" s="1">
        <v>60310.48</v>
      </c>
      <c r="M4082">
        <v>339.48</v>
      </c>
      <c r="N4082" s="1">
        <v>60309.760000000002</v>
      </c>
      <c r="O4082">
        <v>0.72</v>
      </c>
      <c r="P4082" s="1">
        <v>60309.760000000002</v>
      </c>
      <c r="Q4082">
        <v>0</v>
      </c>
      <c r="R4082" s="1">
        <v>60309.760000000002</v>
      </c>
      <c r="S4082">
        <v>0</v>
      </c>
    </row>
    <row r="4083" spans="1:19" x14ac:dyDescent="0.25">
      <c r="A4083" s="2">
        <v>1001</v>
      </c>
      <c r="B4083" t="s">
        <v>21</v>
      </c>
      <c r="C4083" s="2" t="str">
        <f t="shared" si="211"/>
        <v>19</v>
      </c>
      <c r="D4083" t="s">
        <v>757</v>
      </c>
      <c r="E4083" s="2" t="str">
        <f t="shared" si="212"/>
        <v>190190000</v>
      </c>
      <c r="F4083" t="s">
        <v>814</v>
      </c>
      <c r="G4083" t="s">
        <v>819</v>
      </c>
      <c r="H4083" t="s">
        <v>820</v>
      </c>
      <c r="I4083">
        <v>12003</v>
      </c>
      <c r="J4083" t="s">
        <v>30</v>
      </c>
      <c r="K4083" s="1">
        <v>9733</v>
      </c>
      <c r="L4083" s="1">
        <v>9783</v>
      </c>
      <c r="M4083">
        <v>50</v>
      </c>
      <c r="N4083" s="1">
        <v>9782.3700000000008</v>
      </c>
      <c r="O4083">
        <v>0.63</v>
      </c>
      <c r="P4083" s="1">
        <v>9782.3700000000008</v>
      </c>
      <c r="Q4083">
        <v>0</v>
      </c>
      <c r="R4083" s="1">
        <v>9782.3700000000008</v>
      </c>
      <c r="S4083">
        <v>0</v>
      </c>
    </row>
    <row r="4084" spans="1:19" x14ac:dyDescent="0.25">
      <c r="A4084" s="2">
        <v>1001</v>
      </c>
      <c r="B4084" t="s">
        <v>21</v>
      </c>
      <c r="C4084" s="2" t="str">
        <f t="shared" si="211"/>
        <v>19</v>
      </c>
      <c r="D4084" t="s">
        <v>757</v>
      </c>
      <c r="E4084" s="2" t="str">
        <f t="shared" si="212"/>
        <v>190190000</v>
      </c>
      <c r="F4084" t="s">
        <v>814</v>
      </c>
      <c r="G4084" t="s">
        <v>819</v>
      </c>
      <c r="H4084" t="s">
        <v>820</v>
      </c>
      <c r="I4084">
        <v>12005</v>
      </c>
      <c r="J4084" t="s">
        <v>31</v>
      </c>
      <c r="K4084" s="1">
        <v>40984</v>
      </c>
      <c r="L4084" s="1">
        <v>39400</v>
      </c>
      <c r="M4084" s="1">
        <v>-1584</v>
      </c>
      <c r="N4084" s="1">
        <v>39399.68</v>
      </c>
      <c r="O4084">
        <v>0.32</v>
      </c>
      <c r="P4084" s="1">
        <v>39399.68</v>
      </c>
      <c r="Q4084">
        <v>0</v>
      </c>
      <c r="R4084" s="1">
        <v>39399.68</v>
      </c>
      <c r="S4084">
        <v>0</v>
      </c>
    </row>
    <row r="4085" spans="1:19" x14ac:dyDescent="0.25">
      <c r="A4085" s="2">
        <v>1001</v>
      </c>
      <c r="B4085" t="s">
        <v>21</v>
      </c>
      <c r="C4085" s="2" t="str">
        <f t="shared" si="211"/>
        <v>19</v>
      </c>
      <c r="D4085" t="s">
        <v>757</v>
      </c>
      <c r="E4085" s="2" t="str">
        <f t="shared" si="212"/>
        <v>190190000</v>
      </c>
      <c r="F4085" t="s">
        <v>814</v>
      </c>
      <c r="G4085" t="s">
        <v>819</v>
      </c>
      <c r="H4085" t="s">
        <v>820</v>
      </c>
      <c r="I4085">
        <v>12100</v>
      </c>
      <c r="J4085" t="s">
        <v>32</v>
      </c>
      <c r="K4085" s="1">
        <v>133241</v>
      </c>
      <c r="L4085" s="1">
        <v>128059.8</v>
      </c>
      <c r="M4085" s="1">
        <v>-5181.2</v>
      </c>
      <c r="N4085" s="1">
        <v>128058.88</v>
      </c>
      <c r="O4085">
        <v>0.92</v>
      </c>
      <c r="P4085" s="1">
        <v>128058.88</v>
      </c>
      <c r="Q4085">
        <v>0</v>
      </c>
      <c r="R4085" s="1">
        <v>128058.88</v>
      </c>
      <c r="S4085">
        <v>0</v>
      </c>
    </row>
    <row r="4086" spans="1:19" x14ac:dyDescent="0.25">
      <c r="A4086" s="2">
        <v>1001</v>
      </c>
      <c r="B4086" t="s">
        <v>21</v>
      </c>
      <c r="C4086" s="2" t="str">
        <f t="shared" si="211"/>
        <v>19</v>
      </c>
      <c r="D4086" t="s">
        <v>757</v>
      </c>
      <c r="E4086" s="2" t="str">
        <f t="shared" si="212"/>
        <v>190190000</v>
      </c>
      <c r="F4086" t="s">
        <v>814</v>
      </c>
      <c r="G4086" t="s">
        <v>819</v>
      </c>
      <c r="H4086" t="s">
        <v>820</v>
      </c>
      <c r="I4086">
        <v>12101</v>
      </c>
      <c r="J4086" t="s">
        <v>33</v>
      </c>
      <c r="K4086" s="1">
        <v>279905</v>
      </c>
      <c r="L4086" s="1">
        <v>260112.36</v>
      </c>
      <c r="M4086" s="1">
        <v>-19792.64</v>
      </c>
      <c r="N4086" s="1">
        <v>260112.22</v>
      </c>
      <c r="O4086">
        <v>0.14000000000000001</v>
      </c>
      <c r="P4086" s="1">
        <v>260112.22</v>
      </c>
      <c r="Q4086">
        <v>0</v>
      </c>
      <c r="R4086" s="1">
        <v>260112.22</v>
      </c>
      <c r="S4086">
        <v>0</v>
      </c>
    </row>
    <row r="4087" spans="1:19" x14ac:dyDescent="0.25">
      <c r="A4087" s="2">
        <v>1001</v>
      </c>
      <c r="B4087" t="s">
        <v>21</v>
      </c>
      <c r="C4087" s="2" t="str">
        <f t="shared" si="211"/>
        <v>19</v>
      </c>
      <c r="D4087" t="s">
        <v>757</v>
      </c>
      <c r="E4087" s="2" t="str">
        <f t="shared" si="212"/>
        <v>190190000</v>
      </c>
      <c r="F4087" t="s">
        <v>814</v>
      </c>
      <c r="G4087" t="s">
        <v>819</v>
      </c>
      <c r="H4087" t="s">
        <v>820</v>
      </c>
      <c r="I4087">
        <v>13000</v>
      </c>
      <c r="J4087" t="s">
        <v>53</v>
      </c>
      <c r="K4087" s="1">
        <v>35902</v>
      </c>
      <c r="L4087" s="1">
        <v>36536</v>
      </c>
      <c r="M4087">
        <v>634</v>
      </c>
      <c r="N4087" s="1">
        <v>36535.68</v>
      </c>
      <c r="O4087">
        <v>0.32</v>
      </c>
      <c r="P4087" s="1">
        <v>36535.68</v>
      </c>
      <c r="Q4087">
        <v>0</v>
      </c>
      <c r="R4087" s="1">
        <v>36535.68</v>
      </c>
      <c r="S4087">
        <v>0</v>
      </c>
    </row>
    <row r="4088" spans="1:19" x14ac:dyDescent="0.25">
      <c r="A4088" s="2">
        <v>1001</v>
      </c>
      <c r="B4088" t="s">
        <v>21</v>
      </c>
      <c r="C4088" s="2" t="str">
        <f t="shared" si="211"/>
        <v>19</v>
      </c>
      <c r="D4088" t="s">
        <v>757</v>
      </c>
      <c r="E4088" s="2" t="str">
        <f t="shared" si="212"/>
        <v>190190000</v>
      </c>
      <c r="F4088" t="s">
        <v>814</v>
      </c>
      <c r="G4088" t="s">
        <v>819</v>
      </c>
      <c r="H4088" t="s">
        <v>820</v>
      </c>
      <c r="I4088">
        <v>13001</v>
      </c>
      <c r="J4088" t="s">
        <v>54</v>
      </c>
      <c r="K4088" s="1">
        <v>9163</v>
      </c>
      <c r="L4088" s="1">
        <v>7110</v>
      </c>
      <c r="M4088" s="1">
        <v>-2053</v>
      </c>
      <c r="N4088" s="1">
        <v>7109.16</v>
      </c>
      <c r="O4088">
        <v>0.84</v>
      </c>
      <c r="P4088" s="1">
        <v>7109.16</v>
      </c>
      <c r="Q4088">
        <v>0</v>
      </c>
      <c r="R4088" s="1">
        <v>7109.16</v>
      </c>
      <c r="S4088">
        <v>0</v>
      </c>
    </row>
    <row r="4089" spans="1:19" x14ac:dyDescent="0.25">
      <c r="A4089" s="2">
        <v>1001</v>
      </c>
      <c r="B4089" t="s">
        <v>21</v>
      </c>
      <c r="C4089" s="2" t="str">
        <f t="shared" si="211"/>
        <v>19</v>
      </c>
      <c r="D4089" t="s">
        <v>757</v>
      </c>
      <c r="E4089" s="2" t="str">
        <f t="shared" si="212"/>
        <v>190190000</v>
      </c>
      <c r="F4089" t="s">
        <v>814</v>
      </c>
      <c r="G4089" t="s">
        <v>819</v>
      </c>
      <c r="H4089" t="s">
        <v>820</v>
      </c>
      <c r="I4089">
        <v>13005</v>
      </c>
      <c r="J4089" t="s">
        <v>56</v>
      </c>
      <c r="K4089" s="1">
        <v>3786</v>
      </c>
      <c r="L4089" s="1">
        <v>3767</v>
      </c>
      <c r="M4089">
        <v>-19</v>
      </c>
      <c r="N4089" s="1">
        <v>3766.66</v>
      </c>
      <c r="O4089">
        <v>0.34</v>
      </c>
      <c r="P4089" s="1">
        <v>3766.66</v>
      </c>
      <c r="Q4089">
        <v>0</v>
      </c>
      <c r="R4089" s="1">
        <v>3766.66</v>
      </c>
      <c r="S4089">
        <v>0</v>
      </c>
    </row>
    <row r="4090" spans="1:19" x14ac:dyDescent="0.25">
      <c r="A4090" s="2">
        <v>1001</v>
      </c>
      <c r="B4090" t="s">
        <v>21</v>
      </c>
      <c r="C4090" s="2" t="str">
        <f t="shared" si="211"/>
        <v>19</v>
      </c>
      <c r="D4090" t="s">
        <v>757</v>
      </c>
      <c r="E4090" s="2" t="str">
        <f t="shared" si="212"/>
        <v>190190000</v>
      </c>
      <c r="F4090" t="s">
        <v>814</v>
      </c>
      <c r="G4090" t="s">
        <v>819</v>
      </c>
      <c r="H4090" t="s">
        <v>820</v>
      </c>
      <c r="I4090">
        <v>16000</v>
      </c>
      <c r="J4090" t="s">
        <v>35</v>
      </c>
      <c r="K4090" s="1">
        <v>148631</v>
      </c>
      <c r="L4090" s="1">
        <v>190667.74</v>
      </c>
      <c r="M4090" s="1">
        <v>42036.74</v>
      </c>
      <c r="N4090" s="1">
        <v>190667.53</v>
      </c>
      <c r="O4090">
        <v>0.21</v>
      </c>
      <c r="P4090" s="1">
        <v>190667.53</v>
      </c>
      <c r="Q4090">
        <v>0</v>
      </c>
      <c r="R4090" s="1">
        <v>190667.53</v>
      </c>
      <c r="S4090">
        <v>0</v>
      </c>
    </row>
    <row r="4091" spans="1:19" x14ac:dyDescent="0.25">
      <c r="A4091" s="2">
        <v>1001</v>
      </c>
      <c r="B4091" t="s">
        <v>21</v>
      </c>
      <c r="C4091" s="2" t="str">
        <f t="shared" si="211"/>
        <v>19</v>
      </c>
      <c r="D4091" t="s">
        <v>757</v>
      </c>
      <c r="E4091" s="2" t="str">
        <f t="shared" si="212"/>
        <v>190190000</v>
      </c>
      <c r="F4091" t="s">
        <v>814</v>
      </c>
      <c r="G4091" t="s">
        <v>819</v>
      </c>
      <c r="H4091" t="s">
        <v>820</v>
      </c>
      <c r="I4091">
        <v>22002</v>
      </c>
      <c r="J4091" t="s">
        <v>40</v>
      </c>
      <c r="K4091">
        <v>284</v>
      </c>
      <c r="L4091">
        <v>0</v>
      </c>
      <c r="M4091">
        <v>-284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</v>
      </c>
    </row>
    <row r="4092" spans="1:19" x14ac:dyDescent="0.25">
      <c r="A4092" s="2">
        <v>1001</v>
      </c>
      <c r="B4092" t="s">
        <v>21</v>
      </c>
      <c r="C4092" s="2" t="str">
        <f t="shared" si="211"/>
        <v>19</v>
      </c>
      <c r="D4092" t="s">
        <v>757</v>
      </c>
      <c r="E4092" s="2" t="str">
        <f t="shared" si="212"/>
        <v>190190000</v>
      </c>
      <c r="F4092" t="s">
        <v>814</v>
      </c>
      <c r="G4092" t="s">
        <v>819</v>
      </c>
      <c r="H4092" t="s">
        <v>820</v>
      </c>
      <c r="I4092">
        <v>22300</v>
      </c>
      <c r="J4092" t="s">
        <v>79</v>
      </c>
      <c r="K4092" s="1">
        <v>1299</v>
      </c>
      <c r="L4092">
        <v>0</v>
      </c>
      <c r="M4092" s="1">
        <v>-1299</v>
      </c>
      <c r="N4092">
        <v>0</v>
      </c>
      <c r="O4092">
        <v>0</v>
      </c>
      <c r="P4092">
        <v>0</v>
      </c>
      <c r="Q4092">
        <v>0</v>
      </c>
      <c r="R4092">
        <v>0</v>
      </c>
      <c r="S4092">
        <v>0</v>
      </c>
    </row>
    <row r="4093" spans="1:19" x14ac:dyDescent="0.25">
      <c r="A4093" s="2">
        <v>1001</v>
      </c>
      <c r="B4093" t="s">
        <v>21</v>
      </c>
      <c r="C4093" s="2" t="str">
        <f t="shared" si="211"/>
        <v>19</v>
      </c>
      <c r="D4093" t="s">
        <v>757</v>
      </c>
      <c r="E4093" s="2" t="str">
        <f t="shared" ref="E4093:E4124" si="213">"190190000"</f>
        <v>190190000</v>
      </c>
      <c r="F4093" t="s">
        <v>814</v>
      </c>
      <c r="G4093" t="s">
        <v>819</v>
      </c>
      <c r="H4093" t="s">
        <v>820</v>
      </c>
      <c r="I4093">
        <v>22602</v>
      </c>
      <c r="J4093" t="s">
        <v>108</v>
      </c>
      <c r="K4093" s="1">
        <v>7500</v>
      </c>
      <c r="L4093">
        <v>0</v>
      </c>
      <c r="M4093" s="1">
        <v>-7500</v>
      </c>
      <c r="N4093">
        <v>0</v>
      </c>
      <c r="O4093">
        <v>0</v>
      </c>
      <c r="P4093">
        <v>0</v>
      </c>
      <c r="Q4093">
        <v>0</v>
      </c>
      <c r="R4093">
        <v>0</v>
      </c>
      <c r="S4093">
        <v>0</v>
      </c>
    </row>
    <row r="4094" spans="1:19" x14ac:dyDescent="0.25">
      <c r="A4094" s="2">
        <v>1001</v>
      </c>
      <c r="B4094" t="s">
        <v>21</v>
      </c>
      <c r="C4094" s="2" t="str">
        <f t="shared" si="211"/>
        <v>19</v>
      </c>
      <c r="D4094" t="s">
        <v>757</v>
      </c>
      <c r="E4094" s="2" t="str">
        <f t="shared" si="213"/>
        <v>190190000</v>
      </c>
      <c r="F4094" t="s">
        <v>814</v>
      </c>
      <c r="G4094" t="s">
        <v>819</v>
      </c>
      <c r="H4094" t="s">
        <v>820</v>
      </c>
      <c r="I4094">
        <v>22607</v>
      </c>
      <c r="J4094" t="s">
        <v>305</v>
      </c>
      <c r="K4094" s="1">
        <v>70000</v>
      </c>
      <c r="L4094" s="1">
        <v>4947.8</v>
      </c>
      <c r="M4094" s="1">
        <v>-65052.2</v>
      </c>
      <c r="N4094" s="1">
        <v>4947.8</v>
      </c>
      <c r="O4094">
        <v>0</v>
      </c>
      <c r="P4094" s="1">
        <v>4947.8</v>
      </c>
      <c r="Q4094">
        <v>0</v>
      </c>
      <c r="R4094" s="1">
        <v>4947.8</v>
      </c>
      <c r="S4094">
        <v>0</v>
      </c>
    </row>
    <row r="4095" spans="1:19" x14ac:dyDescent="0.25">
      <c r="A4095" s="2">
        <v>1001</v>
      </c>
      <c r="B4095" t="s">
        <v>21</v>
      </c>
      <c r="C4095" s="2" t="str">
        <f t="shared" si="211"/>
        <v>19</v>
      </c>
      <c r="D4095" t="s">
        <v>757</v>
      </c>
      <c r="E4095" s="2" t="str">
        <f t="shared" si="213"/>
        <v>190190000</v>
      </c>
      <c r="F4095" t="s">
        <v>814</v>
      </c>
      <c r="G4095" t="s">
        <v>819</v>
      </c>
      <c r="H4095" t="s">
        <v>820</v>
      </c>
      <c r="I4095">
        <v>22609</v>
      </c>
      <c r="J4095" t="s">
        <v>44</v>
      </c>
      <c r="K4095" s="1">
        <v>1960</v>
      </c>
      <c r="L4095">
        <v>0</v>
      </c>
      <c r="M4095" s="1">
        <v>-1960</v>
      </c>
      <c r="N4095">
        <v>0</v>
      </c>
      <c r="O4095">
        <v>0</v>
      </c>
      <c r="P4095">
        <v>0</v>
      </c>
      <c r="Q4095">
        <v>0</v>
      </c>
      <c r="R4095">
        <v>0</v>
      </c>
      <c r="S4095">
        <v>0</v>
      </c>
    </row>
    <row r="4096" spans="1:19" x14ac:dyDescent="0.25">
      <c r="A4096" s="2">
        <v>1001</v>
      </c>
      <c r="B4096" t="s">
        <v>21</v>
      </c>
      <c r="C4096" s="2" t="str">
        <f t="shared" si="211"/>
        <v>19</v>
      </c>
      <c r="D4096" t="s">
        <v>757</v>
      </c>
      <c r="E4096" s="2" t="str">
        <f t="shared" si="213"/>
        <v>190190000</v>
      </c>
      <c r="F4096" t="s">
        <v>814</v>
      </c>
      <c r="G4096" t="s">
        <v>819</v>
      </c>
      <c r="H4096" t="s">
        <v>820</v>
      </c>
      <c r="I4096">
        <v>22704</v>
      </c>
      <c r="J4096" t="s">
        <v>136</v>
      </c>
      <c r="K4096" s="1">
        <v>202468</v>
      </c>
      <c r="L4096" s="1">
        <v>128633.51</v>
      </c>
      <c r="M4096" s="1">
        <v>-73834.490000000005</v>
      </c>
      <c r="N4096" s="1">
        <v>128633.51</v>
      </c>
      <c r="O4096">
        <v>0</v>
      </c>
      <c r="P4096" s="1">
        <v>128633.51</v>
      </c>
      <c r="Q4096">
        <v>0</v>
      </c>
      <c r="R4096" s="1">
        <v>116015.49</v>
      </c>
      <c r="S4096" s="1">
        <v>12618.02</v>
      </c>
    </row>
    <row r="4097" spans="1:19" x14ac:dyDescent="0.25">
      <c r="A4097" s="2">
        <v>1001</v>
      </c>
      <c r="B4097" t="s">
        <v>21</v>
      </c>
      <c r="C4097" s="2" t="str">
        <f t="shared" si="211"/>
        <v>19</v>
      </c>
      <c r="D4097" t="s">
        <v>757</v>
      </c>
      <c r="E4097" s="2" t="str">
        <f t="shared" si="213"/>
        <v>190190000</v>
      </c>
      <c r="F4097" t="s">
        <v>814</v>
      </c>
      <c r="G4097" t="s">
        <v>819</v>
      </c>
      <c r="H4097" t="s">
        <v>820</v>
      </c>
      <c r="I4097">
        <v>22706</v>
      </c>
      <c r="J4097" t="s">
        <v>86</v>
      </c>
      <c r="K4097" s="1">
        <v>207478</v>
      </c>
      <c r="L4097" s="1">
        <v>136087.01999999999</v>
      </c>
      <c r="M4097" s="1">
        <v>-71390.98</v>
      </c>
      <c r="N4097" s="1">
        <v>129786.01</v>
      </c>
      <c r="O4097" s="1">
        <v>6301.01</v>
      </c>
      <c r="P4097" s="1">
        <v>129786.01</v>
      </c>
      <c r="Q4097">
        <v>0</v>
      </c>
      <c r="R4097" s="1">
        <v>129028.34</v>
      </c>
      <c r="S4097">
        <v>757.67</v>
      </c>
    </row>
    <row r="4098" spans="1:19" x14ac:dyDescent="0.25">
      <c r="A4098" s="2">
        <v>1001</v>
      </c>
      <c r="B4098" t="s">
        <v>21</v>
      </c>
      <c r="C4098" s="2" t="str">
        <f t="shared" si="211"/>
        <v>19</v>
      </c>
      <c r="D4098" t="s">
        <v>757</v>
      </c>
      <c r="E4098" s="2" t="str">
        <f t="shared" si="213"/>
        <v>190190000</v>
      </c>
      <c r="F4098" t="s">
        <v>814</v>
      </c>
      <c r="G4098" t="s">
        <v>819</v>
      </c>
      <c r="H4098" t="s">
        <v>820</v>
      </c>
      <c r="I4098">
        <v>22709</v>
      </c>
      <c r="J4098" t="s">
        <v>87</v>
      </c>
      <c r="K4098" s="1">
        <v>22000</v>
      </c>
      <c r="L4098">
        <v>0</v>
      </c>
      <c r="M4098" s="1">
        <v>-22000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0</v>
      </c>
    </row>
    <row r="4099" spans="1:19" x14ac:dyDescent="0.25">
      <c r="A4099" s="2">
        <v>1001</v>
      </c>
      <c r="B4099" t="s">
        <v>21</v>
      </c>
      <c r="C4099" s="2" t="str">
        <f t="shared" si="211"/>
        <v>19</v>
      </c>
      <c r="D4099" t="s">
        <v>757</v>
      </c>
      <c r="E4099" s="2" t="str">
        <f t="shared" si="213"/>
        <v>190190000</v>
      </c>
      <c r="F4099" t="s">
        <v>814</v>
      </c>
      <c r="G4099" t="s">
        <v>819</v>
      </c>
      <c r="H4099" t="s">
        <v>820</v>
      </c>
      <c r="I4099">
        <v>23001</v>
      </c>
      <c r="J4099" t="s">
        <v>88</v>
      </c>
      <c r="K4099" s="1">
        <v>23000</v>
      </c>
      <c r="L4099" s="1">
        <v>23000</v>
      </c>
      <c r="M4099">
        <v>0</v>
      </c>
      <c r="N4099">
        <v>342.2</v>
      </c>
      <c r="O4099" s="1">
        <v>22657.8</v>
      </c>
      <c r="P4099">
        <v>342.2</v>
      </c>
      <c r="Q4099">
        <v>0</v>
      </c>
      <c r="R4099">
        <v>342.2</v>
      </c>
      <c r="S4099">
        <v>0</v>
      </c>
    </row>
    <row r="4100" spans="1:19" x14ac:dyDescent="0.25">
      <c r="A4100" s="2">
        <v>1001</v>
      </c>
      <c r="B4100" t="s">
        <v>21</v>
      </c>
      <c r="C4100" s="2" t="str">
        <f t="shared" si="211"/>
        <v>19</v>
      </c>
      <c r="D4100" t="s">
        <v>757</v>
      </c>
      <c r="E4100" s="2" t="str">
        <f t="shared" si="213"/>
        <v>190190000</v>
      </c>
      <c r="F4100" t="s">
        <v>814</v>
      </c>
      <c r="G4100" t="s">
        <v>819</v>
      </c>
      <c r="H4100" t="s">
        <v>820</v>
      </c>
      <c r="I4100">
        <v>23100</v>
      </c>
      <c r="J4100" t="s">
        <v>89</v>
      </c>
      <c r="K4100" s="1">
        <v>48000</v>
      </c>
      <c r="L4100" s="1">
        <v>48000</v>
      </c>
      <c r="M4100">
        <v>0</v>
      </c>
      <c r="N4100">
        <v>861.36</v>
      </c>
      <c r="O4100" s="1">
        <v>47138.64</v>
      </c>
      <c r="P4100">
        <v>861.36</v>
      </c>
      <c r="Q4100">
        <v>0</v>
      </c>
      <c r="R4100">
        <v>861.36</v>
      </c>
      <c r="S4100">
        <v>0</v>
      </c>
    </row>
    <row r="4101" spans="1:19" x14ac:dyDescent="0.25">
      <c r="A4101" s="2">
        <v>1001</v>
      </c>
      <c r="B4101" t="s">
        <v>21</v>
      </c>
      <c r="C4101" s="2" t="str">
        <f t="shared" si="211"/>
        <v>19</v>
      </c>
      <c r="D4101" t="s">
        <v>757</v>
      </c>
      <c r="E4101" s="2" t="str">
        <f t="shared" si="213"/>
        <v>190190000</v>
      </c>
      <c r="F4101" t="s">
        <v>814</v>
      </c>
      <c r="G4101" t="s">
        <v>819</v>
      </c>
      <c r="H4101" t="s">
        <v>820</v>
      </c>
      <c r="I4101">
        <v>28001</v>
      </c>
      <c r="J4101" t="s">
        <v>45</v>
      </c>
      <c r="K4101" s="1">
        <v>75000</v>
      </c>
      <c r="L4101" s="1">
        <v>32109.87</v>
      </c>
      <c r="M4101" s="1">
        <v>-42890.13</v>
      </c>
      <c r="N4101" s="1">
        <v>19799.8</v>
      </c>
      <c r="O4101" s="1">
        <v>12310.07</v>
      </c>
      <c r="P4101" s="1">
        <v>19799.8</v>
      </c>
      <c r="Q4101">
        <v>0</v>
      </c>
      <c r="R4101" s="1">
        <v>14799.8</v>
      </c>
      <c r="S4101" s="1">
        <v>5000</v>
      </c>
    </row>
    <row r="4102" spans="1:19" x14ac:dyDescent="0.25">
      <c r="A4102" s="2">
        <v>1001</v>
      </c>
      <c r="B4102" t="s">
        <v>21</v>
      </c>
      <c r="C4102" s="2" t="str">
        <f t="shared" si="211"/>
        <v>19</v>
      </c>
      <c r="D4102" t="s">
        <v>757</v>
      </c>
      <c r="E4102" s="2" t="str">
        <f t="shared" si="213"/>
        <v>190190000</v>
      </c>
      <c r="F4102" t="s">
        <v>814</v>
      </c>
      <c r="G4102" t="s">
        <v>819</v>
      </c>
      <c r="H4102" t="s">
        <v>820</v>
      </c>
      <c r="I4102">
        <v>40500</v>
      </c>
      <c r="J4102" t="s">
        <v>821</v>
      </c>
      <c r="K4102" s="1">
        <v>3340000</v>
      </c>
      <c r="L4102" s="1">
        <v>3639904</v>
      </c>
      <c r="M4102" s="1">
        <v>299904</v>
      </c>
      <c r="N4102" s="1">
        <v>3639904</v>
      </c>
      <c r="O4102">
        <v>0</v>
      </c>
      <c r="P4102" s="1">
        <v>3622016</v>
      </c>
      <c r="Q4102" s="1">
        <v>17888</v>
      </c>
      <c r="R4102" s="1">
        <v>3622016</v>
      </c>
      <c r="S4102">
        <v>0</v>
      </c>
    </row>
    <row r="4103" spans="1:19" x14ac:dyDescent="0.25">
      <c r="A4103" s="2">
        <v>1001</v>
      </c>
      <c r="B4103" t="s">
        <v>21</v>
      </c>
      <c r="C4103" s="2" t="str">
        <f t="shared" si="211"/>
        <v>19</v>
      </c>
      <c r="D4103" t="s">
        <v>757</v>
      </c>
      <c r="E4103" s="2" t="str">
        <f t="shared" si="213"/>
        <v>190190000</v>
      </c>
      <c r="F4103" t="s">
        <v>814</v>
      </c>
      <c r="G4103" t="s">
        <v>819</v>
      </c>
      <c r="H4103" t="s">
        <v>820</v>
      </c>
      <c r="I4103">
        <v>48039</v>
      </c>
      <c r="J4103" t="s">
        <v>822</v>
      </c>
      <c r="K4103" s="1">
        <v>40000</v>
      </c>
      <c r="L4103" s="1">
        <v>40000</v>
      </c>
      <c r="M4103">
        <v>0</v>
      </c>
      <c r="N4103" s="1">
        <v>40000</v>
      </c>
      <c r="O4103">
        <v>0</v>
      </c>
      <c r="P4103" s="1">
        <v>40000</v>
      </c>
      <c r="Q4103">
        <v>0</v>
      </c>
      <c r="R4103" s="1">
        <v>40000</v>
      </c>
      <c r="S4103">
        <v>0</v>
      </c>
    </row>
    <row r="4104" spans="1:19" x14ac:dyDescent="0.25">
      <c r="A4104" s="2">
        <v>1001</v>
      </c>
      <c r="B4104" t="s">
        <v>21</v>
      </c>
      <c r="C4104" s="2" t="str">
        <f t="shared" si="211"/>
        <v>19</v>
      </c>
      <c r="D4104" t="s">
        <v>757</v>
      </c>
      <c r="E4104" s="2" t="str">
        <f t="shared" si="213"/>
        <v>190190000</v>
      </c>
      <c r="F4104" t="s">
        <v>814</v>
      </c>
      <c r="G4104" t="s">
        <v>819</v>
      </c>
      <c r="H4104" t="s">
        <v>820</v>
      </c>
      <c r="I4104">
        <v>48045</v>
      </c>
      <c r="J4104" t="s">
        <v>823</v>
      </c>
      <c r="K4104" s="1">
        <v>40000</v>
      </c>
      <c r="L4104" s="1">
        <v>40000</v>
      </c>
      <c r="M4104">
        <v>0</v>
      </c>
      <c r="N4104" s="1">
        <v>40000</v>
      </c>
      <c r="O4104">
        <v>0</v>
      </c>
      <c r="P4104" s="1">
        <v>40000</v>
      </c>
      <c r="Q4104">
        <v>0</v>
      </c>
      <c r="R4104" s="1">
        <v>40000</v>
      </c>
      <c r="S4104">
        <v>0</v>
      </c>
    </row>
    <row r="4105" spans="1:19" x14ac:dyDescent="0.25">
      <c r="A4105" s="2">
        <v>1001</v>
      </c>
      <c r="B4105" t="s">
        <v>21</v>
      </c>
      <c r="C4105" s="2" t="str">
        <f t="shared" si="211"/>
        <v>19</v>
      </c>
      <c r="D4105" t="s">
        <v>757</v>
      </c>
      <c r="E4105" s="2" t="str">
        <f t="shared" si="213"/>
        <v>190190000</v>
      </c>
      <c r="F4105" t="s">
        <v>814</v>
      </c>
      <c r="G4105" t="s">
        <v>819</v>
      </c>
      <c r="H4105" t="s">
        <v>820</v>
      </c>
      <c r="I4105">
        <v>48099</v>
      </c>
      <c r="J4105" t="s">
        <v>118</v>
      </c>
      <c r="K4105" s="1">
        <v>300000</v>
      </c>
      <c r="L4105" s="1">
        <v>300000</v>
      </c>
      <c r="M4105">
        <v>0</v>
      </c>
      <c r="N4105" s="1">
        <v>300000</v>
      </c>
      <c r="O4105">
        <v>0</v>
      </c>
      <c r="P4105" s="1">
        <v>298123.17</v>
      </c>
      <c r="Q4105" s="1">
        <v>1876.83</v>
      </c>
      <c r="R4105" s="1">
        <v>298123.17</v>
      </c>
      <c r="S4105">
        <v>0</v>
      </c>
    </row>
    <row r="4106" spans="1:19" x14ac:dyDescent="0.25">
      <c r="A4106" s="2">
        <v>1001</v>
      </c>
      <c r="B4106" t="s">
        <v>21</v>
      </c>
      <c r="C4106" s="2" t="str">
        <f t="shared" si="211"/>
        <v>19</v>
      </c>
      <c r="D4106" t="s">
        <v>757</v>
      </c>
      <c r="E4106" s="2" t="str">
        <f t="shared" si="213"/>
        <v>190190000</v>
      </c>
      <c r="F4106" t="s">
        <v>814</v>
      </c>
      <c r="G4106" t="s">
        <v>819</v>
      </c>
      <c r="H4106" t="s">
        <v>820</v>
      </c>
      <c r="I4106">
        <v>70500</v>
      </c>
      <c r="J4106" t="s">
        <v>821</v>
      </c>
      <c r="K4106" s="1">
        <v>910000</v>
      </c>
      <c r="L4106" s="1">
        <v>800000</v>
      </c>
      <c r="M4106" s="1">
        <v>-110000</v>
      </c>
      <c r="N4106" s="1">
        <v>800000</v>
      </c>
      <c r="O4106">
        <v>0</v>
      </c>
      <c r="P4106" s="1">
        <v>800000</v>
      </c>
      <c r="Q4106">
        <v>0</v>
      </c>
      <c r="R4106" s="1">
        <v>800000</v>
      </c>
      <c r="S4106">
        <v>0</v>
      </c>
    </row>
    <row r="4107" spans="1:19" x14ac:dyDescent="0.25">
      <c r="A4107" s="2">
        <v>1001</v>
      </c>
      <c r="B4107" t="s">
        <v>21</v>
      </c>
      <c r="C4107" s="2" t="str">
        <f t="shared" si="211"/>
        <v>19</v>
      </c>
      <c r="D4107" t="s">
        <v>757</v>
      </c>
      <c r="E4107" s="2" t="str">
        <f t="shared" si="213"/>
        <v>190190000</v>
      </c>
      <c r="F4107" t="s">
        <v>814</v>
      </c>
      <c r="G4107" t="s">
        <v>824</v>
      </c>
      <c r="H4107" t="s">
        <v>825</v>
      </c>
      <c r="I4107">
        <v>10000</v>
      </c>
      <c r="J4107" t="s">
        <v>25</v>
      </c>
      <c r="K4107" s="1">
        <v>82492</v>
      </c>
      <c r="L4107" s="1">
        <v>38038.080000000002</v>
      </c>
      <c r="M4107" s="1">
        <v>-44453.919999999998</v>
      </c>
      <c r="N4107" s="1">
        <v>38037.9</v>
      </c>
      <c r="O4107">
        <v>0.18</v>
      </c>
      <c r="P4107" s="1">
        <v>38037.9</v>
      </c>
      <c r="Q4107">
        <v>0</v>
      </c>
      <c r="R4107" s="1">
        <v>38037.9</v>
      </c>
      <c r="S4107">
        <v>0</v>
      </c>
    </row>
    <row r="4108" spans="1:19" x14ac:dyDescent="0.25">
      <c r="A4108" s="2">
        <v>1001</v>
      </c>
      <c r="B4108" t="s">
        <v>21</v>
      </c>
      <c r="C4108" s="2" t="str">
        <f t="shared" si="211"/>
        <v>19</v>
      </c>
      <c r="D4108" t="s">
        <v>757</v>
      </c>
      <c r="E4108" s="2" t="str">
        <f t="shared" si="213"/>
        <v>190190000</v>
      </c>
      <c r="F4108" t="s">
        <v>814</v>
      </c>
      <c r="G4108" t="s">
        <v>824</v>
      </c>
      <c r="H4108" t="s">
        <v>825</v>
      </c>
      <c r="I4108">
        <v>12000</v>
      </c>
      <c r="J4108" t="s">
        <v>28</v>
      </c>
      <c r="K4108" s="1">
        <v>392146</v>
      </c>
      <c r="L4108" s="1">
        <v>358302.88</v>
      </c>
      <c r="M4108" s="1">
        <v>-33843.120000000003</v>
      </c>
      <c r="N4108" s="1">
        <v>358302</v>
      </c>
      <c r="O4108">
        <v>0.88</v>
      </c>
      <c r="P4108" s="1">
        <v>358302</v>
      </c>
      <c r="Q4108">
        <v>0</v>
      </c>
      <c r="R4108" s="1">
        <v>358302</v>
      </c>
      <c r="S4108">
        <v>0</v>
      </c>
    </row>
    <row r="4109" spans="1:19" x14ac:dyDescent="0.25">
      <c r="A4109" s="2">
        <v>1001</v>
      </c>
      <c r="B4109" t="s">
        <v>21</v>
      </c>
      <c r="C4109" s="2" t="str">
        <f t="shared" si="211"/>
        <v>19</v>
      </c>
      <c r="D4109" t="s">
        <v>757</v>
      </c>
      <c r="E4109" s="2" t="str">
        <f t="shared" si="213"/>
        <v>190190000</v>
      </c>
      <c r="F4109" t="s">
        <v>814</v>
      </c>
      <c r="G4109" t="s">
        <v>824</v>
      </c>
      <c r="H4109" t="s">
        <v>825</v>
      </c>
      <c r="I4109">
        <v>12001</v>
      </c>
      <c r="J4109" t="s">
        <v>51</v>
      </c>
      <c r="K4109" s="1">
        <v>704656</v>
      </c>
      <c r="L4109" s="1">
        <v>475737.89</v>
      </c>
      <c r="M4109" s="1">
        <v>-228918.11</v>
      </c>
      <c r="N4109" s="1">
        <v>475737.89</v>
      </c>
      <c r="O4109">
        <v>0</v>
      </c>
      <c r="P4109" s="1">
        <v>475737.89</v>
      </c>
      <c r="Q4109">
        <v>0</v>
      </c>
      <c r="R4109" s="1">
        <v>475737.89</v>
      </c>
      <c r="S4109">
        <v>0</v>
      </c>
    </row>
    <row r="4110" spans="1:19" x14ac:dyDescent="0.25">
      <c r="A4110" s="2">
        <v>1001</v>
      </c>
      <c r="B4110" t="s">
        <v>21</v>
      </c>
      <c r="C4110" s="2" t="str">
        <f t="shared" si="211"/>
        <v>19</v>
      </c>
      <c r="D4110" t="s">
        <v>757</v>
      </c>
      <c r="E4110" s="2" t="str">
        <f t="shared" si="213"/>
        <v>190190000</v>
      </c>
      <c r="F4110" t="s">
        <v>814</v>
      </c>
      <c r="G4110" t="s">
        <v>824</v>
      </c>
      <c r="H4110" t="s">
        <v>825</v>
      </c>
      <c r="I4110">
        <v>12002</v>
      </c>
      <c r="J4110" t="s">
        <v>29</v>
      </c>
      <c r="K4110" s="1">
        <v>252622</v>
      </c>
      <c r="L4110" s="1">
        <v>155708.25</v>
      </c>
      <c r="M4110" s="1">
        <v>-96913.75</v>
      </c>
      <c r="N4110" s="1">
        <v>155707.92000000001</v>
      </c>
      <c r="O4110">
        <v>0.33</v>
      </c>
      <c r="P4110" s="1">
        <v>155707.92000000001</v>
      </c>
      <c r="Q4110">
        <v>0</v>
      </c>
      <c r="R4110" s="1">
        <v>155707.92000000001</v>
      </c>
      <c r="S4110">
        <v>0</v>
      </c>
    </row>
    <row r="4111" spans="1:19" x14ac:dyDescent="0.25">
      <c r="A4111" s="2">
        <v>1001</v>
      </c>
      <c r="B4111" t="s">
        <v>21</v>
      </c>
      <c r="C4111" s="2" t="str">
        <f t="shared" si="211"/>
        <v>19</v>
      </c>
      <c r="D4111" t="s">
        <v>757</v>
      </c>
      <c r="E4111" s="2" t="str">
        <f t="shared" si="213"/>
        <v>190190000</v>
      </c>
      <c r="F4111" t="s">
        <v>814</v>
      </c>
      <c r="G4111" t="s">
        <v>824</v>
      </c>
      <c r="H4111" t="s">
        <v>825</v>
      </c>
      <c r="I4111">
        <v>12003</v>
      </c>
      <c r="J4111" t="s">
        <v>30</v>
      </c>
      <c r="K4111" s="1">
        <v>282257</v>
      </c>
      <c r="L4111" s="1">
        <v>255561.72</v>
      </c>
      <c r="M4111" s="1">
        <v>-26695.279999999999</v>
      </c>
      <c r="N4111" s="1">
        <v>255560.97</v>
      </c>
      <c r="O4111">
        <v>0.75</v>
      </c>
      <c r="P4111" s="1">
        <v>255560.97</v>
      </c>
      <c r="Q4111">
        <v>0</v>
      </c>
      <c r="R4111" s="1">
        <v>255560.97</v>
      </c>
      <c r="S4111">
        <v>0</v>
      </c>
    </row>
    <row r="4112" spans="1:19" x14ac:dyDescent="0.25">
      <c r="A4112" s="2">
        <v>1001</v>
      </c>
      <c r="B4112" t="s">
        <v>21</v>
      </c>
      <c r="C4112" s="2" t="str">
        <f t="shared" si="211"/>
        <v>19</v>
      </c>
      <c r="D4112" t="s">
        <v>757</v>
      </c>
      <c r="E4112" s="2" t="str">
        <f t="shared" si="213"/>
        <v>190190000</v>
      </c>
      <c r="F4112" t="s">
        <v>814</v>
      </c>
      <c r="G4112" t="s">
        <v>824</v>
      </c>
      <c r="H4112" t="s">
        <v>825</v>
      </c>
      <c r="I4112">
        <v>12005</v>
      </c>
      <c r="J4112" t="s">
        <v>31</v>
      </c>
      <c r="K4112" s="1">
        <v>232839</v>
      </c>
      <c r="L4112" s="1">
        <v>222195.69</v>
      </c>
      <c r="M4112" s="1">
        <v>-10643.31</v>
      </c>
      <c r="N4112" s="1">
        <v>222195.33</v>
      </c>
      <c r="O4112">
        <v>0.36</v>
      </c>
      <c r="P4112" s="1">
        <v>222195.33</v>
      </c>
      <c r="Q4112">
        <v>0</v>
      </c>
      <c r="R4112" s="1">
        <v>222195.33</v>
      </c>
      <c r="S4112">
        <v>0</v>
      </c>
    </row>
    <row r="4113" spans="1:19" x14ac:dyDescent="0.25">
      <c r="A4113" s="2">
        <v>1001</v>
      </c>
      <c r="B4113" t="s">
        <v>21</v>
      </c>
      <c r="C4113" s="2" t="str">
        <f t="shared" si="211"/>
        <v>19</v>
      </c>
      <c r="D4113" t="s">
        <v>757</v>
      </c>
      <c r="E4113" s="2" t="str">
        <f t="shared" si="213"/>
        <v>190190000</v>
      </c>
      <c r="F4113" t="s">
        <v>814</v>
      </c>
      <c r="G4113" t="s">
        <v>824</v>
      </c>
      <c r="H4113" t="s">
        <v>825</v>
      </c>
      <c r="I4113">
        <v>12100</v>
      </c>
      <c r="J4113" t="s">
        <v>32</v>
      </c>
      <c r="K4113" s="1">
        <v>895127</v>
      </c>
      <c r="L4113" s="1">
        <v>729425.9</v>
      </c>
      <c r="M4113" s="1">
        <v>-165701.1</v>
      </c>
      <c r="N4113" s="1">
        <v>729425.34</v>
      </c>
      <c r="O4113">
        <v>0.56000000000000005</v>
      </c>
      <c r="P4113" s="1">
        <v>729425.34</v>
      </c>
      <c r="Q4113">
        <v>0</v>
      </c>
      <c r="R4113" s="1">
        <v>729425.34</v>
      </c>
      <c r="S4113">
        <v>0</v>
      </c>
    </row>
    <row r="4114" spans="1:19" x14ac:dyDescent="0.25">
      <c r="A4114" s="2">
        <v>1001</v>
      </c>
      <c r="B4114" t="s">
        <v>21</v>
      </c>
      <c r="C4114" s="2" t="str">
        <f t="shared" si="211"/>
        <v>19</v>
      </c>
      <c r="D4114" t="s">
        <v>757</v>
      </c>
      <c r="E4114" s="2" t="str">
        <f t="shared" si="213"/>
        <v>190190000</v>
      </c>
      <c r="F4114" t="s">
        <v>814</v>
      </c>
      <c r="G4114" t="s">
        <v>824</v>
      </c>
      <c r="H4114" t="s">
        <v>825</v>
      </c>
      <c r="I4114">
        <v>12101</v>
      </c>
      <c r="J4114" t="s">
        <v>33</v>
      </c>
      <c r="K4114" s="1">
        <v>1456215</v>
      </c>
      <c r="L4114" s="1">
        <v>1220334.25</v>
      </c>
      <c r="M4114" s="1">
        <v>-235880.75</v>
      </c>
      <c r="N4114" s="1">
        <v>1220333.68</v>
      </c>
      <c r="O4114">
        <v>0.56999999999999995</v>
      </c>
      <c r="P4114" s="1">
        <v>1220333.68</v>
      </c>
      <c r="Q4114">
        <v>0</v>
      </c>
      <c r="R4114" s="1">
        <v>1220333.68</v>
      </c>
      <c r="S4114">
        <v>0</v>
      </c>
    </row>
    <row r="4115" spans="1:19" x14ac:dyDescent="0.25">
      <c r="A4115" s="2">
        <v>1001</v>
      </c>
      <c r="B4115" t="s">
        <v>21</v>
      </c>
      <c r="C4115" s="2" t="str">
        <f t="shared" si="211"/>
        <v>19</v>
      </c>
      <c r="D4115" t="s">
        <v>757</v>
      </c>
      <c r="E4115" s="2" t="str">
        <f t="shared" si="213"/>
        <v>190190000</v>
      </c>
      <c r="F4115" t="s">
        <v>814</v>
      </c>
      <c r="G4115" t="s">
        <v>824</v>
      </c>
      <c r="H4115" t="s">
        <v>825</v>
      </c>
      <c r="I4115">
        <v>13000</v>
      </c>
      <c r="J4115" t="s">
        <v>53</v>
      </c>
      <c r="K4115" s="1">
        <v>428700</v>
      </c>
      <c r="L4115" s="1">
        <v>365433.17</v>
      </c>
      <c r="M4115" s="1">
        <v>-63266.83</v>
      </c>
      <c r="N4115" s="1">
        <v>365432.3</v>
      </c>
      <c r="O4115">
        <v>0.87</v>
      </c>
      <c r="P4115" s="1">
        <v>365432.3</v>
      </c>
      <c r="Q4115">
        <v>0</v>
      </c>
      <c r="R4115" s="1">
        <v>365432.3</v>
      </c>
      <c r="S4115">
        <v>0</v>
      </c>
    </row>
    <row r="4116" spans="1:19" x14ac:dyDescent="0.25">
      <c r="A4116" s="2">
        <v>1001</v>
      </c>
      <c r="B4116" t="s">
        <v>21</v>
      </c>
      <c r="C4116" s="2" t="str">
        <f t="shared" si="211"/>
        <v>19</v>
      </c>
      <c r="D4116" t="s">
        <v>757</v>
      </c>
      <c r="E4116" s="2" t="str">
        <f t="shared" si="213"/>
        <v>190190000</v>
      </c>
      <c r="F4116" t="s">
        <v>814</v>
      </c>
      <c r="G4116" t="s">
        <v>824</v>
      </c>
      <c r="H4116" t="s">
        <v>825</v>
      </c>
      <c r="I4116">
        <v>13001</v>
      </c>
      <c r="J4116" t="s">
        <v>54</v>
      </c>
      <c r="K4116" s="1">
        <v>7494</v>
      </c>
      <c r="L4116" s="1">
        <v>9784.42</v>
      </c>
      <c r="M4116" s="1">
        <v>2290.42</v>
      </c>
      <c r="N4116" s="1">
        <v>9784.32</v>
      </c>
      <c r="O4116">
        <v>0.1</v>
      </c>
      <c r="P4116" s="1">
        <v>9784.32</v>
      </c>
      <c r="Q4116">
        <v>0</v>
      </c>
      <c r="R4116" s="1">
        <v>9784.32</v>
      </c>
      <c r="S4116">
        <v>0</v>
      </c>
    </row>
    <row r="4117" spans="1:19" x14ac:dyDescent="0.25">
      <c r="A4117" s="2">
        <v>1001</v>
      </c>
      <c r="B4117" t="s">
        <v>21</v>
      </c>
      <c r="C4117" s="2" t="str">
        <f t="shared" si="211"/>
        <v>19</v>
      </c>
      <c r="D4117" t="s">
        <v>757</v>
      </c>
      <c r="E4117" s="2" t="str">
        <f t="shared" si="213"/>
        <v>190190000</v>
      </c>
      <c r="F4117" t="s">
        <v>814</v>
      </c>
      <c r="G4117" t="s">
        <v>824</v>
      </c>
      <c r="H4117" t="s">
        <v>825</v>
      </c>
      <c r="I4117">
        <v>13005</v>
      </c>
      <c r="J4117" t="s">
        <v>56</v>
      </c>
      <c r="K4117" s="1">
        <v>65470</v>
      </c>
      <c r="L4117" s="1">
        <v>50347.48</v>
      </c>
      <c r="M4117" s="1">
        <v>-15122.52</v>
      </c>
      <c r="N4117" s="1">
        <v>50346.61</v>
      </c>
      <c r="O4117">
        <v>0.87</v>
      </c>
      <c r="P4117" s="1">
        <v>50346.61</v>
      </c>
      <c r="Q4117">
        <v>0</v>
      </c>
      <c r="R4117" s="1">
        <v>50346.61</v>
      </c>
      <c r="S4117">
        <v>0</v>
      </c>
    </row>
    <row r="4118" spans="1:19" x14ac:dyDescent="0.25">
      <c r="A4118" s="2">
        <v>1001</v>
      </c>
      <c r="B4118" t="s">
        <v>21</v>
      </c>
      <c r="C4118" s="2" t="str">
        <f t="shared" ref="C4118:C4158" si="214">"19"</f>
        <v>19</v>
      </c>
      <c r="D4118" t="s">
        <v>757</v>
      </c>
      <c r="E4118" s="2" t="str">
        <f t="shared" si="213"/>
        <v>190190000</v>
      </c>
      <c r="F4118" t="s">
        <v>814</v>
      </c>
      <c r="G4118" t="s">
        <v>824</v>
      </c>
      <c r="H4118" t="s">
        <v>825</v>
      </c>
      <c r="I4118">
        <v>14103</v>
      </c>
      <c r="J4118" t="s">
        <v>59</v>
      </c>
      <c r="K4118">
        <v>0</v>
      </c>
      <c r="L4118" s="1">
        <v>29590.15</v>
      </c>
      <c r="M4118" s="1">
        <v>29590.15</v>
      </c>
      <c r="N4118" s="1">
        <v>29590.15</v>
      </c>
      <c r="O4118">
        <v>0</v>
      </c>
      <c r="P4118" s="1">
        <v>29590.15</v>
      </c>
      <c r="Q4118">
        <v>0</v>
      </c>
      <c r="R4118" s="1">
        <v>29590.15</v>
      </c>
      <c r="S4118">
        <v>0</v>
      </c>
    </row>
    <row r="4119" spans="1:19" x14ac:dyDescent="0.25">
      <c r="A4119" s="2">
        <v>1001</v>
      </c>
      <c r="B4119" t="s">
        <v>21</v>
      </c>
      <c r="C4119" s="2" t="str">
        <f t="shared" si="214"/>
        <v>19</v>
      </c>
      <c r="D4119" t="s">
        <v>757</v>
      </c>
      <c r="E4119" s="2" t="str">
        <f t="shared" si="213"/>
        <v>190190000</v>
      </c>
      <c r="F4119" t="s">
        <v>814</v>
      </c>
      <c r="G4119" t="s">
        <v>824</v>
      </c>
      <c r="H4119" t="s">
        <v>825</v>
      </c>
      <c r="I4119">
        <v>16000</v>
      </c>
      <c r="J4119" t="s">
        <v>35</v>
      </c>
      <c r="K4119" s="1">
        <v>1170084</v>
      </c>
      <c r="L4119" s="1">
        <v>1176874.3899999999</v>
      </c>
      <c r="M4119" s="1">
        <v>6790.39</v>
      </c>
      <c r="N4119" s="1">
        <v>1176874.3899999999</v>
      </c>
      <c r="O4119">
        <v>0</v>
      </c>
      <c r="P4119" s="1">
        <v>1176874.3899999999</v>
      </c>
      <c r="Q4119">
        <v>0</v>
      </c>
      <c r="R4119" s="1">
        <v>1176874.3899999999</v>
      </c>
      <c r="S4119">
        <v>0</v>
      </c>
    </row>
    <row r="4120" spans="1:19" x14ac:dyDescent="0.25">
      <c r="A4120" s="2">
        <v>1001</v>
      </c>
      <c r="B4120" t="s">
        <v>21</v>
      </c>
      <c r="C4120" s="2" t="str">
        <f t="shared" si="214"/>
        <v>19</v>
      </c>
      <c r="D4120" t="s">
        <v>757</v>
      </c>
      <c r="E4120" s="2" t="str">
        <f t="shared" si="213"/>
        <v>190190000</v>
      </c>
      <c r="F4120" t="s">
        <v>814</v>
      </c>
      <c r="G4120" t="s">
        <v>824</v>
      </c>
      <c r="H4120" t="s">
        <v>825</v>
      </c>
      <c r="I4120">
        <v>22607</v>
      </c>
      <c r="J4120" t="s">
        <v>305</v>
      </c>
      <c r="K4120">
        <v>0</v>
      </c>
      <c r="L4120" s="1">
        <v>944383.5</v>
      </c>
      <c r="M4120" s="1">
        <v>944383.5</v>
      </c>
      <c r="N4120" s="1">
        <v>944383.5</v>
      </c>
      <c r="O4120">
        <v>0</v>
      </c>
      <c r="P4120" s="1">
        <v>944383.5</v>
      </c>
      <c r="Q4120">
        <v>0</v>
      </c>
      <c r="R4120" s="1">
        <v>944383.5</v>
      </c>
      <c r="S4120">
        <v>0</v>
      </c>
    </row>
    <row r="4121" spans="1:19" x14ac:dyDescent="0.25">
      <c r="A4121" s="2">
        <v>1001</v>
      </c>
      <c r="B4121" t="s">
        <v>21</v>
      </c>
      <c r="C4121" s="2" t="str">
        <f t="shared" si="214"/>
        <v>19</v>
      </c>
      <c r="D4121" t="s">
        <v>757</v>
      </c>
      <c r="E4121" s="2" t="str">
        <f t="shared" si="213"/>
        <v>190190000</v>
      </c>
      <c r="F4121" t="s">
        <v>814</v>
      </c>
      <c r="G4121" t="s">
        <v>824</v>
      </c>
      <c r="H4121" t="s">
        <v>825</v>
      </c>
      <c r="I4121">
        <v>22706</v>
      </c>
      <c r="J4121" t="s">
        <v>86</v>
      </c>
      <c r="K4121">
        <v>0</v>
      </c>
      <c r="L4121">
        <v>0.01</v>
      </c>
      <c r="M4121">
        <v>0.01</v>
      </c>
      <c r="N4121">
        <v>0</v>
      </c>
      <c r="O4121">
        <v>0.01</v>
      </c>
      <c r="P4121">
        <v>0</v>
      </c>
      <c r="Q4121">
        <v>0</v>
      </c>
      <c r="R4121">
        <v>0</v>
      </c>
      <c r="S4121">
        <v>0</v>
      </c>
    </row>
    <row r="4122" spans="1:19" x14ac:dyDescent="0.25">
      <c r="A4122" s="2">
        <v>1001</v>
      </c>
      <c r="B4122" t="s">
        <v>21</v>
      </c>
      <c r="C4122" s="2" t="str">
        <f t="shared" si="214"/>
        <v>19</v>
      </c>
      <c r="D4122" t="s">
        <v>757</v>
      </c>
      <c r="E4122" s="2" t="str">
        <f t="shared" si="213"/>
        <v>190190000</v>
      </c>
      <c r="F4122" t="s">
        <v>814</v>
      </c>
      <c r="G4122" t="s">
        <v>824</v>
      </c>
      <c r="H4122" t="s">
        <v>825</v>
      </c>
      <c r="I4122">
        <v>22709</v>
      </c>
      <c r="J4122" t="s">
        <v>87</v>
      </c>
      <c r="K4122" s="1">
        <v>394334</v>
      </c>
      <c r="L4122" s="1">
        <v>477285.71</v>
      </c>
      <c r="M4122" s="1">
        <v>82951.710000000006</v>
      </c>
      <c r="N4122" s="1">
        <v>345095.93</v>
      </c>
      <c r="O4122" s="1">
        <v>132189.78</v>
      </c>
      <c r="P4122" s="1">
        <v>345095.93</v>
      </c>
      <c r="Q4122">
        <v>0</v>
      </c>
      <c r="R4122" s="1">
        <v>321787.43</v>
      </c>
      <c r="S4122" s="1">
        <v>23308.5</v>
      </c>
    </row>
    <row r="4123" spans="1:19" x14ac:dyDescent="0.25">
      <c r="A4123" s="2">
        <v>1001</v>
      </c>
      <c r="B4123" t="s">
        <v>21</v>
      </c>
      <c r="C4123" s="2" t="str">
        <f t="shared" si="214"/>
        <v>19</v>
      </c>
      <c r="D4123" t="s">
        <v>757</v>
      </c>
      <c r="E4123" s="2" t="str">
        <f t="shared" si="213"/>
        <v>190190000</v>
      </c>
      <c r="F4123" t="s">
        <v>814</v>
      </c>
      <c r="G4123" t="s">
        <v>824</v>
      </c>
      <c r="H4123" t="s">
        <v>825</v>
      </c>
      <c r="I4123">
        <v>22801</v>
      </c>
      <c r="J4123" t="s">
        <v>306</v>
      </c>
      <c r="K4123" s="1">
        <v>250000</v>
      </c>
      <c r="L4123" s="1">
        <v>250000</v>
      </c>
      <c r="M4123">
        <v>0</v>
      </c>
      <c r="N4123" s="1">
        <v>250000</v>
      </c>
      <c r="O4123">
        <v>0</v>
      </c>
      <c r="P4123" s="1">
        <v>250000</v>
      </c>
      <c r="Q4123">
        <v>0</v>
      </c>
      <c r="R4123" s="1">
        <v>250000</v>
      </c>
      <c r="S4123">
        <v>0</v>
      </c>
    </row>
    <row r="4124" spans="1:19" x14ac:dyDescent="0.25">
      <c r="A4124" s="2">
        <v>1001</v>
      </c>
      <c r="B4124" t="s">
        <v>21</v>
      </c>
      <c r="C4124" s="2" t="str">
        <f t="shared" si="214"/>
        <v>19</v>
      </c>
      <c r="D4124" t="s">
        <v>757</v>
      </c>
      <c r="E4124" s="2" t="str">
        <f t="shared" si="213"/>
        <v>190190000</v>
      </c>
      <c r="F4124" t="s">
        <v>814</v>
      </c>
      <c r="G4124" t="s">
        <v>824</v>
      </c>
      <c r="H4124" t="s">
        <v>825</v>
      </c>
      <c r="I4124">
        <v>22802</v>
      </c>
      <c r="J4124" t="s">
        <v>204</v>
      </c>
      <c r="K4124" s="1">
        <v>298102</v>
      </c>
      <c r="L4124" s="1">
        <v>298102</v>
      </c>
      <c r="M4124">
        <v>0</v>
      </c>
      <c r="N4124" s="1">
        <v>298102</v>
      </c>
      <c r="O4124">
        <v>0</v>
      </c>
      <c r="P4124" s="1">
        <v>298102</v>
      </c>
      <c r="Q4124">
        <v>0</v>
      </c>
      <c r="R4124" s="1">
        <v>298102</v>
      </c>
      <c r="S4124">
        <v>0</v>
      </c>
    </row>
    <row r="4125" spans="1:19" x14ac:dyDescent="0.25">
      <c r="A4125" s="2">
        <v>1001</v>
      </c>
      <c r="B4125" t="s">
        <v>21</v>
      </c>
      <c r="C4125" s="2" t="str">
        <f t="shared" si="214"/>
        <v>19</v>
      </c>
      <c r="D4125" t="s">
        <v>757</v>
      </c>
      <c r="E4125" s="2" t="str">
        <f t="shared" ref="E4125:E4135" si="215">"190190000"</f>
        <v>190190000</v>
      </c>
      <c r="F4125" t="s">
        <v>814</v>
      </c>
      <c r="G4125" t="s">
        <v>824</v>
      </c>
      <c r="H4125" t="s">
        <v>825</v>
      </c>
      <c r="I4125">
        <v>22809</v>
      </c>
      <c r="J4125" t="s">
        <v>308</v>
      </c>
      <c r="K4125">
        <v>0</v>
      </c>
      <c r="L4125" s="1">
        <v>201335.64</v>
      </c>
      <c r="M4125" s="1">
        <v>201335.64</v>
      </c>
      <c r="N4125" s="1">
        <v>201335.63</v>
      </c>
      <c r="O4125">
        <v>0.01</v>
      </c>
      <c r="P4125" s="1">
        <v>201335.63</v>
      </c>
      <c r="Q4125">
        <v>0</v>
      </c>
      <c r="R4125" s="1">
        <v>201335.63</v>
      </c>
      <c r="S4125">
        <v>0</v>
      </c>
    </row>
    <row r="4126" spans="1:19" x14ac:dyDescent="0.25">
      <c r="A4126" s="2">
        <v>1001</v>
      </c>
      <c r="B4126" t="s">
        <v>21</v>
      </c>
      <c r="C4126" s="2" t="str">
        <f t="shared" si="214"/>
        <v>19</v>
      </c>
      <c r="D4126" t="s">
        <v>757</v>
      </c>
      <c r="E4126" s="2" t="str">
        <f t="shared" si="215"/>
        <v>190190000</v>
      </c>
      <c r="F4126" t="s">
        <v>814</v>
      </c>
      <c r="G4126" t="s">
        <v>824</v>
      </c>
      <c r="H4126" t="s">
        <v>825</v>
      </c>
      <c r="I4126">
        <v>23001</v>
      </c>
      <c r="J4126" t="s">
        <v>88</v>
      </c>
      <c r="K4126" s="1">
        <v>1420</v>
      </c>
      <c r="L4126" s="1">
        <v>1420</v>
      </c>
      <c r="M4126">
        <v>0</v>
      </c>
      <c r="N4126">
        <v>0</v>
      </c>
      <c r="O4126" s="1">
        <v>1420</v>
      </c>
      <c r="P4126">
        <v>0</v>
      </c>
      <c r="Q4126">
        <v>0</v>
      </c>
      <c r="R4126">
        <v>0</v>
      </c>
      <c r="S4126">
        <v>0</v>
      </c>
    </row>
    <row r="4127" spans="1:19" x14ac:dyDescent="0.25">
      <c r="A4127" s="2">
        <v>1001</v>
      </c>
      <c r="B4127" t="s">
        <v>21</v>
      </c>
      <c r="C4127" s="2" t="str">
        <f t="shared" si="214"/>
        <v>19</v>
      </c>
      <c r="D4127" t="s">
        <v>757</v>
      </c>
      <c r="E4127" s="2" t="str">
        <f t="shared" si="215"/>
        <v>190190000</v>
      </c>
      <c r="F4127" t="s">
        <v>814</v>
      </c>
      <c r="G4127" t="s">
        <v>824</v>
      </c>
      <c r="H4127" t="s">
        <v>825</v>
      </c>
      <c r="I4127">
        <v>23100</v>
      </c>
      <c r="J4127" t="s">
        <v>89</v>
      </c>
      <c r="K4127" s="1">
        <v>1899</v>
      </c>
      <c r="L4127" s="1">
        <v>1899</v>
      </c>
      <c r="M4127">
        <v>0</v>
      </c>
      <c r="N4127">
        <v>237.9</v>
      </c>
      <c r="O4127" s="1">
        <v>1661.1</v>
      </c>
      <c r="P4127">
        <v>237.9</v>
      </c>
      <c r="Q4127">
        <v>0</v>
      </c>
      <c r="R4127">
        <v>237.9</v>
      </c>
      <c r="S4127">
        <v>0</v>
      </c>
    </row>
    <row r="4128" spans="1:19" x14ac:dyDescent="0.25">
      <c r="A4128" s="2">
        <v>1001</v>
      </c>
      <c r="B4128" t="s">
        <v>21</v>
      </c>
      <c r="C4128" s="2" t="str">
        <f t="shared" si="214"/>
        <v>19</v>
      </c>
      <c r="D4128" t="s">
        <v>757</v>
      </c>
      <c r="E4128" s="2" t="str">
        <f t="shared" si="215"/>
        <v>190190000</v>
      </c>
      <c r="F4128" t="s">
        <v>814</v>
      </c>
      <c r="G4128" t="s">
        <v>824</v>
      </c>
      <c r="H4128" t="s">
        <v>825</v>
      </c>
      <c r="I4128">
        <v>25401</v>
      </c>
      <c r="J4128" t="s">
        <v>765</v>
      </c>
      <c r="K4128" s="1">
        <v>4258433</v>
      </c>
      <c r="L4128" s="1">
        <v>4407632.3600000003</v>
      </c>
      <c r="M4128" s="1">
        <v>149199.35999999999</v>
      </c>
      <c r="N4128" s="1">
        <v>4407632.3499999996</v>
      </c>
      <c r="O4128">
        <v>0.01</v>
      </c>
      <c r="P4128" s="1">
        <v>4407632.3499999996</v>
      </c>
      <c r="Q4128">
        <v>0</v>
      </c>
      <c r="R4128" s="1">
        <v>4180273.67</v>
      </c>
      <c r="S4128" s="1">
        <v>227358.68</v>
      </c>
    </row>
    <row r="4129" spans="1:19" x14ac:dyDescent="0.25">
      <c r="A4129" s="2">
        <v>1001</v>
      </c>
      <c r="B4129" t="s">
        <v>21</v>
      </c>
      <c r="C4129" s="2" t="str">
        <f t="shared" si="214"/>
        <v>19</v>
      </c>
      <c r="D4129" t="s">
        <v>757</v>
      </c>
      <c r="E4129" s="2" t="str">
        <f t="shared" si="215"/>
        <v>190190000</v>
      </c>
      <c r="F4129" t="s">
        <v>814</v>
      </c>
      <c r="G4129" t="s">
        <v>824</v>
      </c>
      <c r="H4129" t="s">
        <v>825</v>
      </c>
      <c r="I4129">
        <v>26002</v>
      </c>
      <c r="J4129" t="s">
        <v>470</v>
      </c>
      <c r="K4129" s="1">
        <v>30000</v>
      </c>
      <c r="L4129">
        <v>0</v>
      </c>
      <c r="M4129" s="1">
        <v>-30000</v>
      </c>
      <c r="N4129">
        <v>0</v>
      </c>
      <c r="O4129">
        <v>0</v>
      </c>
      <c r="P4129">
        <v>0</v>
      </c>
      <c r="Q4129">
        <v>0</v>
      </c>
      <c r="R4129">
        <v>0</v>
      </c>
      <c r="S4129">
        <v>0</v>
      </c>
    </row>
    <row r="4130" spans="1:19" x14ac:dyDescent="0.25">
      <c r="A4130" s="2">
        <v>1001</v>
      </c>
      <c r="B4130" t="s">
        <v>21</v>
      </c>
      <c r="C4130" s="2" t="str">
        <f t="shared" si="214"/>
        <v>19</v>
      </c>
      <c r="D4130" t="s">
        <v>757</v>
      </c>
      <c r="E4130" s="2" t="str">
        <f t="shared" si="215"/>
        <v>190190000</v>
      </c>
      <c r="F4130" t="s">
        <v>814</v>
      </c>
      <c r="G4130" t="s">
        <v>824</v>
      </c>
      <c r="H4130" t="s">
        <v>825</v>
      </c>
      <c r="I4130">
        <v>28001</v>
      </c>
      <c r="J4130" t="s">
        <v>45</v>
      </c>
      <c r="K4130" s="1">
        <v>75000</v>
      </c>
      <c r="L4130" s="1">
        <v>71494.39</v>
      </c>
      <c r="M4130" s="1">
        <v>-3505.61</v>
      </c>
      <c r="N4130" s="1">
        <v>71222.14</v>
      </c>
      <c r="O4130">
        <v>272.25</v>
      </c>
      <c r="P4130" s="1">
        <v>71222.14</v>
      </c>
      <c r="Q4130">
        <v>0</v>
      </c>
      <c r="R4130" s="1">
        <v>71222.14</v>
      </c>
      <c r="S4130">
        <v>0</v>
      </c>
    </row>
    <row r="4131" spans="1:19" x14ac:dyDescent="0.25">
      <c r="A4131" s="2">
        <v>1001</v>
      </c>
      <c r="B4131" t="s">
        <v>21</v>
      </c>
      <c r="C4131" s="2" t="str">
        <f t="shared" si="214"/>
        <v>19</v>
      </c>
      <c r="D4131" t="s">
        <v>757</v>
      </c>
      <c r="E4131" s="2" t="str">
        <f t="shared" si="215"/>
        <v>190190000</v>
      </c>
      <c r="F4131" t="s">
        <v>814</v>
      </c>
      <c r="G4131" t="s">
        <v>824</v>
      </c>
      <c r="H4131" t="s">
        <v>825</v>
      </c>
      <c r="I4131">
        <v>48003</v>
      </c>
      <c r="J4131" t="s">
        <v>775</v>
      </c>
      <c r="K4131" s="1">
        <v>973000</v>
      </c>
      <c r="L4131">
        <v>0.86</v>
      </c>
      <c r="M4131" s="1">
        <v>-972999.14</v>
      </c>
      <c r="N4131">
        <v>0</v>
      </c>
      <c r="O4131">
        <v>0.86</v>
      </c>
      <c r="P4131">
        <v>0</v>
      </c>
      <c r="Q4131">
        <v>0</v>
      </c>
      <c r="R4131">
        <v>0</v>
      </c>
      <c r="S4131">
        <v>0</v>
      </c>
    </row>
    <row r="4132" spans="1:19" x14ac:dyDescent="0.25">
      <c r="A4132" s="2">
        <v>1001</v>
      </c>
      <c r="B4132" t="s">
        <v>21</v>
      </c>
      <c r="C4132" s="2" t="str">
        <f t="shared" si="214"/>
        <v>19</v>
      </c>
      <c r="D4132" t="s">
        <v>757</v>
      </c>
      <c r="E4132" s="2" t="str">
        <f t="shared" si="215"/>
        <v>190190000</v>
      </c>
      <c r="F4132" t="s">
        <v>814</v>
      </c>
      <c r="G4132" t="s">
        <v>824</v>
      </c>
      <c r="H4132" t="s">
        <v>825</v>
      </c>
      <c r="I4132">
        <v>48099</v>
      </c>
      <c r="J4132" t="s">
        <v>118</v>
      </c>
      <c r="K4132">
        <v>0</v>
      </c>
      <c r="L4132" s="1">
        <v>365697.62</v>
      </c>
      <c r="M4132" s="1">
        <v>365697.62</v>
      </c>
      <c r="N4132" s="1">
        <v>365697.62</v>
      </c>
      <c r="O4132">
        <v>0</v>
      </c>
      <c r="P4132" s="1">
        <v>365697.62</v>
      </c>
      <c r="Q4132">
        <v>0</v>
      </c>
      <c r="R4132" s="1">
        <v>365697.62</v>
      </c>
      <c r="S4132">
        <v>0</v>
      </c>
    </row>
    <row r="4133" spans="1:19" x14ac:dyDescent="0.25">
      <c r="A4133" s="2">
        <v>1001</v>
      </c>
      <c r="B4133" t="s">
        <v>21</v>
      </c>
      <c r="C4133" s="2" t="str">
        <f t="shared" si="214"/>
        <v>19</v>
      </c>
      <c r="D4133" t="s">
        <v>757</v>
      </c>
      <c r="E4133" s="2" t="str">
        <f t="shared" si="215"/>
        <v>190190000</v>
      </c>
      <c r="F4133" t="s">
        <v>814</v>
      </c>
      <c r="G4133" t="s">
        <v>824</v>
      </c>
      <c r="H4133" t="s">
        <v>825</v>
      </c>
      <c r="I4133">
        <v>48200</v>
      </c>
      <c r="J4133" t="s">
        <v>471</v>
      </c>
      <c r="K4133" s="1">
        <v>4900000</v>
      </c>
      <c r="L4133" s="1">
        <v>4900000</v>
      </c>
      <c r="M4133">
        <v>0</v>
      </c>
      <c r="N4133" s="1">
        <v>4900000</v>
      </c>
      <c r="O4133">
        <v>0</v>
      </c>
      <c r="P4133" s="1">
        <v>4591818.3499999996</v>
      </c>
      <c r="Q4133" s="1">
        <v>308181.65000000002</v>
      </c>
      <c r="R4133" s="1">
        <v>4591818.3499999996</v>
      </c>
      <c r="S4133">
        <v>0</v>
      </c>
    </row>
    <row r="4134" spans="1:19" x14ac:dyDescent="0.25">
      <c r="A4134" s="2">
        <v>1001</v>
      </c>
      <c r="B4134" t="s">
        <v>21</v>
      </c>
      <c r="C4134" s="2" t="str">
        <f t="shared" si="214"/>
        <v>19</v>
      </c>
      <c r="D4134" t="s">
        <v>757</v>
      </c>
      <c r="E4134" s="2" t="str">
        <f t="shared" si="215"/>
        <v>190190000</v>
      </c>
      <c r="F4134" t="s">
        <v>814</v>
      </c>
      <c r="G4134" t="s">
        <v>824</v>
      </c>
      <c r="H4134" t="s">
        <v>825</v>
      </c>
      <c r="I4134">
        <v>48302</v>
      </c>
      <c r="J4134" t="s">
        <v>826</v>
      </c>
      <c r="K4134" s="1">
        <v>40000000</v>
      </c>
      <c r="L4134" s="1">
        <v>8658370.9700000007</v>
      </c>
      <c r="M4134" s="1">
        <v>-31341629.030000001</v>
      </c>
      <c r="N4134" s="1">
        <v>8658370.9700000007</v>
      </c>
      <c r="O4134">
        <v>0</v>
      </c>
      <c r="P4134" s="1">
        <v>8593497.1799999997</v>
      </c>
      <c r="Q4134" s="1">
        <v>64873.79</v>
      </c>
      <c r="R4134" s="1">
        <v>8593497.1799999997</v>
      </c>
      <c r="S4134">
        <v>0</v>
      </c>
    </row>
    <row r="4135" spans="1:19" x14ac:dyDescent="0.25">
      <c r="A4135" s="2">
        <v>1001</v>
      </c>
      <c r="B4135" t="s">
        <v>21</v>
      </c>
      <c r="C4135" s="2" t="str">
        <f t="shared" si="214"/>
        <v>19</v>
      </c>
      <c r="D4135" t="s">
        <v>757</v>
      </c>
      <c r="E4135" s="2" t="str">
        <f t="shared" si="215"/>
        <v>190190000</v>
      </c>
      <c r="F4135" t="s">
        <v>814</v>
      </c>
      <c r="G4135" t="s">
        <v>824</v>
      </c>
      <c r="H4135" t="s">
        <v>825</v>
      </c>
      <c r="I4135">
        <v>48399</v>
      </c>
      <c r="J4135" t="s">
        <v>121</v>
      </c>
      <c r="K4135">
        <v>0</v>
      </c>
      <c r="L4135" s="1">
        <v>77448139.180000007</v>
      </c>
      <c r="M4135" s="1">
        <v>77448139.180000007</v>
      </c>
      <c r="N4135" s="1">
        <v>77409933.530000001</v>
      </c>
      <c r="O4135" s="1">
        <v>38205.65</v>
      </c>
      <c r="P4135" s="1">
        <v>74576828.75</v>
      </c>
      <c r="Q4135" s="1">
        <v>2833104.78</v>
      </c>
      <c r="R4135" s="1">
        <v>74444535.310000002</v>
      </c>
      <c r="S4135" s="1">
        <v>132293.44</v>
      </c>
    </row>
    <row r="4136" spans="1:19" x14ac:dyDescent="0.25">
      <c r="A4136" s="2">
        <v>1001</v>
      </c>
      <c r="B4136" t="s">
        <v>21</v>
      </c>
      <c r="C4136" s="2" t="str">
        <f t="shared" si="214"/>
        <v>19</v>
      </c>
      <c r="D4136" t="s">
        <v>757</v>
      </c>
      <c r="E4136" s="2" t="str">
        <f t="shared" ref="E4136:E4158" si="216">"190200000"</f>
        <v>190200000</v>
      </c>
      <c r="F4136" t="s">
        <v>827</v>
      </c>
      <c r="G4136" t="s">
        <v>828</v>
      </c>
      <c r="H4136" t="s">
        <v>829</v>
      </c>
      <c r="I4136">
        <v>10000</v>
      </c>
      <c r="J4136" t="s">
        <v>25</v>
      </c>
      <c r="K4136" s="1">
        <v>82492</v>
      </c>
      <c r="L4136" s="1">
        <v>82492</v>
      </c>
      <c r="M4136">
        <v>0</v>
      </c>
      <c r="N4136" s="1">
        <v>82491.839999999997</v>
      </c>
      <c r="O4136">
        <v>0.16</v>
      </c>
      <c r="P4136" s="1">
        <v>82491.839999999997</v>
      </c>
      <c r="Q4136">
        <v>0</v>
      </c>
      <c r="R4136" s="1">
        <v>82491.839999999997</v>
      </c>
      <c r="S4136">
        <v>0</v>
      </c>
    </row>
    <row r="4137" spans="1:19" x14ac:dyDescent="0.25">
      <c r="A4137" s="2">
        <v>1001</v>
      </c>
      <c r="B4137" t="s">
        <v>21</v>
      </c>
      <c r="C4137" s="2" t="str">
        <f t="shared" si="214"/>
        <v>19</v>
      </c>
      <c r="D4137" t="s">
        <v>757</v>
      </c>
      <c r="E4137" s="2" t="str">
        <f t="shared" si="216"/>
        <v>190200000</v>
      </c>
      <c r="F4137" t="s">
        <v>827</v>
      </c>
      <c r="G4137" t="s">
        <v>828</v>
      </c>
      <c r="H4137" t="s">
        <v>829</v>
      </c>
      <c r="I4137">
        <v>12000</v>
      </c>
      <c r="J4137" t="s">
        <v>28</v>
      </c>
      <c r="K4137" s="1">
        <v>988890</v>
      </c>
      <c r="L4137" s="1">
        <v>843357.11</v>
      </c>
      <c r="M4137" s="1">
        <v>-145532.89000000001</v>
      </c>
      <c r="N4137" s="1">
        <v>843357.09</v>
      </c>
      <c r="O4137">
        <v>0.02</v>
      </c>
      <c r="P4137" s="1">
        <v>843357.09</v>
      </c>
      <c r="Q4137">
        <v>0</v>
      </c>
      <c r="R4137" s="1">
        <v>843357.09</v>
      </c>
      <c r="S4137">
        <v>0</v>
      </c>
    </row>
    <row r="4138" spans="1:19" x14ac:dyDescent="0.25">
      <c r="A4138" s="2">
        <v>1001</v>
      </c>
      <c r="B4138" t="s">
        <v>21</v>
      </c>
      <c r="C4138" s="2" t="str">
        <f t="shared" si="214"/>
        <v>19</v>
      </c>
      <c r="D4138" t="s">
        <v>757</v>
      </c>
      <c r="E4138" s="2" t="str">
        <f t="shared" si="216"/>
        <v>190200000</v>
      </c>
      <c r="F4138" t="s">
        <v>827</v>
      </c>
      <c r="G4138" t="s">
        <v>828</v>
      </c>
      <c r="H4138" t="s">
        <v>829</v>
      </c>
      <c r="I4138">
        <v>12001</v>
      </c>
      <c r="J4138" t="s">
        <v>51</v>
      </c>
      <c r="K4138" s="1">
        <v>119941</v>
      </c>
      <c r="L4138" s="1">
        <v>71693.33</v>
      </c>
      <c r="M4138" s="1">
        <v>-48247.67</v>
      </c>
      <c r="N4138" s="1">
        <v>71692.86</v>
      </c>
      <c r="O4138">
        <v>0.47</v>
      </c>
      <c r="P4138" s="1">
        <v>71692.86</v>
      </c>
      <c r="Q4138">
        <v>0</v>
      </c>
      <c r="R4138" s="1">
        <v>71692.86</v>
      </c>
      <c r="S4138">
        <v>0</v>
      </c>
    </row>
    <row r="4139" spans="1:19" x14ac:dyDescent="0.25">
      <c r="A4139" s="2">
        <v>1001</v>
      </c>
      <c r="B4139" t="s">
        <v>21</v>
      </c>
      <c r="C4139" s="2" t="str">
        <f t="shared" si="214"/>
        <v>19</v>
      </c>
      <c r="D4139" t="s">
        <v>757</v>
      </c>
      <c r="E4139" s="2" t="str">
        <f t="shared" si="216"/>
        <v>190200000</v>
      </c>
      <c r="F4139" t="s">
        <v>827</v>
      </c>
      <c r="G4139" t="s">
        <v>828</v>
      </c>
      <c r="H4139" t="s">
        <v>829</v>
      </c>
      <c r="I4139">
        <v>12002</v>
      </c>
      <c r="J4139" t="s">
        <v>29</v>
      </c>
      <c r="K4139" s="1">
        <v>91863</v>
      </c>
      <c r="L4139" s="1">
        <v>60365.06</v>
      </c>
      <c r="M4139" s="1">
        <v>-31497.94</v>
      </c>
      <c r="N4139" s="1">
        <v>60364.800000000003</v>
      </c>
      <c r="O4139">
        <v>0.26</v>
      </c>
      <c r="P4139" s="1">
        <v>60364.800000000003</v>
      </c>
      <c r="Q4139">
        <v>0</v>
      </c>
      <c r="R4139" s="1">
        <v>60364.800000000003</v>
      </c>
      <c r="S4139">
        <v>0</v>
      </c>
    </row>
    <row r="4140" spans="1:19" x14ac:dyDescent="0.25">
      <c r="A4140" s="2">
        <v>1001</v>
      </c>
      <c r="B4140" t="s">
        <v>21</v>
      </c>
      <c r="C4140" s="2" t="str">
        <f t="shared" si="214"/>
        <v>19</v>
      </c>
      <c r="D4140" t="s">
        <v>757</v>
      </c>
      <c r="E4140" s="2" t="str">
        <f t="shared" si="216"/>
        <v>190200000</v>
      </c>
      <c r="F4140" t="s">
        <v>827</v>
      </c>
      <c r="G4140" t="s">
        <v>828</v>
      </c>
      <c r="H4140" t="s">
        <v>829</v>
      </c>
      <c r="I4140">
        <v>12003</v>
      </c>
      <c r="J4140" t="s">
        <v>30</v>
      </c>
      <c r="K4140" s="1">
        <v>19466</v>
      </c>
      <c r="L4140" s="1">
        <v>16516</v>
      </c>
      <c r="M4140" s="1">
        <v>-2950</v>
      </c>
      <c r="N4140" s="1">
        <v>16515.04</v>
      </c>
      <c r="O4140">
        <v>0.96</v>
      </c>
      <c r="P4140" s="1">
        <v>16515.04</v>
      </c>
      <c r="Q4140">
        <v>0</v>
      </c>
      <c r="R4140" s="1">
        <v>16515.04</v>
      </c>
      <c r="S4140">
        <v>0</v>
      </c>
    </row>
    <row r="4141" spans="1:19" x14ac:dyDescent="0.25">
      <c r="A4141" s="2">
        <v>1001</v>
      </c>
      <c r="B4141" t="s">
        <v>21</v>
      </c>
      <c r="C4141" s="2" t="str">
        <f t="shared" si="214"/>
        <v>19</v>
      </c>
      <c r="D4141" t="s">
        <v>757</v>
      </c>
      <c r="E4141" s="2" t="str">
        <f t="shared" si="216"/>
        <v>190200000</v>
      </c>
      <c r="F4141" t="s">
        <v>827</v>
      </c>
      <c r="G4141" t="s">
        <v>828</v>
      </c>
      <c r="H4141" t="s">
        <v>829</v>
      </c>
      <c r="I4141">
        <v>12005</v>
      </c>
      <c r="J4141" t="s">
        <v>31</v>
      </c>
      <c r="K4141" s="1">
        <v>143784</v>
      </c>
      <c r="L4141" s="1">
        <v>193458</v>
      </c>
      <c r="M4141" s="1">
        <v>49674</v>
      </c>
      <c r="N4141" s="1">
        <v>193457.36</v>
      </c>
      <c r="O4141">
        <v>0.64</v>
      </c>
      <c r="P4141" s="1">
        <v>193457.36</v>
      </c>
      <c r="Q4141">
        <v>0</v>
      </c>
      <c r="R4141" s="1">
        <v>193457.36</v>
      </c>
      <c r="S4141">
        <v>0</v>
      </c>
    </row>
    <row r="4142" spans="1:19" x14ac:dyDescent="0.25">
      <c r="A4142" s="2">
        <v>1001</v>
      </c>
      <c r="B4142" t="s">
        <v>21</v>
      </c>
      <c r="C4142" s="2" t="str">
        <f t="shared" si="214"/>
        <v>19</v>
      </c>
      <c r="D4142" t="s">
        <v>757</v>
      </c>
      <c r="E4142" s="2" t="str">
        <f t="shared" si="216"/>
        <v>190200000</v>
      </c>
      <c r="F4142" t="s">
        <v>827</v>
      </c>
      <c r="G4142" t="s">
        <v>828</v>
      </c>
      <c r="H4142" t="s">
        <v>829</v>
      </c>
      <c r="I4142">
        <v>12100</v>
      </c>
      <c r="J4142" t="s">
        <v>32</v>
      </c>
      <c r="K4142" s="1">
        <v>767789</v>
      </c>
      <c r="L4142" s="1">
        <v>642878.74</v>
      </c>
      <c r="M4142" s="1">
        <v>-124910.26</v>
      </c>
      <c r="N4142" s="1">
        <v>642878.49</v>
      </c>
      <c r="O4142">
        <v>0.25</v>
      </c>
      <c r="P4142" s="1">
        <v>642878.49</v>
      </c>
      <c r="Q4142">
        <v>0</v>
      </c>
      <c r="R4142" s="1">
        <v>642878.49</v>
      </c>
      <c r="S4142">
        <v>0</v>
      </c>
    </row>
    <row r="4143" spans="1:19" x14ac:dyDescent="0.25">
      <c r="A4143" s="2">
        <v>1001</v>
      </c>
      <c r="B4143" t="s">
        <v>21</v>
      </c>
      <c r="C4143" s="2" t="str">
        <f t="shared" si="214"/>
        <v>19</v>
      </c>
      <c r="D4143" t="s">
        <v>757</v>
      </c>
      <c r="E4143" s="2" t="str">
        <f t="shared" si="216"/>
        <v>190200000</v>
      </c>
      <c r="F4143" t="s">
        <v>827</v>
      </c>
      <c r="G4143" t="s">
        <v>828</v>
      </c>
      <c r="H4143" t="s">
        <v>829</v>
      </c>
      <c r="I4143">
        <v>12101</v>
      </c>
      <c r="J4143" t="s">
        <v>33</v>
      </c>
      <c r="K4143" s="1">
        <v>1240120</v>
      </c>
      <c r="L4143" s="1">
        <v>1064656.96</v>
      </c>
      <c r="M4143" s="1">
        <v>-175463.04000000001</v>
      </c>
      <c r="N4143" s="1">
        <v>1064656.33</v>
      </c>
      <c r="O4143">
        <v>0.63</v>
      </c>
      <c r="P4143" s="1">
        <v>1064656.33</v>
      </c>
      <c r="Q4143">
        <v>0</v>
      </c>
      <c r="R4143" s="1">
        <v>1064656.33</v>
      </c>
      <c r="S4143">
        <v>0</v>
      </c>
    </row>
    <row r="4144" spans="1:19" x14ac:dyDescent="0.25">
      <c r="A4144" s="2">
        <v>1001</v>
      </c>
      <c r="B4144" t="s">
        <v>21</v>
      </c>
      <c r="C4144" s="2" t="str">
        <f t="shared" si="214"/>
        <v>19</v>
      </c>
      <c r="D4144" t="s">
        <v>757</v>
      </c>
      <c r="E4144" s="2" t="str">
        <f t="shared" si="216"/>
        <v>190200000</v>
      </c>
      <c r="F4144" t="s">
        <v>827</v>
      </c>
      <c r="G4144" t="s">
        <v>828</v>
      </c>
      <c r="H4144" t="s">
        <v>829</v>
      </c>
      <c r="I4144">
        <v>12401</v>
      </c>
      <c r="J4144" t="s">
        <v>133</v>
      </c>
      <c r="K4144">
        <v>0</v>
      </c>
      <c r="L4144" s="1">
        <v>303087.23</v>
      </c>
      <c r="M4144" s="1">
        <v>303087.23</v>
      </c>
      <c r="N4144" s="1">
        <v>303086.96000000002</v>
      </c>
      <c r="O4144">
        <v>0.27</v>
      </c>
      <c r="P4144" s="1">
        <v>303086.96000000002</v>
      </c>
      <c r="Q4144">
        <v>0</v>
      </c>
      <c r="R4144" s="1">
        <v>303086.96000000002</v>
      </c>
      <c r="S4144">
        <v>0</v>
      </c>
    </row>
    <row r="4145" spans="1:19" x14ac:dyDescent="0.25">
      <c r="A4145" s="2">
        <v>1001</v>
      </c>
      <c r="B4145" t="s">
        <v>21</v>
      </c>
      <c r="C4145" s="2" t="str">
        <f t="shared" si="214"/>
        <v>19</v>
      </c>
      <c r="D4145" t="s">
        <v>757</v>
      </c>
      <c r="E4145" s="2" t="str">
        <f t="shared" si="216"/>
        <v>190200000</v>
      </c>
      <c r="F4145" t="s">
        <v>827</v>
      </c>
      <c r="G4145" t="s">
        <v>828</v>
      </c>
      <c r="H4145" t="s">
        <v>829</v>
      </c>
      <c r="I4145">
        <v>13000</v>
      </c>
      <c r="J4145" t="s">
        <v>53</v>
      </c>
      <c r="K4145" s="1">
        <v>129039</v>
      </c>
      <c r="L4145" s="1">
        <v>131185</v>
      </c>
      <c r="M4145" s="1">
        <v>2146</v>
      </c>
      <c r="N4145" s="1">
        <v>131184.12</v>
      </c>
      <c r="O4145">
        <v>0.88</v>
      </c>
      <c r="P4145" s="1">
        <v>131184.12</v>
      </c>
      <c r="Q4145">
        <v>0</v>
      </c>
      <c r="R4145" s="1">
        <v>131184.12</v>
      </c>
      <c r="S4145">
        <v>0</v>
      </c>
    </row>
    <row r="4146" spans="1:19" x14ac:dyDescent="0.25">
      <c r="A4146" s="2">
        <v>1001</v>
      </c>
      <c r="B4146" t="s">
        <v>21</v>
      </c>
      <c r="C4146" s="2" t="str">
        <f t="shared" si="214"/>
        <v>19</v>
      </c>
      <c r="D4146" t="s">
        <v>757</v>
      </c>
      <c r="E4146" s="2" t="str">
        <f t="shared" si="216"/>
        <v>190200000</v>
      </c>
      <c r="F4146" t="s">
        <v>827</v>
      </c>
      <c r="G4146" t="s">
        <v>828</v>
      </c>
      <c r="H4146" t="s">
        <v>829</v>
      </c>
      <c r="I4146">
        <v>13001</v>
      </c>
      <c r="J4146" t="s">
        <v>54</v>
      </c>
      <c r="K4146" s="1">
        <v>22998</v>
      </c>
      <c r="L4146" s="1">
        <v>17802</v>
      </c>
      <c r="M4146" s="1">
        <v>-5196</v>
      </c>
      <c r="N4146" s="1">
        <v>17801.28</v>
      </c>
      <c r="O4146">
        <v>0.72</v>
      </c>
      <c r="P4146" s="1">
        <v>17801.28</v>
      </c>
      <c r="Q4146">
        <v>0</v>
      </c>
      <c r="R4146" s="1">
        <v>17801.28</v>
      </c>
      <c r="S4146">
        <v>0</v>
      </c>
    </row>
    <row r="4147" spans="1:19" x14ac:dyDescent="0.25">
      <c r="A4147" s="2">
        <v>1001</v>
      </c>
      <c r="B4147" t="s">
        <v>21</v>
      </c>
      <c r="C4147" s="2" t="str">
        <f t="shared" si="214"/>
        <v>19</v>
      </c>
      <c r="D4147" t="s">
        <v>757</v>
      </c>
      <c r="E4147" s="2" t="str">
        <f t="shared" si="216"/>
        <v>190200000</v>
      </c>
      <c r="F4147" t="s">
        <v>827</v>
      </c>
      <c r="G4147" t="s">
        <v>828</v>
      </c>
      <c r="H4147" t="s">
        <v>829</v>
      </c>
      <c r="I4147">
        <v>13005</v>
      </c>
      <c r="J4147" t="s">
        <v>56</v>
      </c>
      <c r="K4147" s="1">
        <v>16494</v>
      </c>
      <c r="L4147" s="1">
        <v>16279</v>
      </c>
      <c r="M4147">
        <v>-215</v>
      </c>
      <c r="N4147" s="1">
        <v>16278.77</v>
      </c>
      <c r="O4147">
        <v>0.23</v>
      </c>
      <c r="P4147" s="1">
        <v>16278.77</v>
      </c>
      <c r="Q4147">
        <v>0</v>
      </c>
      <c r="R4147" s="1">
        <v>16278.77</v>
      </c>
      <c r="S4147">
        <v>0</v>
      </c>
    </row>
    <row r="4148" spans="1:19" x14ac:dyDescent="0.25">
      <c r="A4148" s="2">
        <v>1001</v>
      </c>
      <c r="B4148" t="s">
        <v>21</v>
      </c>
      <c r="C4148" s="2" t="str">
        <f t="shared" si="214"/>
        <v>19</v>
      </c>
      <c r="D4148" t="s">
        <v>757</v>
      </c>
      <c r="E4148" s="2" t="str">
        <f t="shared" si="216"/>
        <v>190200000</v>
      </c>
      <c r="F4148" t="s">
        <v>827</v>
      </c>
      <c r="G4148" t="s">
        <v>828</v>
      </c>
      <c r="H4148" t="s">
        <v>829</v>
      </c>
      <c r="I4148">
        <v>16000</v>
      </c>
      <c r="J4148" t="s">
        <v>35</v>
      </c>
      <c r="K4148" s="1">
        <v>597034</v>
      </c>
      <c r="L4148" s="1">
        <v>1125828.3899999999</v>
      </c>
      <c r="M4148" s="1">
        <v>528794.39</v>
      </c>
      <c r="N4148" s="1">
        <v>1125828.3899999999</v>
      </c>
      <c r="O4148">
        <v>0</v>
      </c>
      <c r="P4148" s="1">
        <v>1125828.3899999999</v>
      </c>
      <c r="Q4148">
        <v>0</v>
      </c>
      <c r="R4148" s="1">
        <v>1125828.3899999999</v>
      </c>
      <c r="S4148">
        <v>0</v>
      </c>
    </row>
    <row r="4149" spans="1:19" x14ac:dyDescent="0.25">
      <c r="A4149" s="2">
        <v>1001</v>
      </c>
      <c r="B4149" t="s">
        <v>21</v>
      </c>
      <c r="C4149" s="2" t="str">
        <f t="shared" si="214"/>
        <v>19</v>
      </c>
      <c r="D4149" t="s">
        <v>757</v>
      </c>
      <c r="E4149" s="2" t="str">
        <f t="shared" si="216"/>
        <v>190200000</v>
      </c>
      <c r="F4149" t="s">
        <v>827</v>
      </c>
      <c r="G4149" t="s">
        <v>828</v>
      </c>
      <c r="H4149" t="s">
        <v>829</v>
      </c>
      <c r="I4149">
        <v>22000</v>
      </c>
      <c r="J4149" t="s">
        <v>39</v>
      </c>
      <c r="K4149" s="1">
        <v>25000</v>
      </c>
      <c r="L4149" s="1">
        <v>13202.22</v>
      </c>
      <c r="M4149" s="1">
        <v>-11797.78</v>
      </c>
      <c r="N4149">
        <v>0</v>
      </c>
      <c r="O4149" s="1">
        <v>13202.22</v>
      </c>
      <c r="P4149">
        <v>0</v>
      </c>
      <c r="Q4149">
        <v>0</v>
      </c>
      <c r="R4149">
        <v>0</v>
      </c>
      <c r="S4149">
        <v>0</v>
      </c>
    </row>
    <row r="4150" spans="1:19" x14ac:dyDescent="0.25">
      <c r="A4150" s="2">
        <v>1001</v>
      </c>
      <c r="B4150" t="s">
        <v>21</v>
      </c>
      <c r="C4150" s="2" t="str">
        <f t="shared" si="214"/>
        <v>19</v>
      </c>
      <c r="D4150" t="s">
        <v>757</v>
      </c>
      <c r="E4150" s="2" t="str">
        <f t="shared" si="216"/>
        <v>190200000</v>
      </c>
      <c r="F4150" t="s">
        <v>827</v>
      </c>
      <c r="G4150" t="s">
        <v>828</v>
      </c>
      <c r="H4150" t="s">
        <v>829</v>
      </c>
      <c r="I4150">
        <v>22004</v>
      </c>
      <c r="J4150" t="s">
        <v>72</v>
      </c>
      <c r="K4150" s="1">
        <v>25000</v>
      </c>
      <c r="L4150" s="1">
        <v>25000</v>
      </c>
      <c r="M4150">
        <v>0</v>
      </c>
      <c r="N4150">
        <v>0</v>
      </c>
      <c r="O4150" s="1">
        <v>25000</v>
      </c>
      <c r="P4150">
        <v>0</v>
      </c>
      <c r="Q4150">
        <v>0</v>
      </c>
      <c r="R4150">
        <v>0</v>
      </c>
      <c r="S4150">
        <v>0</v>
      </c>
    </row>
    <row r="4151" spans="1:19" x14ac:dyDescent="0.25">
      <c r="A4151" s="2">
        <v>1001</v>
      </c>
      <c r="B4151" t="s">
        <v>21</v>
      </c>
      <c r="C4151" s="2" t="str">
        <f t="shared" si="214"/>
        <v>19</v>
      </c>
      <c r="D4151" t="s">
        <v>757</v>
      </c>
      <c r="E4151" s="2" t="str">
        <f t="shared" si="216"/>
        <v>190200000</v>
      </c>
      <c r="F4151" t="s">
        <v>827</v>
      </c>
      <c r="G4151" t="s">
        <v>828</v>
      </c>
      <c r="H4151" t="s">
        <v>829</v>
      </c>
      <c r="I4151">
        <v>22201</v>
      </c>
      <c r="J4151" t="s">
        <v>42</v>
      </c>
      <c r="K4151" s="1">
        <v>5000</v>
      </c>
      <c r="L4151" s="1">
        <v>5000</v>
      </c>
      <c r="M4151">
        <v>0</v>
      </c>
      <c r="N4151">
        <v>0</v>
      </c>
      <c r="O4151" s="1">
        <v>5000</v>
      </c>
      <c r="P4151">
        <v>0</v>
      </c>
      <c r="Q4151">
        <v>0</v>
      </c>
      <c r="R4151">
        <v>0</v>
      </c>
      <c r="S4151">
        <v>0</v>
      </c>
    </row>
    <row r="4152" spans="1:19" x14ac:dyDescent="0.25">
      <c r="A4152" s="2">
        <v>1001</v>
      </c>
      <c r="B4152" t="s">
        <v>21</v>
      </c>
      <c r="C4152" s="2" t="str">
        <f t="shared" si="214"/>
        <v>19</v>
      </c>
      <c r="D4152" t="s">
        <v>757</v>
      </c>
      <c r="E4152" s="2" t="str">
        <f t="shared" si="216"/>
        <v>190200000</v>
      </c>
      <c r="F4152" t="s">
        <v>827</v>
      </c>
      <c r="G4152" t="s">
        <v>828</v>
      </c>
      <c r="H4152" t="s">
        <v>829</v>
      </c>
      <c r="I4152">
        <v>22706</v>
      </c>
      <c r="J4152" t="s">
        <v>86</v>
      </c>
      <c r="K4152" s="1">
        <v>150000</v>
      </c>
      <c r="L4152" s="1">
        <v>136262.26</v>
      </c>
      <c r="M4152" s="1">
        <v>-13737.74</v>
      </c>
      <c r="N4152" s="1">
        <v>179464.48</v>
      </c>
      <c r="O4152" s="1">
        <v>-43202.22</v>
      </c>
      <c r="P4152" s="1">
        <v>179464.48</v>
      </c>
      <c r="Q4152">
        <v>0</v>
      </c>
      <c r="R4152" s="1">
        <v>179464.48</v>
      </c>
      <c r="S4152">
        <v>0</v>
      </c>
    </row>
    <row r="4153" spans="1:19" x14ac:dyDescent="0.25">
      <c r="A4153" s="2">
        <v>1001</v>
      </c>
      <c r="B4153" t="s">
        <v>21</v>
      </c>
      <c r="C4153" s="2" t="str">
        <f t="shared" si="214"/>
        <v>19</v>
      </c>
      <c r="D4153" t="s">
        <v>757</v>
      </c>
      <c r="E4153" s="2" t="str">
        <f t="shared" si="216"/>
        <v>190200000</v>
      </c>
      <c r="F4153" t="s">
        <v>827</v>
      </c>
      <c r="G4153" t="s">
        <v>828</v>
      </c>
      <c r="H4153" t="s">
        <v>829</v>
      </c>
      <c r="I4153">
        <v>22709</v>
      </c>
      <c r="J4153" t="s">
        <v>87</v>
      </c>
      <c r="K4153">
        <v>0</v>
      </c>
      <c r="L4153">
        <v>0</v>
      </c>
      <c r="M4153">
        <v>0</v>
      </c>
      <c r="N4153">
        <v>0</v>
      </c>
      <c r="O4153">
        <v>0</v>
      </c>
      <c r="P4153">
        <v>0</v>
      </c>
      <c r="Q4153">
        <v>0</v>
      </c>
      <c r="R4153">
        <v>0</v>
      </c>
      <c r="S4153">
        <v>0</v>
      </c>
    </row>
    <row r="4154" spans="1:19" x14ac:dyDescent="0.25">
      <c r="A4154" s="2">
        <v>1001</v>
      </c>
      <c r="B4154" t="s">
        <v>21</v>
      </c>
      <c r="C4154" s="2" t="str">
        <f t="shared" si="214"/>
        <v>19</v>
      </c>
      <c r="D4154" t="s">
        <v>757</v>
      </c>
      <c r="E4154" s="2" t="str">
        <f t="shared" si="216"/>
        <v>190200000</v>
      </c>
      <c r="F4154" t="s">
        <v>827</v>
      </c>
      <c r="G4154" t="s">
        <v>828</v>
      </c>
      <c r="H4154" t="s">
        <v>829</v>
      </c>
      <c r="I4154">
        <v>23001</v>
      </c>
      <c r="J4154" t="s">
        <v>88</v>
      </c>
      <c r="K4154" s="1">
        <v>2000</v>
      </c>
      <c r="L4154" s="1">
        <v>2000</v>
      </c>
      <c r="M4154">
        <v>0</v>
      </c>
      <c r="N4154">
        <v>426.95</v>
      </c>
      <c r="O4154" s="1">
        <v>1573.05</v>
      </c>
      <c r="P4154">
        <v>426.95</v>
      </c>
      <c r="Q4154">
        <v>0</v>
      </c>
      <c r="R4154">
        <v>426.95</v>
      </c>
      <c r="S4154">
        <v>0</v>
      </c>
    </row>
    <row r="4155" spans="1:19" x14ac:dyDescent="0.25">
      <c r="A4155" s="2">
        <v>1001</v>
      </c>
      <c r="B4155" t="s">
        <v>21</v>
      </c>
      <c r="C4155" s="2" t="str">
        <f t="shared" si="214"/>
        <v>19</v>
      </c>
      <c r="D4155" t="s">
        <v>757</v>
      </c>
      <c r="E4155" s="2" t="str">
        <f t="shared" si="216"/>
        <v>190200000</v>
      </c>
      <c r="F4155" t="s">
        <v>827</v>
      </c>
      <c r="G4155" t="s">
        <v>828</v>
      </c>
      <c r="H4155" t="s">
        <v>829</v>
      </c>
      <c r="I4155">
        <v>23100</v>
      </c>
      <c r="J4155" t="s">
        <v>89</v>
      </c>
      <c r="K4155" s="1">
        <v>23000</v>
      </c>
      <c r="L4155" s="1">
        <v>23000</v>
      </c>
      <c r="M4155">
        <v>0</v>
      </c>
      <c r="N4155" s="1">
        <v>24565.97</v>
      </c>
      <c r="O4155" s="1">
        <v>-1565.97</v>
      </c>
      <c r="P4155" s="1">
        <v>24565.97</v>
      </c>
      <c r="Q4155">
        <v>0</v>
      </c>
      <c r="R4155" s="1">
        <v>24565.97</v>
      </c>
      <c r="S4155">
        <v>0</v>
      </c>
    </row>
    <row r="4156" spans="1:19" x14ac:dyDescent="0.25">
      <c r="A4156" s="2">
        <v>1001</v>
      </c>
      <c r="B4156" t="s">
        <v>21</v>
      </c>
      <c r="C4156" s="2" t="str">
        <f t="shared" si="214"/>
        <v>19</v>
      </c>
      <c r="D4156" t="s">
        <v>757</v>
      </c>
      <c r="E4156" s="2" t="str">
        <f t="shared" si="216"/>
        <v>190200000</v>
      </c>
      <c r="F4156" t="s">
        <v>827</v>
      </c>
      <c r="G4156" t="s">
        <v>828</v>
      </c>
      <c r="H4156" t="s">
        <v>829</v>
      </c>
      <c r="I4156">
        <v>28001</v>
      </c>
      <c r="J4156" t="s">
        <v>45</v>
      </c>
      <c r="K4156">
        <v>0</v>
      </c>
      <c r="L4156" s="1">
        <v>13737.74</v>
      </c>
      <c r="M4156" s="1">
        <v>13737.74</v>
      </c>
      <c r="N4156" s="1">
        <v>13737.74</v>
      </c>
      <c r="O4156">
        <v>0</v>
      </c>
      <c r="P4156" s="1">
        <v>13737.74</v>
      </c>
      <c r="Q4156">
        <v>0</v>
      </c>
      <c r="R4156" s="1">
        <v>13737.74</v>
      </c>
      <c r="S4156">
        <v>0</v>
      </c>
    </row>
    <row r="4157" spans="1:19" x14ac:dyDescent="0.25">
      <c r="A4157" s="2">
        <v>1001</v>
      </c>
      <c r="B4157" t="s">
        <v>21</v>
      </c>
      <c r="C4157" s="2" t="str">
        <f t="shared" si="214"/>
        <v>19</v>
      </c>
      <c r="D4157" t="s">
        <v>757</v>
      </c>
      <c r="E4157" s="2" t="str">
        <f t="shared" si="216"/>
        <v>190200000</v>
      </c>
      <c r="F4157" t="s">
        <v>827</v>
      </c>
      <c r="G4157" t="s">
        <v>828</v>
      </c>
      <c r="H4157" t="s">
        <v>829</v>
      </c>
      <c r="I4157">
        <v>47399</v>
      </c>
      <c r="J4157" t="s">
        <v>146</v>
      </c>
      <c r="K4157" s="1">
        <v>1500000</v>
      </c>
      <c r="L4157" s="1">
        <v>1676328.14</v>
      </c>
      <c r="M4157" s="1">
        <v>176328.14</v>
      </c>
      <c r="N4157" s="1">
        <v>838164.07</v>
      </c>
      <c r="O4157" s="1">
        <v>838164.07</v>
      </c>
      <c r="P4157" s="1">
        <v>838164.07</v>
      </c>
      <c r="Q4157">
        <v>0</v>
      </c>
      <c r="R4157" s="1">
        <v>838164.07</v>
      </c>
      <c r="S4157">
        <v>0</v>
      </c>
    </row>
    <row r="4158" spans="1:19" x14ac:dyDescent="0.25">
      <c r="A4158" s="2">
        <v>1001</v>
      </c>
      <c r="B4158" t="s">
        <v>21</v>
      </c>
      <c r="C4158" s="2" t="str">
        <f t="shared" si="214"/>
        <v>19</v>
      </c>
      <c r="D4158" t="s">
        <v>757</v>
      </c>
      <c r="E4158" s="2" t="str">
        <f t="shared" si="216"/>
        <v>190200000</v>
      </c>
      <c r="F4158" t="s">
        <v>827</v>
      </c>
      <c r="G4158" t="s">
        <v>828</v>
      </c>
      <c r="H4158" t="s">
        <v>829</v>
      </c>
      <c r="I4158">
        <v>48099</v>
      </c>
      <c r="J4158" t="s">
        <v>118</v>
      </c>
      <c r="K4158" s="1">
        <v>3000000</v>
      </c>
      <c r="L4158" s="1">
        <v>7323671.8600000003</v>
      </c>
      <c r="M4158" s="1">
        <v>4323671.8600000003</v>
      </c>
      <c r="N4158" s="1">
        <v>3661835.93</v>
      </c>
      <c r="O4158" s="1">
        <v>3661835.93</v>
      </c>
      <c r="P4158" s="1">
        <v>3661835.93</v>
      </c>
      <c r="Q4158">
        <v>0</v>
      </c>
      <c r="R4158" s="1">
        <v>3661835.93</v>
      </c>
      <c r="S4158">
        <v>0</v>
      </c>
    </row>
    <row r="4159" spans="1:19" x14ac:dyDescent="0.25">
      <c r="A4159" s="2">
        <v>1001</v>
      </c>
      <c r="B4159" t="s">
        <v>21</v>
      </c>
      <c r="C4159" s="2" t="str">
        <f t="shared" ref="C4159:C4222" si="217">"20"</f>
        <v>20</v>
      </c>
      <c r="D4159" t="s">
        <v>830</v>
      </c>
      <c r="E4159" s="2" t="str">
        <f t="shared" ref="E4159:E4190" si="218">"200010000"</f>
        <v>200010000</v>
      </c>
      <c r="F4159" t="s">
        <v>412</v>
      </c>
      <c r="G4159" t="s">
        <v>413</v>
      </c>
      <c r="H4159" t="s">
        <v>414</v>
      </c>
      <c r="I4159">
        <v>10000</v>
      </c>
      <c r="J4159" t="s">
        <v>25</v>
      </c>
      <c r="K4159" s="1">
        <v>84589</v>
      </c>
      <c r="L4159" s="1">
        <v>47676.55</v>
      </c>
      <c r="M4159" s="1">
        <v>-36912.449999999997</v>
      </c>
      <c r="N4159" s="1">
        <v>47676.08</v>
      </c>
      <c r="O4159">
        <v>0.47</v>
      </c>
      <c r="P4159" s="1">
        <v>47676.08</v>
      </c>
      <c r="Q4159">
        <v>0</v>
      </c>
      <c r="R4159" s="1">
        <v>47676.08</v>
      </c>
      <c r="S4159">
        <v>0</v>
      </c>
    </row>
    <row r="4160" spans="1:19" x14ac:dyDescent="0.25">
      <c r="A4160" s="2">
        <v>1001</v>
      </c>
      <c r="B4160" t="s">
        <v>21</v>
      </c>
      <c r="C4160" s="2" t="str">
        <f t="shared" si="217"/>
        <v>20</v>
      </c>
      <c r="D4160" t="s">
        <v>830</v>
      </c>
      <c r="E4160" s="2" t="str">
        <f t="shared" si="218"/>
        <v>200010000</v>
      </c>
      <c r="F4160" t="s">
        <v>412</v>
      </c>
      <c r="G4160" t="s">
        <v>413</v>
      </c>
      <c r="H4160" t="s">
        <v>414</v>
      </c>
      <c r="I4160">
        <v>12000</v>
      </c>
      <c r="J4160" t="s">
        <v>28</v>
      </c>
      <c r="K4160" s="1">
        <v>954790</v>
      </c>
      <c r="L4160" s="1">
        <v>764488.69</v>
      </c>
      <c r="M4160" s="1">
        <v>-190301.31</v>
      </c>
      <c r="N4160" s="1">
        <v>764488.65</v>
      </c>
      <c r="O4160">
        <v>0.04</v>
      </c>
      <c r="P4160" s="1">
        <v>764488.65</v>
      </c>
      <c r="Q4160">
        <v>0</v>
      </c>
      <c r="R4160" s="1">
        <v>764488.65</v>
      </c>
      <c r="S4160">
        <v>0</v>
      </c>
    </row>
    <row r="4161" spans="1:19" x14ac:dyDescent="0.25">
      <c r="A4161" s="2">
        <v>1001</v>
      </c>
      <c r="B4161" t="s">
        <v>21</v>
      </c>
      <c r="C4161" s="2" t="str">
        <f t="shared" si="217"/>
        <v>20</v>
      </c>
      <c r="D4161" t="s">
        <v>830</v>
      </c>
      <c r="E4161" s="2" t="str">
        <f t="shared" si="218"/>
        <v>200010000</v>
      </c>
      <c r="F4161" t="s">
        <v>412</v>
      </c>
      <c r="G4161" t="s">
        <v>413</v>
      </c>
      <c r="H4161" t="s">
        <v>414</v>
      </c>
      <c r="I4161">
        <v>12001</v>
      </c>
      <c r="J4161" t="s">
        <v>51</v>
      </c>
      <c r="K4161" s="1">
        <v>614700</v>
      </c>
      <c r="L4161" s="1">
        <v>374159.72</v>
      </c>
      <c r="M4161" s="1">
        <v>-240540.28</v>
      </c>
      <c r="N4161" s="1">
        <v>374158.9</v>
      </c>
      <c r="O4161">
        <v>0.82</v>
      </c>
      <c r="P4161" s="1">
        <v>374158.9</v>
      </c>
      <c r="Q4161">
        <v>0</v>
      </c>
      <c r="R4161" s="1">
        <v>374158.9</v>
      </c>
      <c r="S4161">
        <v>0</v>
      </c>
    </row>
    <row r="4162" spans="1:19" x14ac:dyDescent="0.25">
      <c r="A4162" s="2">
        <v>1001</v>
      </c>
      <c r="B4162" t="s">
        <v>21</v>
      </c>
      <c r="C4162" s="2" t="str">
        <f t="shared" si="217"/>
        <v>20</v>
      </c>
      <c r="D4162" t="s">
        <v>830</v>
      </c>
      <c r="E4162" s="2" t="str">
        <f t="shared" si="218"/>
        <v>200010000</v>
      </c>
      <c r="F4162" t="s">
        <v>412</v>
      </c>
      <c r="G4162" t="s">
        <v>413</v>
      </c>
      <c r="H4162" t="s">
        <v>414</v>
      </c>
      <c r="I4162">
        <v>12002</v>
      </c>
      <c r="J4162" t="s">
        <v>29</v>
      </c>
      <c r="K4162" s="1">
        <v>195208</v>
      </c>
      <c r="L4162" s="1">
        <v>132943.63</v>
      </c>
      <c r="M4162" s="1">
        <v>-62264.37</v>
      </c>
      <c r="N4162" s="1">
        <v>132943.57</v>
      </c>
      <c r="O4162">
        <v>0.06</v>
      </c>
      <c r="P4162" s="1">
        <v>132943.57</v>
      </c>
      <c r="Q4162">
        <v>0</v>
      </c>
      <c r="R4162" s="1">
        <v>132943.57</v>
      </c>
      <c r="S4162">
        <v>0</v>
      </c>
    </row>
    <row r="4163" spans="1:19" x14ac:dyDescent="0.25">
      <c r="A4163" s="2">
        <v>1001</v>
      </c>
      <c r="B4163" t="s">
        <v>21</v>
      </c>
      <c r="C4163" s="2" t="str">
        <f t="shared" si="217"/>
        <v>20</v>
      </c>
      <c r="D4163" t="s">
        <v>830</v>
      </c>
      <c r="E4163" s="2" t="str">
        <f t="shared" si="218"/>
        <v>200010000</v>
      </c>
      <c r="F4163" t="s">
        <v>412</v>
      </c>
      <c r="G4163" t="s">
        <v>413</v>
      </c>
      <c r="H4163" t="s">
        <v>414</v>
      </c>
      <c r="I4163">
        <v>12003</v>
      </c>
      <c r="J4163" t="s">
        <v>30</v>
      </c>
      <c r="K4163" s="1">
        <v>184927</v>
      </c>
      <c r="L4163" s="1">
        <v>171044</v>
      </c>
      <c r="M4163" s="1">
        <v>-13883</v>
      </c>
      <c r="N4163" s="1">
        <v>171043.47</v>
      </c>
      <c r="O4163">
        <v>0.53</v>
      </c>
      <c r="P4163" s="1">
        <v>171043.47</v>
      </c>
      <c r="Q4163">
        <v>0</v>
      </c>
      <c r="R4163" s="1">
        <v>171043.47</v>
      </c>
      <c r="S4163">
        <v>0</v>
      </c>
    </row>
    <row r="4164" spans="1:19" x14ac:dyDescent="0.25">
      <c r="A4164" s="2">
        <v>1001</v>
      </c>
      <c r="B4164" t="s">
        <v>21</v>
      </c>
      <c r="C4164" s="2" t="str">
        <f t="shared" si="217"/>
        <v>20</v>
      </c>
      <c r="D4164" t="s">
        <v>830</v>
      </c>
      <c r="E4164" s="2" t="str">
        <f t="shared" si="218"/>
        <v>200010000</v>
      </c>
      <c r="F4164" t="s">
        <v>412</v>
      </c>
      <c r="G4164" t="s">
        <v>413</v>
      </c>
      <c r="H4164" t="s">
        <v>414</v>
      </c>
      <c r="I4164">
        <v>12005</v>
      </c>
      <c r="J4164" t="s">
        <v>31</v>
      </c>
      <c r="K4164" s="1">
        <v>305640</v>
      </c>
      <c r="L4164" s="1">
        <v>325403.52000000002</v>
      </c>
      <c r="M4164" s="1">
        <v>19763.52</v>
      </c>
      <c r="N4164" s="1">
        <v>325403.23</v>
      </c>
      <c r="O4164">
        <v>0.28999999999999998</v>
      </c>
      <c r="P4164" s="1">
        <v>325403.23</v>
      </c>
      <c r="Q4164">
        <v>0</v>
      </c>
      <c r="R4164" s="1">
        <v>325403.23</v>
      </c>
      <c r="S4164">
        <v>0</v>
      </c>
    </row>
    <row r="4165" spans="1:19" x14ac:dyDescent="0.25">
      <c r="A4165" s="2">
        <v>1001</v>
      </c>
      <c r="B4165" t="s">
        <v>21</v>
      </c>
      <c r="C4165" s="2" t="str">
        <f t="shared" si="217"/>
        <v>20</v>
      </c>
      <c r="D4165" t="s">
        <v>830</v>
      </c>
      <c r="E4165" s="2" t="str">
        <f t="shared" si="218"/>
        <v>200010000</v>
      </c>
      <c r="F4165" t="s">
        <v>412</v>
      </c>
      <c r="G4165" t="s">
        <v>413</v>
      </c>
      <c r="H4165" t="s">
        <v>414</v>
      </c>
      <c r="I4165">
        <v>12100</v>
      </c>
      <c r="J4165" t="s">
        <v>32</v>
      </c>
      <c r="K4165" s="1">
        <v>1247540</v>
      </c>
      <c r="L4165" s="1">
        <v>1032387.34</v>
      </c>
      <c r="M4165" s="1">
        <v>-215152.66</v>
      </c>
      <c r="N4165" s="1">
        <v>1032386.9</v>
      </c>
      <c r="O4165">
        <v>0.44</v>
      </c>
      <c r="P4165" s="1">
        <v>1032386.9</v>
      </c>
      <c r="Q4165">
        <v>0</v>
      </c>
      <c r="R4165" s="1">
        <v>1032386.9</v>
      </c>
      <c r="S4165">
        <v>0</v>
      </c>
    </row>
    <row r="4166" spans="1:19" x14ac:dyDescent="0.25">
      <c r="A4166" s="2">
        <v>1001</v>
      </c>
      <c r="B4166" t="s">
        <v>21</v>
      </c>
      <c r="C4166" s="2" t="str">
        <f t="shared" si="217"/>
        <v>20</v>
      </c>
      <c r="D4166" t="s">
        <v>830</v>
      </c>
      <c r="E4166" s="2" t="str">
        <f t="shared" si="218"/>
        <v>200010000</v>
      </c>
      <c r="F4166" t="s">
        <v>412</v>
      </c>
      <c r="G4166" t="s">
        <v>413</v>
      </c>
      <c r="H4166" t="s">
        <v>414</v>
      </c>
      <c r="I4166">
        <v>12101</v>
      </c>
      <c r="J4166" t="s">
        <v>33</v>
      </c>
      <c r="K4166" s="1">
        <v>2476437</v>
      </c>
      <c r="L4166" s="1">
        <v>2109965.44</v>
      </c>
      <c r="M4166" s="1">
        <v>-366471.56</v>
      </c>
      <c r="N4166" s="1">
        <v>2109964.46</v>
      </c>
      <c r="O4166">
        <v>0.98</v>
      </c>
      <c r="P4166" s="1">
        <v>2109964.46</v>
      </c>
      <c r="Q4166">
        <v>0</v>
      </c>
      <c r="R4166" s="1">
        <v>2109964.46</v>
      </c>
      <c r="S4166">
        <v>0</v>
      </c>
    </row>
    <row r="4167" spans="1:19" x14ac:dyDescent="0.25">
      <c r="A4167" s="2">
        <v>1001</v>
      </c>
      <c r="B4167" t="s">
        <v>21</v>
      </c>
      <c r="C4167" s="2" t="str">
        <f t="shared" si="217"/>
        <v>20</v>
      </c>
      <c r="D4167" t="s">
        <v>830</v>
      </c>
      <c r="E4167" s="2" t="str">
        <f t="shared" si="218"/>
        <v>200010000</v>
      </c>
      <c r="F4167" t="s">
        <v>412</v>
      </c>
      <c r="G4167" t="s">
        <v>413</v>
      </c>
      <c r="H4167" t="s">
        <v>414</v>
      </c>
      <c r="I4167">
        <v>12103</v>
      </c>
      <c r="J4167" t="s">
        <v>52</v>
      </c>
      <c r="K4167" s="1">
        <v>15413</v>
      </c>
      <c r="L4167" s="1">
        <v>14602</v>
      </c>
      <c r="M4167">
        <v>-811</v>
      </c>
      <c r="N4167" s="1">
        <v>14601.64</v>
      </c>
      <c r="O4167">
        <v>0.36</v>
      </c>
      <c r="P4167" s="1">
        <v>14601.64</v>
      </c>
      <c r="Q4167">
        <v>0</v>
      </c>
      <c r="R4167" s="1">
        <v>14601.64</v>
      </c>
      <c r="S4167">
        <v>0</v>
      </c>
    </row>
    <row r="4168" spans="1:19" x14ac:dyDescent="0.25">
      <c r="A4168" s="2">
        <v>1001</v>
      </c>
      <c r="B4168" t="s">
        <v>21</v>
      </c>
      <c r="C4168" s="2" t="str">
        <f t="shared" si="217"/>
        <v>20</v>
      </c>
      <c r="D4168" t="s">
        <v>830</v>
      </c>
      <c r="E4168" s="2" t="str">
        <f t="shared" si="218"/>
        <v>200010000</v>
      </c>
      <c r="F4168" t="s">
        <v>412</v>
      </c>
      <c r="G4168" t="s">
        <v>413</v>
      </c>
      <c r="H4168" t="s">
        <v>414</v>
      </c>
      <c r="I4168">
        <v>12401</v>
      </c>
      <c r="J4168" t="s">
        <v>133</v>
      </c>
      <c r="K4168" s="1">
        <v>616392</v>
      </c>
      <c r="L4168" s="1">
        <v>580484.9</v>
      </c>
      <c r="M4168" s="1">
        <v>-35907.1</v>
      </c>
      <c r="N4168" s="1">
        <v>580484.56000000006</v>
      </c>
      <c r="O4168">
        <v>0.34</v>
      </c>
      <c r="P4168" s="1">
        <v>580484.56000000006</v>
      </c>
      <c r="Q4168">
        <v>0</v>
      </c>
      <c r="R4168" s="1">
        <v>580484.56000000006</v>
      </c>
      <c r="S4168">
        <v>0</v>
      </c>
    </row>
    <row r="4169" spans="1:19" x14ac:dyDescent="0.25">
      <c r="A4169" s="2">
        <v>1001</v>
      </c>
      <c r="B4169" t="s">
        <v>21</v>
      </c>
      <c r="C4169" s="2" t="str">
        <f t="shared" si="217"/>
        <v>20</v>
      </c>
      <c r="D4169" t="s">
        <v>830</v>
      </c>
      <c r="E4169" s="2" t="str">
        <f t="shared" si="218"/>
        <v>200010000</v>
      </c>
      <c r="F4169" t="s">
        <v>412</v>
      </c>
      <c r="G4169" t="s">
        <v>413</v>
      </c>
      <c r="H4169" t="s">
        <v>414</v>
      </c>
      <c r="I4169">
        <v>12502</v>
      </c>
      <c r="J4169" t="s">
        <v>134</v>
      </c>
      <c r="K4169">
        <v>0</v>
      </c>
      <c r="L4169" s="1">
        <v>30625</v>
      </c>
      <c r="M4169" s="1">
        <v>30625</v>
      </c>
      <c r="N4169" s="1">
        <v>30624.959999999999</v>
      </c>
      <c r="O4169">
        <v>0.04</v>
      </c>
      <c r="P4169" s="1">
        <v>30624.959999999999</v>
      </c>
      <c r="Q4169">
        <v>0</v>
      </c>
      <c r="R4169" s="1">
        <v>30624.959999999999</v>
      </c>
      <c r="S4169">
        <v>0</v>
      </c>
    </row>
    <row r="4170" spans="1:19" x14ac:dyDescent="0.25">
      <c r="A4170" s="2">
        <v>1001</v>
      </c>
      <c r="B4170" t="s">
        <v>21</v>
      </c>
      <c r="C4170" s="2" t="str">
        <f t="shared" si="217"/>
        <v>20</v>
      </c>
      <c r="D4170" t="s">
        <v>830</v>
      </c>
      <c r="E4170" s="2" t="str">
        <f t="shared" si="218"/>
        <v>200010000</v>
      </c>
      <c r="F4170" t="s">
        <v>412</v>
      </c>
      <c r="G4170" t="s">
        <v>413</v>
      </c>
      <c r="H4170" t="s">
        <v>414</v>
      </c>
      <c r="I4170">
        <v>13000</v>
      </c>
      <c r="J4170" t="s">
        <v>53</v>
      </c>
      <c r="K4170" s="1">
        <v>2054573</v>
      </c>
      <c r="L4170" s="1">
        <v>1726230.34</v>
      </c>
      <c r="M4170" s="1">
        <v>-328342.65999999997</v>
      </c>
      <c r="N4170" s="1">
        <v>1726229.61</v>
      </c>
      <c r="O4170">
        <v>0.73</v>
      </c>
      <c r="P4170" s="1">
        <v>1726229.61</v>
      </c>
      <c r="Q4170">
        <v>0</v>
      </c>
      <c r="R4170" s="1">
        <v>1726229.61</v>
      </c>
      <c r="S4170">
        <v>0</v>
      </c>
    </row>
    <row r="4171" spans="1:19" x14ac:dyDescent="0.25">
      <c r="A4171" s="2">
        <v>1001</v>
      </c>
      <c r="B4171" t="s">
        <v>21</v>
      </c>
      <c r="C4171" s="2" t="str">
        <f t="shared" si="217"/>
        <v>20</v>
      </c>
      <c r="D4171" t="s">
        <v>830</v>
      </c>
      <c r="E4171" s="2" t="str">
        <f t="shared" si="218"/>
        <v>200010000</v>
      </c>
      <c r="F4171" t="s">
        <v>412</v>
      </c>
      <c r="G4171" t="s">
        <v>413</v>
      </c>
      <c r="H4171" t="s">
        <v>414</v>
      </c>
      <c r="I4171">
        <v>13001</v>
      </c>
      <c r="J4171" t="s">
        <v>54</v>
      </c>
      <c r="K4171" s="1">
        <v>106071</v>
      </c>
      <c r="L4171" s="1">
        <v>95027</v>
      </c>
      <c r="M4171" s="1">
        <v>-11044</v>
      </c>
      <c r="N4171" s="1">
        <v>95026.71</v>
      </c>
      <c r="O4171">
        <v>0.28999999999999998</v>
      </c>
      <c r="P4171" s="1">
        <v>95026.71</v>
      </c>
      <c r="Q4171">
        <v>0</v>
      </c>
      <c r="R4171" s="1">
        <v>95026.71</v>
      </c>
      <c r="S4171">
        <v>0</v>
      </c>
    </row>
    <row r="4172" spans="1:19" x14ac:dyDescent="0.25">
      <c r="A4172" s="2">
        <v>1001</v>
      </c>
      <c r="B4172" t="s">
        <v>21</v>
      </c>
      <c r="C4172" s="2" t="str">
        <f t="shared" si="217"/>
        <v>20</v>
      </c>
      <c r="D4172" t="s">
        <v>830</v>
      </c>
      <c r="E4172" s="2" t="str">
        <f t="shared" si="218"/>
        <v>200010000</v>
      </c>
      <c r="F4172" t="s">
        <v>412</v>
      </c>
      <c r="G4172" t="s">
        <v>413</v>
      </c>
      <c r="H4172" t="s">
        <v>414</v>
      </c>
      <c r="I4172">
        <v>13002</v>
      </c>
      <c r="J4172" t="s">
        <v>55</v>
      </c>
      <c r="K4172">
        <v>0</v>
      </c>
      <c r="L4172" s="1">
        <v>62108</v>
      </c>
      <c r="M4172" s="1">
        <v>62108</v>
      </c>
      <c r="N4172" s="1">
        <v>62107.35</v>
      </c>
      <c r="O4172">
        <v>0.65</v>
      </c>
      <c r="P4172" s="1">
        <v>62107.35</v>
      </c>
      <c r="Q4172">
        <v>0</v>
      </c>
      <c r="R4172" s="1">
        <v>62107.35</v>
      </c>
      <c r="S4172">
        <v>0</v>
      </c>
    </row>
    <row r="4173" spans="1:19" x14ac:dyDescent="0.25">
      <c r="A4173" s="2">
        <v>1001</v>
      </c>
      <c r="B4173" t="s">
        <v>21</v>
      </c>
      <c r="C4173" s="2" t="str">
        <f t="shared" si="217"/>
        <v>20</v>
      </c>
      <c r="D4173" t="s">
        <v>830</v>
      </c>
      <c r="E4173" s="2" t="str">
        <f t="shared" si="218"/>
        <v>200010000</v>
      </c>
      <c r="F4173" t="s">
        <v>412</v>
      </c>
      <c r="G4173" t="s">
        <v>413</v>
      </c>
      <c r="H4173" t="s">
        <v>414</v>
      </c>
      <c r="I4173">
        <v>13005</v>
      </c>
      <c r="J4173" t="s">
        <v>56</v>
      </c>
      <c r="K4173" s="1">
        <v>325889</v>
      </c>
      <c r="L4173" s="1">
        <v>310191</v>
      </c>
      <c r="M4173" s="1">
        <v>-15698</v>
      </c>
      <c r="N4173" s="1">
        <v>310190.78000000003</v>
      </c>
      <c r="O4173">
        <v>0.22</v>
      </c>
      <c r="P4173" s="1">
        <v>310190.78000000003</v>
      </c>
      <c r="Q4173">
        <v>0</v>
      </c>
      <c r="R4173" s="1">
        <v>310190.78000000003</v>
      </c>
      <c r="S4173">
        <v>0</v>
      </c>
    </row>
    <row r="4174" spans="1:19" x14ac:dyDescent="0.25">
      <c r="A4174" s="2">
        <v>1001</v>
      </c>
      <c r="B4174" t="s">
        <v>21</v>
      </c>
      <c r="C4174" s="2" t="str">
        <f t="shared" si="217"/>
        <v>20</v>
      </c>
      <c r="D4174" t="s">
        <v>830</v>
      </c>
      <c r="E4174" s="2" t="str">
        <f t="shared" si="218"/>
        <v>200010000</v>
      </c>
      <c r="F4174" t="s">
        <v>412</v>
      </c>
      <c r="G4174" t="s">
        <v>413</v>
      </c>
      <c r="H4174" t="s">
        <v>414</v>
      </c>
      <c r="I4174">
        <v>13106</v>
      </c>
      <c r="J4174" t="s">
        <v>57</v>
      </c>
      <c r="K4174" s="1">
        <v>78989</v>
      </c>
      <c r="L4174" s="1">
        <v>98930.23</v>
      </c>
      <c r="M4174" s="1">
        <v>19941.23</v>
      </c>
      <c r="N4174" s="1">
        <v>98930.23</v>
      </c>
      <c r="O4174">
        <v>0</v>
      </c>
      <c r="P4174" s="1">
        <v>98930.23</v>
      </c>
      <c r="Q4174">
        <v>0</v>
      </c>
      <c r="R4174" s="1">
        <v>98930.23</v>
      </c>
      <c r="S4174">
        <v>0</v>
      </c>
    </row>
    <row r="4175" spans="1:19" x14ac:dyDescent="0.25">
      <c r="A4175" s="2">
        <v>1001</v>
      </c>
      <c r="B4175" t="s">
        <v>21</v>
      </c>
      <c r="C4175" s="2" t="str">
        <f t="shared" si="217"/>
        <v>20</v>
      </c>
      <c r="D4175" t="s">
        <v>830</v>
      </c>
      <c r="E4175" s="2" t="str">
        <f t="shared" si="218"/>
        <v>200010000</v>
      </c>
      <c r="F4175" t="s">
        <v>412</v>
      </c>
      <c r="G4175" t="s">
        <v>413</v>
      </c>
      <c r="H4175" t="s">
        <v>414</v>
      </c>
      <c r="I4175">
        <v>14103</v>
      </c>
      <c r="J4175" t="s">
        <v>59</v>
      </c>
      <c r="K4175" s="1">
        <v>68349</v>
      </c>
      <c r="L4175" s="1">
        <v>259716</v>
      </c>
      <c r="M4175" s="1">
        <v>191367</v>
      </c>
      <c r="N4175" s="1">
        <v>259715.37</v>
      </c>
      <c r="O4175">
        <v>0.63</v>
      </c>
      <c r="P4175" s="1">
        <v>259715.37</v>
      </c>
      <c r="Q4175">
        <v>0</v>
      </c>
      <c r="R4175" s="1">
        <v>259715.37</v>
      </c>
      <c r="S4175">
        <v>0</v>
      </c>
    </row>
    <row r="4176" spans="1:19" x14ac:dyDescent="0.25">
      <c r="A4176" s="2">
        <v>1001</v>
      </c>
      <c r="B4176" t="s">
        <v>21</v>
      </c>
      <c r="C4176" s="2" t="str">
        <f t="shared" si="217"/>
        <v>20</v>
      </c>
      <c r="D4176" t="s">
        <v>830</v>
      </c>
      <c r="E4176" s="2" t="str">
        <f t="shared" si="218"/>
        <v>200010000</v>
      </c>
      <c r="F4176" t="s">
        <v>412</v>
      </c>
      <c r="G4176" t="s">
        <v>413</v>
      </c>
      <c r="H4176" t="s">
        <v>414</v>
      </c>
      <c r="I4176">
        <v>15000</v>
      </c>
      <c r="J4176" t="s">
        <v>135</v>
      </c>
      <c r="K4176">
        <v>0</v>
      </c>
      <c r="L4176" s="1">
        <v>121146</v>
      </c>
      <c r="M4176" s="1">
        <v>121146</v>
      </c>
      <c r="N4176" s="1">
        <v>121145.36</v>
      </c>
      <c r="O4176">
        <v>0.64</v>
      </c>
      <c r="P4176" s="1">
        <v>121145.36</v>
      </c>
      <c r="Q4176">
        <v>0</v>
      </c>
      <c r="R4176" s="1">
        <v>121145.36</v>
      </c>
      <c r="S4176">
        <v>0</v>
      </c>
    </row>
    <row r="4177" spans="1:19" x14ac:dyDescent="0.25">
      <c r="A4177" s="2">
        <v>1001</v>
      </c>
      <c r="B4177" t="s">
        <v>21</v>
      </c>
      <c r="C4177" s="2" t="str">
        <f t="shared" si="217"/>
        <v>20</v>
      </c>
      <c r="D4177" t="s">
        <v>830</v>
      </c>
      <c r="E4177" s="2" t="str">
        <f t="shared" si="218"/>
        <v>200010000</v>
      </c>
      <c r="F4177" t="s">
        <v>412</v>
      </c>
      <c r="G4177" t="s">
        <v>413</v>
      </c>
      <c r="H4177" t="s">
        <v>414</v>
      </c>
      <c r="I4177">
        <v>15001</v>
      </c>
      <c r="J4177" t="s">
        <v>34</v>
      </c>
      <c r="K4177" s="1">
        <v>34093</v>
      </c>
      <c r="L4177" s="1">
        <v>34121</v>
      </c>
      <c r="M4177">
        <v>28</v>
      </c>
      <c r="N4177" s="1">
        <v>34120.03</v>
      </c>
      <c r="O4177">
        <v>0.97</v>
      </c>
      <c r="P4177" s="1">
        <v>34120.03</v>
      </c>
      <c r="Q4177">
        <v>0</v>
      </c>
      <c r="R4177" s="1">
        <v>34120.03</v>
      </c>
      <c r="S4177">
        <v>0</v>
      </c>
    </row>
    <row r="4178" spans="1:19" x14ac:dyDescent="0.25">
      <c r="A4178" s="2">
        <v>1001</v>
      </c>
      <c r="B4178" t="s">
        <v>21</v>
      </c>
      <c r="C4178" s="2" t="str">
        <f t="shared" si="217"/>
        <v>20</v>
      </c>
      <c r="D4178" t="s">
        <v>830</v>
      </c>
      <c r="E4178" s="2" t="str">
        <f t="shared" si="218"/>
        <v>200010000</v>
      </c>
      <c r="F4178" t="s">
        <v>412</v>
      </c>
      <c r="G4178" t="s">
        <v>413</v>
      </c>
      <c r="H4178" t="s">
        <v>414</v>
      </c>
      <c r="I4178">
        <v>15006</v>
      </c>
      <c r="J4178" t="s">
        <v>60</v>
      </c>
      <c r="K4178" s="1">
        <v>131985</v>
      </c>
      <c r="L4178" s="1">
        <v>190383</v>
      </c>
      <c r="M4178" s="1">
        <v>58398</v>
      </c>
      <c r="N4178" s="1">
        <v>190382.32</v>
      </c>
      <c r="O4178">
        <v>0.68</v>
      </c>
      <c r="P4178" s="1">
        <v>190382.32</v>
      </c>
      <c r="Q4178">
        <v>0</v>
      </c>
      <c r="R4178" s="1">
        <v>190382.32</v>
      </c>
      <c r="S4178">
        <v>0</v>
      </c>
    </row>
    <row r="4179" spans="1:19" x14ac:dyDescent="0.25">
      <c r="A4179" s="2">
        <v>1001</v>
      </c>
      <c r="B4179" t="s">
        <v>21</v>
      </c>
      <c r="C4179" s="2" t="str">
        <f t="shared" si="217"/>
        <v>20</v>
      </c>
      <c r="D4179" t="s">
        <v>830</v>
      </c>
      <c r="E4179" s="2" t="str">
        <f t="shared" si="218"/>
        <v>200010000</v>
      </c>
      <c r="F4179" t="s">
        <v>412</v>
      </c>
      <c r="G4179" t="s">
        <v>413</v>
      </c>
      <c r="H4179" t="s">
        <v>414</v>
      </c>
      <c r="I4179">
        <v>16000</v>
      </c>
      <c r="J4179" t="s">
        <v>35</v>
      </c>
      <c r="K4179" s="1">
        <v>2063738</v>
      </c>
      <c r="L4179" s="1">
        <v>2198395.2599999998</v>
      </c>
      <c r="M4179" s="1">
        <v>134657.26</v>
      </c>
      <c r="N4179" s="1">
        <v>2198394.41</v>
      </c>
      <c r="O4179">
        <v>0.85</v>
      </c>
      <c r="P4179" s="1">
        <v>2198394.41</v>
      </c>
      <c r="Q4179">
        <v>0</v>
      </c>
      <c r="R4179" s="1">
        <v>2198394.41</v>
      </c>
      <c r="S4179">
        <v>0</v>
      </c>
    </row>
    <row r="4180" spans="1:19" x14ac:dyDescent="0.25">
      <c r="A4180" s="2">
        <v>1001</v>
      </c>
      <c r="B4180" t="s">
        <v>21</v>
      </c>
      <c r="C4180" s="2" t="str">
        <f t="shared" si="217"/>
        <v>20</v>
      </c>
      <c r="D4180" t="s">
        <v>830</v>
      </c>
      <c r="E4180" s="2" t="str">
        <f t="shared" si="218"/>
        <v>200010000</v>
      </c>
      <c r="F4180" t="s">
        <v>412</v>
      </c>
      <c r="G4180" t="s">
        <v>413</v>
      </c>
      <c r="H4180" t="s">
        <v>414</v>
      </c>
      <c r="I4180">
        <v>16001</v>
      </c>
      <c r="J4180" t="s">
        <v>61</v>
      </c>
      <c r="K4180" s="1">
        <v>37796</v>
      </c>
      <c r="L4180" s="1">
        <v>31883</v>
      </c>
      <c r="M4180" s="1">
        <v>-5913</v>
      </c>
      <c r="N4180" s="1">
        <v>31882.31</v>
      </c>
      <c r="O4180">
        <v>0.69</v>
      </c>
      <c r="P4180" s="1">
        <v>31882.31</v>
      </c>
      <c r="Q4180">
        <v>0</v>
      </c>
      <c r="R4180" s="1">
        <v>31882.31</v>
      </c>
      <c r="S4180">
        <v>0</v>
      </c>
    </row>
    <row r="4181" spans="1:19" x14ac:dyDescent="0.25">
      <c r="A4181" s="2">
        <v>1001</v>
      </c>
      <c r="B4181" t="s">
        <v>21</v>
      </c>
      <c r="C4181" s="2" t="str">
        <f t="shared" si="217"/>
        <v>20</v>
      </c>
      <c r="D4181" t="s">
        <v>830</v>
      </c>
      <c r="E4181" s="2" t="str">
        <f t="shared" si="218"/>
        <v>200010000</v>
      </c>
      <c r="F4181" t="s">
        <v>412</v>
      </c>
      <c r="G4181" t="s">
        <v>413</v>
      </c>
      <c r="H4181" t="s">
        <v>414</v>
      </c>
      <c r="I4181">
        <v>16108</v>
      </c>
      <c r="J4181" t="s">
        <v>36</v>
      </c>
      <c r="K4181" s="1">
        <v>239017</v>
      </c>
      <c r="L4181" s="1">
        <v>636827</v>
      </c>
      <c r="M4181" s="1">
        <v>397810</v>
      </c>
      <c r="N4181" s="1">
        <v>636826.4</v>
      </c>
      <c r="O4181">
        <v>0.6</v>
      </c>
      <c r="P4181" s="1">
        <v>636826.4</v>
      </c>
      <c r="Q4181">
        <v>0</v>
      </c>
      <c r="R4181" s="1">
        <v>636826.4</v>
      </c>
      <c r="S4181">
        <v>0</v>
      </c>
    </row>
    <row r="4182" spans="1:19" x14ac:dyDescent="0.25">
      <c r="A4182" s="2">
        <v>1001</v>
      </c>
      <c r="B4182" t="s">
        <v>21</v>
      </c>
      <c r="C4182" s="2" t="str">
        <f t="shared" si="217"/>
        <v>20</v>
      </c>
      <c r="D4182" t="s">
        <v>830</v>
      </c>
      <c r="E4182" s="2" t="str">
        <f t="shared" si="218"/>
        <v>200010000</v>
      </c>
      <c r="F4182" t="s">
        <v>412</v>
      </c>
      <c r="G4182" t="s">
        <v>413</v>
      </c>
      <c r="H4182" t="s">
        <v>414</v>
      </c>
      <c r="I4182">
        <v>16201</v>
      </c>
      <c r="J4182" t="s">
        <v>37</v>
      </c>
      <c r="K4182" s="1">
        <v>877145</v>
      </c>
      <c r="L4182" s="1">
        <v>780547</v>
      </c>
      <c r="M4182" s="1">
        <v>-96598</v>
      </c>
      <c r="N4182" s="1">
        <v>780546.47</v>
      </c>
      <c r="O4182">
        <v>0.53</v>
      </c>
      <c r="P4182" s="1">
        <v>780546.47</v>
      </c>
      <c r="Q4182">
        <v>0</v>
      </c>
      <c r="R4182" s="1">
        <v>780546.47</v>
      </c>
      <c r="S4182">
        <v>0</v>
      </c>
    </row>
    <row r="4183" spans="1:19" x14ac:dyDescent="0.25">
      <c r="A4183" s="2">
        <v>1001</v>
      </c>
      <c r="B4183" t="s">
        <v>21</v>
      </c>
      <c r="C4183" s="2" t="str">
        <f t="shared" si="217"/>
        <v>20</v>
      </c>
      <c r="D4183" t="s">
        <v>830</v>
      </c>
      <c r="E4183" s="2" t="str">
        <f t="shared" si="218"/>
        <v>200010000</v>
      </c>
      <c r="F4183" t="s">
        <v>412</v>
      </c>
      <c r="G4183" t="s">
        <v>413</v>
      </c>
      <c r="H4183" t="s">
        <v>414</v>
      </c>
      <c r="I4183">
        <v>16205</v>
      </c>
      <c r="J4183" t="s">
        <v>63</v>
      </c>
      <c r="K4183">
        <v>0</v>
      </c>
      <c r="L4183" s="1">
        <v>83108.649999999994</v>
      </c>
      <c r="M4183" s="1">
        <v>83108.649999999994</v>
      </c>
      <c r="N4183" s="1">
        <v>83108.649999999994</v>
      </c>
      <c r="O4183">
        <v>0</v>
      </c>
      <c r="P4183" s="1">
        <v>83108.649999999994</v>
      </c>
      <c r="Q4183">
        <v>0</v>
      </c>
      <c r="R4183" s="1">
        <v>83108.649999999994</v>
      </c>
      <c r="S4183">
        <v>0</v>
      </c>
    </row>
    <row r="4184" spans="1:19" x14ac:dyDescent="0.25">
      <c r="A4184" s="2">
        <v>1001</v>
      </c>
      <c r="B4184" t="s">
        <v>21</v>
      </c>
      <c r="C4184" s="2" t="str">
        <f t="shared" si="217"/>
        <v>20</v>
      </c>
      <c r="D4184" t="s">
        <v>830</v>
      </c>
      <c r="E4184" s="2" t="str">
        <f t="shared" si="218"/>
        <v>200010000</v>
      </c>
      <c r="F4184" t="s">
        <v>412</v>
      </c>
      <c r="G4184" t="s">
        <v>413</v>
      </c>
      <c r="H4184" t="s">
        <v>414</v>
      </c>
      <c r="I4184">
        <v>18003</v>
      </c>
      <c r="J4184" t="s">
        <v>38</v>
      </c>
      <c r="K4184" s="1">
        <v>12690</v>
      </c>
      <c r="L4184" s="1">
        <v>6549</v>
      </c>
      <c r="M4184" s="1">
        <v>-6141</v>
      </c>
      <c r="N4184" s="1">
        <v>6548.81</v>
      </c>
      <c r="O4184">
        <v>0.19</v>
      </c>
      <c r="P4184" s="1">
        <v>6548.81</v>
      </c>
      <c r="Q4184">
        <v>0</v>
      </c>
      <c r="R4184" s="1">
        <v>6548.81</v>
      </c>
      <c r="S4184">
        <v>0</v>
      </c>
    </row>
    <row r="4185" spans="1:19" x14ac:dyDescent="0.25">
      <c r="A4185" s="2">
        <v>1001</v>
      </c>
      <c r="B4185" t="s">
        <v>21</v>
      </c>
      <c r="C4185" s="2" t="str">
        <f t="shared" si="217"/>
        <v>20</v>
      </c>
      <c r="D4185" t="s">
        <v>830</v>
      </c>
      <c r="E4185" s="2" t="str">
        <f t="shared" si="218"/>
        <v>200010000</v>
      </c>
      <c r="F4185" t="s">
        <v>412</v>
      </c>
      <c r="G4185" t="s">
        <v>413</v>
      </c>
      <c r="H4185" t="s">
        <v>414</v>
      </c>
      <c r="I4185">
        <v>20200</v>
      </c>
      <c r="J4185" t="s">
        <v>64</v>
      </c>
      <c r="K4185" s="1">
        <v>10253238</v>
      </c>
      <c r="L4185" s="1">
        <v>11006876.970000001</v>
      </c>
      <c r="M4185" s="1">
        <v>753638.97</v>
      </c>
      <c r="N4185" s="1">
        <v>10814478.859999999</v>
      </c>
      <c r="O4185" s="1">
        <v>192398.11</v>
      </c>
      <c r="P4185" s="1">
        <v>10814478.859999999</v>
      </c>
      <c r="Q4185">
        <v>0</v>
      </c>
      <c r="R4185" s="1">
        <v>10254077.08</v>
      </c>
      <c r="S4185" s="1">
        <v>560401.78</v>
      </c>
    </row>
    <row r="4186" spans="1:19" x14ac:dyDescent="0.25">
      <c r="A4186" s="2">
        <v>1001</v>
      </c>
      <c r="B4186" t="s">
        <v>21</v>
      </c>
      <c r="C4186" s="2" t="str">
        <f t="shared" si="217"/>
        <v>20</v>
      </c>
      <c r="D4186" t="s">
        <v>830</v>
      </c>
      <c r="E4186" s="2" t="str">
        <f t="shared" si="218"/>
        <v>200010000</v>
      </c>
      <c r="F4186" t="s">
        <v>412</v>
      </c>
      <c r="G4186" t="s">
        <v>413</v>
      </c>
      <c r="H4186" t="s">
        <v>414</v>
      </c>
      <c r="I4186">
        <v>20300</v>
      </c>
      <c r="J4186" t="s">
        <v>65</v>
      </c>
      <c r="K4186">
        <v>0</v>
      </c>
      <c r="L4186" s="1">
        <v>18150</v>
      </c>
      <c r="M4186" s="1">
        <v>18150</v>
      </c>
      <c r="N4186" s="1">
        <v>17634.54</v>
      </c>
      <c r="O4186">
        <v>515.46</v>
      </c>
      <c r="P4186" s="1">
        <v>17634.54</v>
      </c>
      <c r="Q4186">
        <v>0</v>
      </c>
      <c r="R4186" s="1">
        <v>17634.54</v>
      </c>
      <c r="S4186">
        <v>0</v>
      </c>
    </row>
    <row r="4187" spans="1:19" x14ac:dyDescent="0.25">
      <c r="A4187" s="2">
        <v>1001</v>
      </c>
      <c r="B4187" t="s">
        <v>21</v>
      </c>
      <c r="C4187" s="2" t="str">
        <f t="shared" si="217"/>
        <v>20</v>
      </c>
      <c r="D4187" t="s">
        <v>830</v>
      </c>
      <c r="E4187" s="2" t="str">
        <f t="shared" si="218"/>
        <v>200010000</v>
      </c>
      <c r="F4187" t="s">
        <v>412</v>
      </c>
      <c r="G4187" t="s">
        <v>413</v>
      </c>
      <c r="H4187" t="s">
        <v>414</v>
      </c>
      <c r="I4187">
        <v>20400</v>
      </c>
      <c r="J4187" t="s">
        <v>66</v>
      </c>
      <c r="K4187" s="1">
        <v>38745</v>
      </c>
      <c r="L4187" s="1">
        <v>38745</v>
      </c>
      <c r="M4187">
        <v>0</v>
      </c>
      <c r="N4187" s="1">
        <v>22015.119999999999</v>
      </c>
      <c r="O4187" s="1">
        <v>16729.88</v>
      </c>
      <c r="P4187" s="1">
        <v>22015.119999999999</v>
      </c>
      <c r="Q4187">
        <v>0</v>
      </c>
      <c r="R4187" s="1">
        <v>21199.919999999998</v>
      </c>
      <c r="S4187">
        <v>815.2</v>
      </c>
    </row>
    <row r="4188" spans="1:19" x14ac:dyDescent="0.25">
      <c r="A4188" s="2">
        <v>1001</v>
      </c>
      <c r="B4188" t="s">
        <v>21</v>
      </c>
      <c r="C4188" s="2" t="str">
        <f t="shared" si="217"/>
        <v>20</v>
      </c>
      <c r="D4188" t="s">
        <v>830</v>
      </c>
      <c r="E4188" s="2" t="str">
        <f t="shared" si="218"/>
        <v>200010000</v>
      </c>
      <c r="F4188" t="s">
        <v>412</v>
      </c>
      <c r="G4188" t="s">
        <v>413</v>
      </c>
      <c r="H4188" t="s">
        <v>414</v>
      </c>
      <c r="I4188">
        <v>20500</v>
      </c>
      <c r="J4188" t="s">
        <v>67</v>
      </c>
      <c r="K4188" s="1">
        <v>36500</v>
      </c>
      <c r="L4188" s="1">
        <v>18350</v>
      </c>
      <c r="M4188" s="1">
        <v>-18150</v>
      </c>
      <c r="N4188" s="1">
        <v>7561</v>
      </c>
      <c r="O4188" s="1">
        <v>10789</v>
      </c>
      <c r="P4188" s="1">
        <v>7561</v>
      </c>
      <c r="Q4188">
        <v>0</v>
      </c>
      <c r="R4188" s="1">
        <v>7560.96</v>
      </c>
      <c r="S4188">
        <v>0.04</v>
      </c>
    </row>
    <row r="4189" spans="1:19" x14ac:dyDescent="0.25">
      <c r="A4189" s="2">
        <v>1001</v>
      </c>
      <c r="B4189" t="s">
        <v>21</v>
      </c>
      <c r="C4189" s="2" t="str">
        <f t="shared" si="217"/>
        <v>20</v>
      </c>
      <c r="D4189" t="s">
        <v>830</v>
      </c>
      <c r="E4189" s="2" t="str">
        <f t="shared" si="218"/>
        <v>200010000</v>
      </c>
      <c r="F4189" t="s">
        <v>412</v>
      </c>
      <c r="G4189" t="s">
        <v>413</v>
      </c>
      <c r="H4189" t="s">
        <v>414</v>
      </c>
      <c r="I4189">
        <v>21000</v>
      </c>
      <c r="J4189" t="s">
        <v>167</v>
      </c>
      <c r="K4189" s="1">
        <v>46475</v>
      </c>
      <c r="L4189" s="1">
        <v>46474.54</v>
      </c>
      <c r="M4189">
        <v>-0.46</v>
      </c>
      <c r="N4189" s="1">
        <v>46474.54</v>
      </c>
      <c r="O4189">
        <v>0</v>
      </c>
      <c r="P4189" s="1">
        <v>46474.54</v>
      </c>
      <c r="Q4189">
        <v>0</v>
      </c>
      <c r="R4189" s="1">
        <v>46474.44</v>
      </c>
      <c r="S4189">
        <v>0.1</v>
      </c>
    </row>
    <row r="4190" spans="1:19" x14ac:dyDescent="0.25">
      <c r="A4190" s="2">
        <v>1001</v>
      </c>
      <c r="B4190" t="s">
        <v>21</v>
      </c>
      <c r="C4190" s="2" t="str">
        <f t="shared" si="217"/>
        <v>20</v>
      </c>
      <c r="D4190" t="s">
        <v>830</v>
      </c>
      <c r="E4190" s="2" t="str">
        <f t="shared" si="218"/>
        <v>200010000</v>
      </c>
      <c r="F4190" t="s">
        <v>412</v>
      </c>
      <c r="G4190" t="s">
        <v>413</v>
      </c>
      <c r="H4190" t="s">
        <v>414</v>
      </c>
      <c r="I4190">
        <v>21200</v>
      </c>
      <c r="J4190" t="s">
        <v>68</v>
      </c>
      <c r="K4190" s="1">
        <v>534600</v>
      </c>
      <c r="L4190" s="1">
        <v>534600</v>
      </c>
      <c r="M4190">
        <v>0</v>
      </c>
      <c r="N4190" s="1">
        <v>527899.99</v>
      </c>
      <c r="O4190" s="1">
        <v>6700.01</v>
      </c>
      <c r="P4190" s="1">
        <v>527899.99</v>
      </c>
      <c r="Q4190">
        <v>0</v>
      </c>
      <c r="R4190" s="1">
        <v>527899.99</v>
      </c>
      <c r="S4190">
        <v>0</v>
      </c>
    </row>
    <row r="4191" spans="1:19" x14ac:dyDescent="0.25">
      <c r="A4191" s="2">
        <v>1001</v>
      </c>
      <c r="B4191" t="s">
        <v>21</v>
      </c>
      <c r="C4191" s="2" t="str">
        <f t="shared" si="217"/>
        <v>20</v>
      </c>
      <c r="D4191" t="s">
        <v>830</v>
      </c>
      <c r="E4191" s="2" t="str">
        <f t="shared" ref="E4191:E4227" si="219">"200010000"</f>
        <v>200010000</v>
      </c>
      <c r="F4191" t="s">
        <v>412</v>
      </c>
      <c r="G4191" t="s">
        <v>413</v>
      </c>
      <c r="H4191" t="s">
        <v>414</v>
      </c>
      <c r="I4191">
        <v>21300</v>
      </c>
      <c r="J4191" t="s">
        <v>69</v>
      </c>
      <c r="K4191" s="1">
        <v>507583</v>
      </c>
      <c r="L4191" s="1">
        <v>500527.82</v>
      </c>
      <c r="M4191" s="1">
        <v>-7055.18</v>
      </c>
      <c r="N4191" s="1">
        <v>493648.04</v>
      </c>
      <c r="O4191" s="1">
        <v>6879.78</v>
      </c>
      <c r="P4191" s="1">
        <v>493648.04</v>
      </c>
      <c r="Q4191">
        <v>0</v>
      </c>
      <c r="R4191" s="1">
        <v>491652.07</v>
      </c>
      <c r="S4191" s="1">
        <v>1995.97</v>
      </c>
    </row>
    <row r="4192" spans="1:19" x14ac:dyDescent="0.25">
      <c r="A4192" s="2">
        <v>1001</v>
      </c>
      <c r="B4192" t="s">
        <v>21</v>
      </c>
      <c r="C4192" s="2" t="str">
        <f t="shared" si="217"/>
        <v>20</v>
      </c>
      <c r="D4192" t="s">
        <v>830</v>
      </c>
      <c r="E4192" s="2" t="str">
        <f t="shared" si="219"/>
        <v>200010000</v>
      </c>
      <c r="F4192" t="s">
        <v>412</v>
      </c>
      <c r="G4192" t="s">
        <v>413</v>
      </c>
      <c r="H4192" t="s">
        <v>414</v>
      </c>
      <c r="I4192">
        <v>21400</v>
      </c>
      <c r="J4192" t="s">
        <v>70</v>
      </c>
      <c r="K4192" s="1">
        <v>1250</v>
      </c>
      <c r="L4192" s="1">
        <v>1250</v>
      </c>
      <c r="M4192">
        <v>0</v>
      </c>
      <c r="N4192">
        <v>554</v>
      </c>
      <c r="O4192">
        <v>696</v>
      </c>
      <c r="P4192">
        <v>554</v>
      </c>
      <c r="Q4192">
        <v>0</v>
      </c>
      <c r="R4192">
        <v>554</v>
      </c>
      <c r="S4192">
        <v>0</v>
      </c>
    </row>
    <row r="4193" spans="1:19" x14ac:dyDescent="0.25">
      <c r="A4193" s="2">
        <v>1001</v>
      </c>
      <c r="B4193" t="s">
        <v>21</v>
      </c>
      <c r="C4193" s="2" t="str">
        <f t="shared" si="217"/>
        <v>20</v>
      </c>
      <c r="D4193" t="s">
        <v>830</v>
      </c>
      <c r="E4193" s="2" t="str">
        <f t="shared" si="219"/>
        <v>200010000</v>
      </c>
      <c r="F4193" t="s">
        <v>412</v>
      </c>
      <c r="G4193" t="s">
        <v>413</v>
      </c>
      <c r="H4193" t="s">
        <v>414</v>
      </c>
      <c r="I4193">
        <v>21500</v>
      </c>
      <c r="J4193" t="s">
        <v>71</v>
      </c>
      <c r="K4193" s="1">
        <v>60000</v>
      </c>
      <c r="L4193" s="1">
        <v>59999.07</v>
      </c>
      <c r="M4193">
        <v>-0.93</v>
      </c>
      <c r="N4193" s="1">
        <v>16531.169999999998</v>
      </c>
      <c r="O4193" s="1">
        <v>43467.9</v>
      </c>
      <c r="P4193" s="1">
        <v>16531.169999999998</v>
      </c>
      <c r="Q4193">
        <v>0</v>
      </c>
      <c r="R4193" s="1">
        <v>16360.38</v>
      </c>
      <c r="S4193">
        <v>170.79</v>
      </c>
    </row>
    <row r="4194" spans="1:19" x14ac:dyDescent="0.25">
      <c r="A4194" s="2">
        <v>1001</v>
      </c>
      <c r="B4194" t="s">
        <v>21</v>
      </c>
      <c r="C4194" s="2" t="str">
        <f t="shared" si="217"/>
        <v>20</v>
      </c>
      <c r="D4194" t="s">
        <v>830</v>
      </c>
      <c r="E4194" s="2" t="str">
        <f t="shared" si="219"/>
        <v>200010000</v>
      </c>
      <c r="F4194" t="s">
        <v>412</v>
      </c>
      <c r="G4194" t="s">
        <v>413</v>
      </c>
      <c r="H4194" t="s">
        <v>414</v>
      </c>
      <c r="I4194">
        <v>21800</v>
      </c>
      <c r="J4194" t="s">
        <v>222</v>
      </c>
      <c r="K4194" s="1">
        <v>5881</v>
      </c>
      <c r="L4194" s="1">
        <v>2482.92</v>
      </c>
      <c r="M4194" s="1">
        <v>-3398.08</v>
      </c>
      <c r="N4194" s="1">
        <v>2482.92</v>
      </c>
      <c r="O4194">
        <v>0</v>
      </c>
      <c r="P4194" s="1">
        <v>2482.92</v>
      </c>
      <c r="Q4194">
        <v>0</v>
      </c>
      <c r="R4194" s="1">
        <v>2482.92</v>
      </c>
      <c r="S4194">
        <v>0</v>
      </c>
    </row>
    <row r="4195" spans="1:19" x14ac:dyDescent="0.25">
      <c r="A4195" s="2">
        <v>1001</v>
      </c>
      <c r="B4195" t="s">
        <v>21</v>
      </c>
      <c r="C4195" s="2" t="str">
        <f t="shared" si="217"/>
        <v>20</v>
      </c>
      <c r="D4195" t="s">
        <v>830</v>
      </c>
      <c r="E4195" s="2" t="str">
        <f t="shared" si="219"/>
        <v>200010000</v>
      </c>
      <c r="F4195" t="s">
        <v>412</v>
      </c>
      <c r="G4195" t="s">
        <v>413</v>
      </c>
      <c r="H4195" t="s">
        <v>414</v>
      </c>
      <c r="I4195">
        <v>22000</v>
      </c>
      <c r="J4195" t="s">
        <v>39</v>
      </c>
      <c r="K4195" s="1">
        <v>6281</v>
      </c>
      <c r="L4195" s="1">
        <v>6281</v>
      </c>
      <c r="M4195">
        <v>0</v>
      </c>
      <c r="N4195" s="1">
        <v>4873.28</v>
      </c>
      <c r="O4195" s="1">
        <v>1407.72</v>
      </c>
      <c r="P4195" s="1">
        <v>4873.28</v>
      </c>
      <c r="Q4195">
        <v>0</v>
      </c>
      <c r="R4195" s="1">
        <v>4849.29</v>
      </c>
      <c r="S4195">
        <v>23.99</v>
      </c>
    </row>
    <row r="4196" spans="1:19" x14ac:dyDescent="0.25">
      <c r="A4196" s="2">
        <v>1001</v>
      </c>
      <c r="B4196" t="s">
        <v>21</v>
      </c>
      <c r="C4196" s="2" t="str">
        <f t="shared" si="217"/>
        <v>20</v>
      </c>
      <c r="D4196" t="s">
        <v>830</v>
      </c>
      <c r="E4196" s="2" t="str">
        <f t="shared" si="219"/>
        <v>200010000</v>
      </c>
      <c r="F4196" t="s">
        <v>412</v>
      </c>
      <c r="G4196" t="s">
        <v>413</v>
      </c>
      <c r="H4196" t="s">
        <v>414</v>
      </c>
      <c r="I4196">
        <v>22002</v>
      </c>
      <c r="J4196" t="s">
        <v>40</v>
      </c>
      <c r="K4196" s="1">
        <v>5000</v>
      </c>
      <c r="L4196" s="1">
        <v>5000</v>
      </c>
      <c r="M4196">
        <v>0</v>
      </c>
      <c r="N4196">
        <v>0</v>
      </c>
      <c r="O4196" s="1">
        <v>5000</v>
      </c>
      <c r="P4196">
        <v>0</v>
      </c>
      <c r="Q4196">
        <v>0</v>
      </c>
      <c r="R4196">
        <v>0</v>
      </c>
      <c r="S4196">
        <v>0</v>
      </c>
    </row>
    <row r="4197" spans="1:19" x14ac:dyDescent="0.25">
      <c r="A4197" s="2">
        <v>1001</v>
      </c>
      <c r="B4197" t="s">
        <v>21</v>
      </c>
      <c r="C4197" s="2" t="str">
        <f t="shared" si="217"/>
        <v>20</v>
      </c>
      <c r="D4197" t="s">
        <v>830</v>
      </c>
      <c r="E4197" s="2" t="str">
        <f t="shared" si="219"/>
        <v>200010000</v>
      </c>
      <c r="F4197" t="s">
        <v>412</v>
      </c>
      <c r="G4197" t="s">
        <v>413</v>
      </c>
      <c r="H4197" t="s">
        <v>414</v>
      </c>
      <c r="I4197">
        <v>22004</v>
      </c>
      <c r="J4197" t="s">
        <v>72</v>
      </c>
      <c r="K4197" s="1">
        <v>6720</v>
      </c>
      <c r="L4197" s="1">
        <v>6720</v>
      </c>
      <c r="M4197">
        <v>0</v>
      </c>
      <c r="N4197" s="1">
        <v>3716.6</v>
      </c>
      <c r="O4197" s="1">
        <v>3003.4</v>
      </c>
      <c r="P4197" s="1">
        <v>3716.6</v>
      </c>
      <c r="Q4197">
        <v>0</v>
      </c>
      <c r="R4197" s="1">
        <v>3716.6</v>
      </c>
      <c r="S4197">
        <v>0</v>
      </c>
    </row>
    <row r="4198" spans="1:19" x14ac:dyDescent="0.25">
      <c r="A4198" s="2">
        <v>1001</v>
      </c>
      <c r="B4198" t="s">
        <v>21</v>
      </c>
      <c r="C4198" s="2" t="str">
        <f t="shared" si="217"/>
        <v>20</v>
      </c>
      <c r="D4198" t="s">
        <v>830</v>
      </c>
      <c r="E4198" s="2" t="str">
        <f t="shared" si="219"/>
        <v>200010000</v>
      </c>
      <c r="F4198" t="s">
        <v>412</v>
      </c>
      <c r="G4198" t="s">
        <v>413</v>
      </c>
      <c r="H4198" t="s">
        <v>414</v>
      </c>
      <c r="I4198">
        <v>22100</v>
      </c>
      <c r="J4198" t="s">
        <v>73</v>
      </c>
      <c r="K4198" s="1">
        <v>1300000</v>
      </c>
      <c r="L4198" s="1">
        <v>1734379.04</v>
      </c>
      <c r="M4198" s="1">
        <v>434379.04</v>
      </c>
      <c r="N4198" s="1">
        <v>1201049.58</v>
      </c>
      <c r="O4198" s="1">
        <v>533329.46</v>
      </c>
      <c r="P4198" s="1">
        <v>1201049.58</v>
      </c>
      <c r="Q4198">
        <v>0</v>
      </c>
      <c r="R4198" s="1">
        <v>1201049.58</v>
      </c>
      <c r="S4198">
        <v>0</v>
      </c>
    </row>
    <row r="4199" spans="1:19" x14ac:dyDescent="0.25">
      <c r="A4199" s="2">
        <v>1001</v>
      </c>
      <c r="B4199" t="s">
        <v>21</v>
      </c>
      <c r="C4199" s="2" t="str">
        <f t="shared" si="217"/>
        <v>20</v>
      </c>
      <c r="D4199" t="s">
        <v>830</v>
      </c>
      <c r="E4199" s="2" t="str">
        <f t="shared" si="219"/>
        <v>200010000</v>
      </c>
      <c r="F4199" t="s">
        <v>412</v>
      </c>
      <c r="G4199" t="s">
        <v>413</v>
      </c>
      <c r="H4199" t="s">
        <v>414</v>
      </c>
      <c r="I4199">
        <v>22101</v>
      </c>
      <c r="J4199" t="s">
        <v>74</v>
      </c>
      <c r="K4199" s="1">
        <v>67283</v>
      </c>
      <c r="L4199" s="1">
        <v>67283</v>
      </c>
      <c r="M4199">
        <v>0</v>
      </c>
      <c r="N4199" s="1">
        <v>54719.09</v>
      </c>
      <c r="O4199" s="1">
        <v>12563.91</v>
      </c>
      <c r="P4199" s="1">
        <v>54719.09</v>
      </c>
      <c r="Q4199">
        <v>0</v>
      </c>
      <c r="R4199" s="1">
        <v>54719.09</v>
      </c>
      <c r="S4199">
        <v>0</v>
      </c>
    </row>
    <row r="4200" spans="1:19" x14ac:dyDescent="0.25">
      <c r="A4200" s="2">
        <v>1001</v>
      </c>
      <c r="B4200" t="s">
        <v>21</v>
      </c>
      <c r="C4200" s="2" t="str">
        <f t="shared" si="217"/>
        <v>20</v>
      </c>
      <c r="D4200" t="s">
        <v>830</v>
      </c>
      <c r="E4200" s="2" t="str">
        <f t="shared" si="219"/>
        <v>200010000</v>
      </c>
      <c r="F4200" t="s">
        <v>412</v>
      </c>
      <c r="G4200" t="s">
        <v>413</v>
      </c>
      <c r="H4200" t="s">
        <v>414</v>
      </c>
      <c r="I4200">
        <v>22102</v>
      </c>
      <c r="J4200" t="s">
        <v>75</v>
      </c>
      <c r="K4200" s="1">
        <v>130000</v>
      </c>
      <c r="L4200" s="1">
        <v>230000</v>
      </c>
      <c r="M4200" s="1">
        <v>100000</v>
      </c>
      <c r="N4200" s="1">
        <v>191540.85</v>
      </c>
      <c r="O4200" s="1">
        <v>38459.15</v>
      </c>
      <c r="P4200" s="1">
        <v>191540.85</v>
      </c>
      <c r="Q4200">
        <v>0</v>
      </c>
      <c r="R4200" s="1">
        <v>191540.85</v>
      </c>
      <c r="S4200">
        <v>0</v>
      </c>
    </row>
    <row r="4201" spans="1:19" x14ac:dyDescent="0.25">
      <c r="A4201" s="2">
        <v>1001</v>
      </c>
      <c r="B4201" t="s">
        <v>21</v>
      </c>
      <c r="C4201" s="2" t="str">
        <f t="shared" si="217"/>
        <v>20</v>
      </c>
      <c r="D4201" t="s">
        <v>830</v>
      </c>
      <c r="E4201" s="2" t="str">
        <f t="shared" si="219"/>
        <v>200010000</v>
      </c>
      <c r="F4201" t="s">
        <v>412</v>
      </c>
      <c r="G4201" t="s">
        <v>413</v>
      </c>
      <c r="H4201" t="s">
        <v>414</v>
      </c>
      <c r="I4201">
        <v>22103</v>
      </c>
      <c r="J4201" t="s">
        <v>76</v>
      </c>
      <c r="K4201" s="1">
        <v>57173</v>
      </c>
      <c r="L4201" s="1">
        <v>57173</v>
      </c>
      <c r="M4201">
        <v>0</v>
      </c>
      <c r="N4201" s="1">
        <v>26774.33</v>
      </c>
      <c r="O4201" s="1">
        <v>30398.67</v>
      </c>
      <c r="P4201" s="1">
        <v>26774.33</v>
      </c>
      <c r="Q4201">
        <v>0</v>
      </c>
      <c r="R4201" s="1">
        <v>23785.45</v>
      </c>
      <c r="S4201" s="1">
        <v>2988.88</v>
      </c>
    </row>
    <row r="4202" spans="1:19" x14ac:dyDescent="0.25">
      <c r="A4202" s="2">
        <v>1001</v>
      </c>
      <c r="B4202" t="s">
        <v>21</v>
      </c>
      <c r="C4202" s="2" t="str">
        <f t="shared" si="217"/>
        <v>20</v>
      </c>
      <c r="D4202" t="s">
        <v>830</v>
      </c>
      <c r="E4202" s="2" t="str">
        <f t="shared" si="219"/>
        <v>200010000</v>
      </c>
      <c r="F4202" t="s">
        <v>412</v>
      </c>
      <c r="G4202" t="s">
        <v>413</v>
      </c>
      <c r="H4202" t="s">
        <v>414</v>
      </c>
      <c r="I4202">
        <v>22104</v>
      </c>
      <c r="J4202" t="s">
        <v>77</v>
      </c>
      <c r="K4202" s="1">
        <v>5000</v>
      </c>
      <c r="L4202" s="1">
        <v>3848.05</v>
      </c>
      <c r="M4202" s="1">
        <v>-1151.95</v>
      </c>
      <c r="N4202" s="1">
        <v>3848.05</v>
      </c>
      <c r="O4202">
        <v>0</v>
      </c>
      <c r="P4202" s="1">
        <v>3848.05</v>
      </c>
      <c r="Q4202">
        <v>0</v>
      </c>
      <c r="R4202" s="1">
        <v>3848.05</v>
      </c>
      <c r="S4202">
        <v>0</v>
      </c>
    </row>
    <row r="4203" spans="1:19" x14ac:dyDescent="0.25">
      <c r="A4203" s="2">
        <v>1001</v>
      </c>
      <c r="B4203" t="s">
        <v>21</v>
      </c>
      <c r="C4203" s="2" t="str">
        <f t="shared" si="217"/>
        <v>20</v>
      </c>
      <c r="D4203" t="s">
        <v>830</v>
      </c>
      <c r="E4203" s="2" t="str">
        <f t="shared" si="219"/>
        <v>200010000</v>
      </c>
      <c r="F4203" t="s">
        <v>412</v>
      </c>
      <c r="G4203" t="s">
        <v>413</v>
      </c>
      <c r="H4203" t="s">
        <v>414</v>
      </c>
      <c r="I4203">
        <v>22109</v>
      </c>
      <c r="J4203" t="s">
        <v>78</v>
      </c>
      <c r="K4203" s="1">
        <v>300000</v>
      </c>
      <c r="L4203" s="1">
        <v>13224</v>
      </c>
      <c r="M4203" s="1">
        <v>-286776</v>
      </c>
      <c r="N4203">
        <v>818.83</v>
      </c>
      <c r="O4203" s="1">
        <v>12405.17</v>
      </c>
      <c r="P4203">
        <v>818.83</v>
      </c>
      <c r="Q4203">
        <v>0</v>
      </c>
      <c r="R4203">
        <v>818.83</v>
      </c>
      <c r="S4203">
        <v>0</v>
      </c>
    </row>
    <row r="4204" spans="1:19" x14ac:dyDescent="0.25">
      <c r="A4204" s="2">
        <v>1001</v>
      </c>
      <c r="B4204" t="s">
        <v>21</v>
      </c>
      <c r="C4204" s="2" t="str">
        <f t="shared" si="217"/>
        <v>20</v>
      </c>
      <c r="D4204" t="s">
        <v>830</v>
      </c>
      <c r="E4204" s="2" t="str">
        <f t="shared" si="219"/>
        <v>200010000</v>
      </c>
      <c r="F4204" t="s">
        <v>412</v>
      </c>
      <c r="G4204" t="s">
        <v>413</v>
      </c>
      <c r="H4204" t="s">
        <v>414</v>
      </c>
      <c r="I4204">
        <v>22201</v>
      </c>
      <c r="J4204" t="s">
        <v>42</v>
      </c>
      <c r="K4204" s="1">
        <v>12000</v>
      </c>
      <c r="L4204" s="1">
        <v>12000</v>
      </c>
      <c r="M4204">
        <v>0</v>
      </c>
      <c r="N4204" s="1">
        <v>3734.26</v>
      </c>
      <c r="O4204" s="1">
        <v>8265.74</v>
      </c>
      <c r="P4204" s="1">
        <v>3734.26</v>
      </c>
      <c r="Q4204">
        <v>0</v>
      </c>
      <c r="R4204" s="1">
        <v>3734.26</v>
      </c>
      <c r="S4204">
        <v>0</v>
      </c>
    </row>
    <row r="4205" spans="1:19" x14ac:dyDescent="0.25">
      <c r="A4205" s="2">
        <v>1001</v>
      </c>
      <c r="B4205" t="s">
        <v>21</v>
      </c>
      <c r="C4205" s="2" t="str">
        <f t="shared" si="217"/>
        <v>20</v>
      </c>
      <c r="D4205" t="s">
        <v>830</v>
      </c>
      <c r="E4205" s="2" t="str">
        <f t="shared" si="219"/>
        <v>200010000</v>
      </c>
      <c r="F4205" t="s">
        <v>412</v>
      </c>
      <c r="G4205" t="s">
        <v>413</v>
      </c>
      <c r="H4205" t="s">
        <v>414</v>
      </c>
      <c r="I4205">
        <v>22209</v>
      </c>
      <c r="J4205" t="s">
        <v>43</v>
      </c>
      <c r="K4205" s="1">
        <v>80452</v>
      </c>
      <c r="L4205" s="1">
        <v>59719.09</v>
      </c>
      <c r="M4205" s="1">
        <v>-20732.91</v>
      </c>
      <c r="N4205" s="1">
        <v>59219.09</v>
      </c>
      <c r="O4205">
        <v>500</v>
      </c>
      <c r="P4205" s="1">
        <v>59219.09</v>
      </c>
      <c r="Q4205">
        <v>0</v>
      </c>
      <c r="R4205" s="1">
        <v>59219.09</v>
      </c>
      <c r="S4205">
        <v>0</v>
      </c>
    </row>
    <row r="4206" spans="1:19" x14ac:dyDescent="0.25">
      <c r="A4206" s="2">
        <v>1001</v>
      </c>
      <c r="B4206" t="s">
        <v>21</v>
      </c>
      <c r="C4206" s="2" t="str">
        <f t="shared" si="217"/>
        <v>20</v>
      </c>
      <c r="D4206" t="s">
        <v>830</v>
      </c>
      <c r="E4206" s="2" t="str">
        <f t="shared" si="219"/>
        <v>200010000</v>
      </c>
      <c r="F4206" t="s">
        <v>412</v>
      </c>
      <c r="G4206" t="s">
        <v>413</v>
      </c>
      <c r="H4206" t="s">
        <v>414</v>
      </c>
      <c r="I4206">
        <v>22300</v>
      </c>
      <c r="J4206" t="s">
        <v>79</v>
      </c>
      <c r="K4206" s="1">
        <v>130812</v>
      </c>
      <c r="L4206" s="1">
        <v>117440.75</v>
      </c>
      <c r="M4206" s="1">
        <v>-13371.25</v>
      </c>
      <c r="N4206" s="1">
        <v>114315.2</v>
      </c>
      <c r="O4206" s="1">
        <v>3125.55</v>
      </c>
      <c r="P4206" s="1">
        <v>114315.2</v>
      </c>
      <c r="Q4206">
        <v>0</v>
      </c>
      <c r="R4206" s="1">
        <v>114315.2</v>
      </c>
      <c r="S4206">
        <v>0</v>
      </c>
    </row>
    <row r="4207" spans="1:19" x14ac:dyDescent="0.25">
      <c r="A4207" s="2">
        <v>1001</v>
      </c>
      <c r="B4207" t="s">
        <v>21</v>
      </c>
      <c r="C4207" s="2" t="str">
        <f t="shared" si="217"/>
        <v>20</v>
      </c>
      <c r="D4207" t="s">
        <v>830</v>
      </c>
      <c r="E4207" s="2" t="str">
        <f t="shared" si="219"/>
        <v>200010000</v>
      </c>
      <c r="F4207" t="s">
        <v>412</v>
      </c>
      <c r="G4207" t="s">
        <v>413</v>
      </c>
      <c r="H4207" t="s">
        <v>414</v>
      </c>
      <c r="I4207">
        <v>22500</v>
      </c>
      <c r="J4207" t="s">
        <v>81</v>
      </c>
      <c r="K4207" s="1">
        <v>25000</v>
      </c>
      <c r="L4207" s="1">
        <v>25000</v>
      </c>
      <c r="M4207">
        <v>0</v>
      </c>
      <c r="N4207" s="1">
        <v>13848.63</v>
      </c>
      <c r="O4207" s="1">
        <v>11151.37</v>
      </c>
      <c r="P4207" s="1">
        <v>13848.63</v>
      </c>
      <c r="Q4207">
        <v>0</v>
      </c>
      <c r="R4207" s="1">
        <v>13848.63</v>
      </c>
      <c r="S4207">
        <v>0</v>
      </c>
    </row>
    <row r="4208" spans="1:19" x14ac:dyDescent="0.25">
      <c r="A4208" s="2">
        <v>1001</v>
      </c>
      <c r="B4208" t="s">
        <v>21</v>
      </c>
      <c r="C4208" s="2" t="str">
        <f t="shared" si="217"/>
        <v>20</v>
      </c>
      <c r="D4208" t="s">
        <v>830</v>
      </c>
      <c r="E4208" s="2" t="str">
        <f t="shared" si="219"/>
        <v>200010000</v>
      </c>
      <c r="F4208" t="s">
        <v>412</v>
      </c>
      <c r="G4208" t="s">
        <v>413</v>
      </c>
      <c r="H4208" t="s">
        <v>414</v>
      </c>
      <c r="I4208">
        <v>22603</v>
      </c>
      <c r="J4208" t="s">
        <v>82</v>
      </c>
      <c r="K4208" s="1">
        <v>4039</v>
      </c>
      <c r="L4208" s="1">
        <v>7536</v>
      </c>
      <c r="M4208" s="1">
        <v>3497</v>
      </c>
      <c r="N4208" s="1">
        <v>7535.04</v>
      </c>
      <c r="O4208">
        <v>0.96</v>
      </c>
      <c r="P4208" s="1">
        <v>7535.04</v>
      </c>
      <c r="Q4208">
        <v>0</v>
      </c>
      <c r="R4208" s="1">
        <v>7535.04</v>
      </c>
      <c r="S4208">
        <v>0</v>
      </c>
    </row>
    <row r="4209" spans="1:19" x14ac:dyDescent="0.25">
      <c r="A4209" s="2">
        <v>1001</v>
      </c>
      <c r="B4209" t="s">
        <v>21</v>
      </c>
      <c r="C4209" s="2" t="str">
        <f t="shared" si="217"/>
        <v>20</v>
      </c>
      <c r="D4209" t="s">
        <v>830</v>
      </c>
      <c r="E4209" s="2" t="str">
        <f t="shared" si="219"/>
        <v>200010000</v>
      </c>
      <c r="F4209" t="s">
        <v>412</v>
      </c>
      <c r="G4209" t="s">
        <v>413</v>
      </c>
      <c r="H4209" t="s">
        <v>414</v>
      </c>
      <c r="I4209">
        <v>22605</v>
      </c>
      <c r="J4209" t="s">
        <v>203</v>
      </c>
      <c r="K4209" s="1">
        <v>45566</v>
      </c>
      <c r="L4209" s="1">
        <v>45566</v>
      </c>
      <c r="M4209">
        <v>0</v>
      </c>
      <c r="N4209" s="1">
        <v>40592.199999999997</v>
      </c>
      <c r="O4209" s="1">
        <v>4973.8</v>
      </c>
      <c r="P4209" s="1">
        <v>40592.199999999997</v>
      </c>
      <c r="Q4209">
        <v>0</v>
      </c>
      <c r="R4209" s="1">
        <v>40592.199999999997</v>
      </c>
      <c r="S4209">
        <v>0</v>
      </c>
    </row>
    <row r="4210" spans="1:19" x14ac:dyDescent="0.25">
      <c r="A4210" s="2">
        <v>1001</v>
      </c>
      <c r="B4210" t="s">
        <v>21</v>
      </c>
      <c r="C4210" s="2" t="str">
        <f t="shared" si="217"/>
        <v>20</v>
      </c>
      <c r="D4210" t="s">
        <v>830</v>
      </c>
      <c r="E4210" s="2" t="str">
        <f t="shared" si="219"/>
        <v>200010000</v>
      </c>
      <c r="F4210" t="s">
        <v>412</v>
      </c>
      <c r="G4210" t="s">
        <v>413</v>
      </c>
      <c r="H4210" t="s">
        <v>414</v>
      </c>
      <c r="I4210">
        <v>22606</v>
      </c>
      <c r="J4210" t="s">
        <v>83</v>
      </c>
      <c r="K4210" s="1">
        <v>9289</v>
      </c>
      <c r="L4210" s="1">
        <v>6000</v>
      </c>
      <c r="M4210" s="1">
        <v>-3289</v>
      </c>
      <c r="N4210">
        <v>0</v>
      </c>
      <c r="O4210" s="1">
        <v>6000</v>
      </c>
      <c r="P4210">
        <v>0</v>
      </c>
      <c r="Q4210">
        <v>0</v>
      </c>
      <c r="R4210">
        <v>0</v>
      </c>
      <c r="S4210">
        <v>0</v>
      </c>
    </row>
    <row r="4211" spans="1:19" x14ac:dyDescent="0.25">
      <c r="A4211" s="2">
        <v>1001</v>
      </c>
      <c r="B4211" t="s">
        <v>21</v>
      </c>
      <c r="C4211" s="2" t="str">
        <f t="shared" si="217"/>
        <v>20</v>
      </c>
      <c r="D4211" t="s">
        <v>830</v>
      </c>
      <c r="E4211" s="2" t="str">
        <f t="shared" si="219"/>
        <v>200010000</v>
      </c>
      <c r="F4211" t="s">
        <v>412</v>
      </c>
      <c r="G4211" t="s">
        <v>413</v>
      </c>
      <c r="H4211" t="s">
        <v>414</v>
      </c>
      <c r="I4211">
        <v>22609</v>
      </c>
      <c r="J4211" t="s">
        <v>44</v>
      </c>
      <c r="K4211" s="1">
        <v>4146</v>
      </c>
      <c r="L4211" s="1">
        <v>5178.18</v>
      </c>
      <c r="M4211" s="1">
        <v>1032.18</v>
      </c>
      <c r="N4211" s="1">
        <v>1032.18</v>
      </c>
      <c r="O4211" s="1">
        <v>4146</v>
      </c>
      <c r="P4211" s="1">
        <v>1032.18</v>
      </c>
      <c r="Q4211">
        <v>0</v>
      </c>
      <c r="R4211" s="1">
        <v>1032.18</v>
      </c>
      <c r="S4211">
        <v>0</v>
      </c>
    </row>
    <row r="4212" spans="1:19" x14ac:dyDescent="0.25">
      <c r="A4212" s="2">
        <v>1001</v>
      </c>
      <c r="B4212" t="s">
        <v>21</v>
      </c>
      <c r="C4212" s="2" t="str">
        <f t="shared" si="217"/>
        <v>20</v>
      </c>
      <c r="D4212" t="s">
        <v>830</v>
      </c>
      <c r="E4212" s="2" t="str">
        <f t="shared" si="219"/>
        <v>200010000</v>
      </c>
      <c r="F4212" t="s">
        <v>412</v>
      </c>
      <c r="G4212" t="s">
        <v>413</v>
      </c>
      <c r="H4212" t="s">
        <v>414</v>
      </c>
      <c r="I4212">
        <v>22700</v>
      </c>
      <c r="J4212" t="s">
        <v>84</v>
      </c>
      <c r="K4212" s="1">
        <v>2268092</v>
      </c>
      <c r="L4212" s="1">
        <v>2449701.19</v>
      </c>
      <c r="M4212" s="1">
        <v>181609.19</v>
      </c>
      <c r="N4212" s="1">
        <v>2449700.31</v>
      </c>
      <c r="O4212">
        <v>0.88</v>
      </c>
      <c r="P4212" s="1">
        <v>2449700.31</v>
      </c>
      <c r="Q4212">
        <v>0</v>
      </c>
      <c r="R4212" s="1">
        <v>2449700.08</v>
      </c>
      <c r="S4212">
        <v>0.23</v>
      </c>
    </row>
    <row r="4213" spans="1:19" x14ac:dyDescent="0.25">
      <c r="A4213" s="2">
        <v>1001</v>
      </c>
      <c r="B4213" t="s">
        <v>21</v>
      </c>
      <c r="C4213" s="2" t="str">
        <f t="shared" si="217"/>
        <v>20</v>
      </c>
      <c r="D4213" t="s">
        <v>830</v>
      </c>
      <c r="E4213" s="2" t="str">
        <f t="shared" si="219"/>
        <v>200010000</v>
      </c>
      <c r="F4213" t="s">
        <v>412</v>
      </c>
      <c r="G4213" t="s">
        <v>413</v>
      </c>
      <c r="H4213" t="s">
        <v>414</v>
      </c>
      <c r="I4213">
        <v>22701</v>
      </c>
      <c r="J4213" t="s">
        <v>85</v>
      </c>
      <c r="K4213" s="1">
        <v>4174192</v>
      </c>
      <c r="L4213" s="1">
        <v>4095144.77</v>
      </c>
      <c r="M4213" s="1">
        <v>-79047.23</v>
      </c>
      <c r="N4213" s="1">
        <v>4095143.81</v>
      </c>
      <c r="O4213">
        <v>0.96</v>
      </c>
      <c r="P4213" s="1">
        <v>4095143.81</v>
      </c>
      <c r="Q4213">
        <v>0</v>
      </c>
      <c r="R4213" s="1">
        <v>4095143.14</v>
      </c>
      <c r="S4213">
        <v>0.67</v>
      </c>
    </row>
    <row r="4214" spans="1:19" x14ac:dyDescent="0.25">
      <c r="A4214" s="2">
        <v>1001</v>
      </c>
      <c r="B4214" t="s">
        <v>21</v>
      </c>
      <c r="C4214" s="2" t="str">
        <f t="shared" si="217"/>
        <v>20</v>
      </c>
      <c r="D4214" t="s">
        <v>830</v>
      </c>
      <c r="E4214" s="2" t="str">
        <f t="shared" si="219"/>
        <v>200010000</v>
      </c>
      <c r="F4214" t="s">
        <v>412</v>
      </c>
      <c r="G4214" t="s">
        <v>413</v>
      </c>
      <c r="H4214" t="s">
        <v>414</v>
      </c>
      <c r="I4214">
        <v>22706</v>
      </c>
      <c r="J4214" t="s">
        <v>86</v>
      </c>
      <c r="K4214" s="1">
        <v>56412</v>
      </c>
      <c r="L4214" s="1">
        <v>30182</v>
      </c>
      <c r="M4214" s="1">
        <v>-26230</v>
      </c>
      <c r="N4214" s="1">
        <v>21510.3</v>
      </c>
      <c r="O4214" s="1">
        <v>8671.7000000000007</v>
      </c>
      <c r="P4214" s="1">
        <v>21510.3</v>
      </c>
      <c r="Q4214">
        <v>0</v>
      </c>
      <c r="R4214" s="1">
        <v>21510.3</v>
      </c>
      <c r="S4214">
        <v>0</v>
      </c>
    </row>
    <row r="4215" spans="1:19" x14ac:dyDescent="0.25">
      <c r="A4215" s="2">
        <v>1001</v>
      </c>
      <c r="B4215" t="s">
        <v>21</v>
      </c>
      <c r="C4215" s="2" t="str">
        <f t="shared" si="217"/>
        <v>20</v>
      </c>
      <c r="D4215" t="s">
        <v>830</v>
      </c>
      <c r="E4215" s="2" t="str">
        <f t="shared" si="219"/>
        <v>200010000</v>
      </c>
      <c r="F4215" t="s">
        <v>412</v>
      </c>
      <c r="G4215" t="s">
        <v>413</v>
      </c>
      <c r="H4215" t="s">
        <v>414</v>
      </c>
      <c r="I4215">
        <v>22709</v>
      </c>
      <c r="J4215" t="s">
        <v>87</v>
      </c>
      <c r="K4215" s="1">
        <v>59112</v>
      </c>
      <c r="L4215" s="1">
        <v>49889</v>
      </c>
      <c r="M4215" s="1">
        <v>-9223</v>
      </c>
      <c r="N4215" s="1">
        <v>42331.45</v>
      </c>
      <c r="O4215" s="1">
        <v>7557.55</v>
      </c>
      <c r="P4215" s="1">
        <v>42331.45</v>
      </c>
      <c r="Q4215">
        <v>0</v>
      </c>
      <c r="R4215" s="1">
        <v>42331.42</v>
      </c>
      <c r="S4215">
        <v>0.03</v>
      </c>
    </row>
    <row r="4216" spans="1:19" x14ac:dyDescent="0.25">
      <c r="A4216" s="2">
        <v>1001</v>
      </c>
      <c r="B4216" t="s">
        <v>21</v>
      </c>
      <c r="C4216" s="2" t="str">
        <f t="shared" si="217"/>
        <v>20</v>
      </c>
      <c r="D4216" t="s">
        <v>830</v>
      </c>
      <c r="E4216" s="2" t="str">
        <f t="shared" si="219"/>
        <v>200010000</v>
      </c>
      <c r="F4216" t="s">
        <v>412</v>
      </c>
      <c r="G4216" t="s">
        <v>413</v>
      </c>
      <c r="H4216" t="s">
        <v>414</v>
      </c>
      <c r="I4216">
        <v>22801</v>
      </c>
      <c r="J4216" t="s">
        <v>306</v>
      </c>
      <c r="K4216" s="1">
        <v>59225</v>
      </c>
      <c r="L4216" s="1">
        <v>65037</v>
      </c>
      <c r="M4216" s="1">
        <v>5812</v>
      </c>
      <c r="N4216" s="1">
        <v>65036.68</v>
      </c>
      <c r="O4216">
        <v>0.32</v>
      </c>
      <c r="P4216" s="1">
        <v>65036.68</v>
      </c>
      <c r="Q4216">
        <v>0</v>
      </c>
      <c r="R4216" s="1">
        <v>65036.68</v>
      </c>
      <c r="S4216">
        <v>0</v>
      </c>
    </row>
    <row r="4217" spans="1:19" x14ac:dyDescent="0.25">
      <c r="A4217" s="2">
        <v>1001</v>
      </c>
      <c r="B4217" t="s">
        <v>21</v>
      </c>
      <c r="C4217" s="2" t="str">
        <f t="shared" si="217"/>
        <v>20</v>
      </c>
      <c r="D4217" t="s">
        <v>830</v>
      </c>
      <c r="E4217" s="2" t="str">
        <f t="shared" si="219"/>
        <v>200010000</v>
      </c>
      <c r="F4217" t="s">
        <v>412</v>
      </c>
      <c r="G4217" t="s">
        <v>413</v>
      </c>
      <c r="H4217" t="s">
        <v>414</v>
      </c>
      <c r="I4217">
        <v>23001</v>
      </c>
      <c r="J4217" t="s">
        <v>88</v>
      </c>
      <c r="K4217" s="1">
        <v>4000</v>
      </c>
      <c r="L4217" s="1">
        <v>4000</v>
      </c>
      <c r="M4217">
        <v>0</v>
      </c>
      <c r="N4217">
        <v>85</v>
      </c>
      <c r="O4217" s="1">
        <v>3915</v>
      </c>
      <c r="P4217">
        <v>85</v>
      </c>
      <c r="Q4217">
        <v>0</v>
      </c>
      <c r="R4217">
        <v>85</v>
      </c>
      <c r="S4217">
        <v>0</v>
      </c>
    </row>
    <row r="4218" spans="1:19" x14ac:dyDescent="0.25">
      <c r="A4218" s="2">
        <v>1001</v>
      </c>
      <c r="B4218" t="s">
        <v>21</v>
      </c>
      <c r="C4218" s="2" t="str">
        <f t="shared" si="217"/>
        <v>20</v>
      </c>
      <c r="D4218" t="s">
        <v>830</v>
      </c>
      <c r="E4218" s="2" t="str">
        <f t="shared" si="219"/>
        <v>200010000</v>
      </c>
      <c r="F4218" t="s">
        <v>412</v>
      </c>
      <c r="G4218" t="s">
        <v>413</v>
      </c>
      <c r="H4218" t="s">
        <v>414</v>
      </c>
      <c r="I4218">
        <v>23100</v>
      </c>
      <c r="J4218" t="s">
        <v>89</v>
      </c>
      <c r="K4218" s="1">
        <v>4000</v>
      </c>
      <c r="L4218" s="1">
        <v>4000</v>
      </c>
      <c r="M4218">
        <v>0</v>
      </c>
      <c r="N4218">
        <v>992.86</v>
      </c>
      <c r="O4218" s="1">
        <v>3007.14</v>
      </c>
      <c r="P4218">
        <v>992.86</v>
      </c>
      <c r="Q4218">
        <v>0</v>
      </c>
      <c r="R4218">
        <v>992.86</v>
      </c>
      <c r="S4218">
        <v>0</v>
      </c>
    </row>
    <row r="4219" spans="1:19" x14ac:dyDescent="0.25">
      <c r="A4219" s="2">
        <v>1001</v>
      </c>
      <c r="B4219" t="s">
        <v>21</v>
      </c>
      <c r="C4219" s="2" t="str">
        <f t="shared" si="217"/>
        <v>20</v>
      </c>
      <c r="D4219" t="s">
        <v>830</v>
      </c>
      <c r="E4219" s="2" t="str">
        <f t="shared" si="219"/>
        <v>200010000</v>
      </c>
      <c r="F4219" t="s">
        <v>412</v>
      </c>
      <c r="G4219" t="s">
        <v>413</v>
      </c>
      <c r="H4219" t="s">
        <v>414</v>
      </c>
      <c r="I4219">
        <v>28001</v>
      </c>
      <c r="J4219" t="s">
        <v>45</v>
      </c>
      <c r="K4219" s="1">
        <v>7000</v>
      </c>
      <c r="L4219" s="1">
        <v>6304.36</v>
      </c>
      <c r="M4219">
        <v>-695.64</v>
      </c>
      <c r="N4219" s="1">
        <v>6304.36</v>
      </c>
      <c r="O4219">
        <v>0</v>
      </c>
      <c r="P4219" s="1">
        <v>6304.36</v>
      </c>
      <c r="Q4219">
        <v>0</v>
      </c>
      <c r="R4219" s="1">
        <v>6304.36</v>
      </c>
      <c r="S4219">
        <v>0</v>
      </c>
    </row>
    <row r="4220" spans="1:19" x14ac:dyDescent="0.25">
      <c r="A4220" s="2">
        <v>1001</v>
      </c>
      <c r="B4220" t="s">
        <v>21</v>
      </c>
      <c r="C4220" s="2" t="str">
        <f t="shared" si="217"/>
        <v>20</v>
      </c>
      <c r="D4220" t="s">
        <v>830</v>
      </c>
      <c r="E4220" s="2" t="str">
        <f t="shared" si="219"/>
        <v>200010000</v>
      </c>
      <c r="F4220" t="s">
        <v>412</v>
      </c>
      <c r="G4220" t="s">
        <v>413</v>
      </c>
      <c r="H4220" t="s">
        <v>414</v>
      </c>
      <c r="I4220">
        <v>62399</v>
      </c>
      <c r="J4220" t="s">
        <v>92</v>
      </c>
      <c r="K4220">
        <v>0</v>
      </c>
      <c r="L4220" s="1">
        <v>5287.24</v>
      </c>
      <c r="M4220" s="1">
        <v>5287.24</v>
      </c>
      <c r="N4220" s="1">
        <v>5287.24</v>
      </c>
      <c r="O4220">
        <v>0</v>
      </c>
      <c r="P4220" s="1">
        <v>5287.24</v>
      </c>
      <c r="Q4220">
        <v>0</v>
      </c>
      <c r="R4220" s="1">
        <v>5287.24</v>
      </c>
      <c r="S4220">
        <v>0</v>
      </c>
    </row>
    <row r="4221" spans="1:19" x14ac:dyDescent="0.25">
      <c r="A4221" s="2">
        <v>1001</v>
      </c>
      <c r="B4221" t="s">
        <v>21</v>
      </c>
      <c r="C4221" s="2" t="str">
        <f t="shared" si="217"/>
        <v>20</v>
      </c>
      <c r="D4221" t="s">
        <v>830</v>
      </c>
      <c r="E4221" s="2" t="str">
        <f t="shared" si="219"/>
        <v>200010000</v>
      </c>
      <c r="F4221" t="s">
        <v>412</v>
      </c>
      <c r="G4221" t="s">
        <v>413</v>
      </c>
      <c r="H4221" t="s">
        <v>414</v>
      </c>
      <c r="I4221">
        <v>62500</v>
      </c>
      <c r="J4221" t="s">
        <v>93</v>
      </c>
      <c r="K4221" s="1">
        <v>47000</v>
      </c>
      <c r="L4221" s="1">
        <v>9506</v>
      </c>
      <c r="M4221" s="1">
        <v>-37494</v>
      </c>
      <c r="N4221" s="1">
        <v>9505.1200000000008</v>
      </c>
      <c r="O4221">
        <v>0.88</v>
      </c>
      <c r="P4221" s="1">
        <v>9505.1200000000008</v>
      </c>
      <c r="Q4221">
        <v>0</v>
      </c>
      <c r="R4221" s="1">
        <v>9505.1200000000008</v>
      </c>
      <c r="S4221">
        <v>0</v>
      </c>
    </row>
    <row r="4222" spans="1:19" x14ac:dyDescent="0.25">
      <c r="A4222" s="2">
        <v>1001</v>
      </c>
      <c r="B4222" t="s">
        <v>21</v>
      </c>
      <c r="C4222" s="2" t="str">
        <f t="shared" si="217"/>
        <v>20</v>
      </c>
      <c r="D4222" t="s">
        <v>830</v>
      </c>
      <c r="E4222" s="2" t="str">
        <f t="shared" si="219"/>
        <v>200010000</v>
      </c>
      <c r="F4222" t="s">
        <v>412</v>
      </c>
      <c r="G4222" t="s">
        <v>413</v>
      </c>
      <c r="H4222" t="s">
        <v>414</v>
      </c>
      <c r="I4222">
        <v>62501</v>
      </c>
      <c r="J4222" t="s">
        <v>126</v>
      </c>
      <c r="K4222">
        <v>0</v>
      </c>
      <c r="L4222">
        <v>490.76</v>
      </c>
      <c r="M4222">
        <v>490.76</v>
      </c>
      <c r="N4222">
        <v>490.76</v>
      </c>
      <c r="O4222">
        <v>0</v>
      </c>
      <c r="P4222">
        <v>490.76</v>
      </c>
      <c r="Q4222">
        <v>0</v>
      </c>
      <c r="R4222">
        <v>490.76</v>
      </c>
      <c r="S4222">
        <v>0</v>
      </c>
    </row>
    <row r="4223" spans="1:19" x14ac:dyDescent="0.25">
      <c r="A4223" s="2">
        <v>1001</v>
      </c>
      <c r="B4223" t="s">
        <v>21</v>
      </c>
      <c r="C4223" s="2" t="str">
        <f t="shared" ref="C4223:C4286" si="220">"20"</f>
        <v>20</v>
      </c>
      <c r="D4223" t="s">
        <v>830</v>
      </c>
      <c r="E4223" s="2" t="str">
        <f t="shared" si="219"/>
        <v>200010000</v>
      </c>
      <c r="F4223" t="s">
        <v>412</v>
      </c>
      <c r="G4223" t="s">
        <v>413</v>
      </c>
      <c r="H4223" t="s">
        <v>414</v>
      </c>
      <c r="I4223">
        <v>62802</v>
      </c>
      <c r="J4223" t="s">
        <v>95</v>
      </c>
      <c r="K4223" s="1">
        <v>5000</v>
      </c>
      <c r="L4223" s="1">
        <v>15724</v>
      </c>
      <c r="M4223" s="1">
        <v>10724</v>
      </c>
      <c r="N4223" s="1">
        <v>15723.85</v>
      </c>
      <c r="O4223">
        <v>0.15</v>
      </c>
      <c r="P4223" s="1">
        <v>15723.85</v>
      </c>
      <c r="Q4223">
        <v>0</v>
      </c>
      <c r="R4223" s="1">
        <v>15723.85</v>
      </c>
      <c r="S4223">
        <v>0</v>
      </c>
    </row>
    <row r="4224" spans="1:19" x14ac:dyDescent="0.25">
      <c r="A4224" s="2">
        <v>1001</v>
      </c>
      <c r="B4224" t="s">
        <v>21</v>
      </c>
      <c r="C4224" s="2" t="str">
        <f t="shared" si="220"/>
        <v>20</v>
      </c>
      <c r="D4224" t="s">
        <v>830</v>
      </c>
      <c r="E4224" s="2" t="str">
        <f t="shared" si="219"/>
        <v>200010000</v>
      </c>
      <c r="F4224" t="s">
        <v>412</v>
      </c>
      <c r="G4224" t="s">
        <v>413</v>
      </c>
      <c r="H4224" t="s">
        <v>414</v>
      </c>
      <c r="I4224">
        <v>63100</v>
      </c>
      <c r="J4224" t="s">
        <v>97</v>
      </c>
      <c r="K4224">
        <v>0</v>
      </c>
      <c r="L4224" s="1">
        <v>286992.42</v>
      </c>
      <c r="M4224" s="1">
        <v>286992.42</v>
      </c>
      <c r="N4224" s="1">
        <v>276783.61</v>
      </c>
      <c r="O4224" s="1">
        <v>10208.81</v>
      </c>
      <c r="P4224" s="1">
        <v>276783.61</v>
      </c>
      <c r="Q4224">
        <v>0</v>
      </c>
      <c r="R4224" s="1">
        <v>276783.61</v>
      </c>
      <c r="S4224">
        <v>0</v>
      </c>
    </row>
    <row r="4225" spans="1:19" x14ac:dyDescent="0.25">
      <c r="A4225" s="2">
        <v>1001</v>
      </c>
      <c r="B4225" t="s">
        <v>21</v>
      </c>
      <c r="C4225" s="2" t="str">
        <f t="shared" si="220"/>
        <v>20</v>
      </c>
      <c r="D4225" t="s">
        <v>830</v>
      </c>
      <c r="E4225" s="2" t="str">
        <f t="shared" si="219"/>
        <v>200010000</v>
      </c>
      <c r="F4225" t="s">
        <v>412</v>
      </c>
      <c r="G4225" t="s">
        <v>413</v>
      </c>
      <c r="H4225" t="s">
        <v>414</v>
      </c>
      <c r="I4225">
        <v>63500</v>
      </c>
      <c r="J4225" t="s">
        <v>185</v>
      </c>
      <c r="K4225" s="1">
        <v>37000</v>
      </c>
      <c r="L4225" s="1">
        <v>2000</v>
      </c>
      <c r="M4225" s="1">
        <v>-35000</v>
      </c>
      <c r="N4225">
        <v>999.57</v>
      </c>
      <c r="O4225" s="1">
        <v>1000.43</v>
      </c>
      <c r="P4225">
        <v>999.57</v>
      </c>
      <c r="Q4225">
        <v>0</v>
      </c>
      <c r="R4225">
        <v>999.57</v>
      </c>
      <c r="S4225">
        <v>0</v>
      </c>
    </row>
    <row r="4226" spans="1:19" x14ac:dyDescent="0.25">
      <c r="A4226" s="2">
        <v>1001</v>
      </c>
      <c r="B4226" t="s">
        <v>21</v>
      </c>
      <c r="C4226" s="2" t="str">
        <f t="shared" si="220"/>
        <v>20</v>
      </c>
      <c r="D4226" t="s">
        <v>830</v>
      </c>
      <c r="E4226" s="2" t="str">
        <f t="shared" si="219"/>
        <v>200010000</v>
      </c>
      <c r="F4226" t="s">
        <v>412</v>
      </c>
      <c r="G4226" t="s">
        <v>413</v>
      </c>
      <c r="H4226" t="s">
        <v>414</v>
      </c>
      <c r="I4226">
        <v>64010</v>
      </c>
      <c r="J4226" t="s">
        <v>99</v>
      </c>
      <c r="K4226" s="1">
        <v>48400</v>
      </c>
      <c r="L4226" s="1">
        <v>17205.63</v>
      </c>
      <c r="M4226" s="1">
        <v>-31194.37</v>
      </c>
      <c r="N4226" s="1">
        <v>17205.63</v>
      </c>
      <c r="O4226">
        <v>0</v>
      </c>
      <c r="P4226" s="1">
        <v>17205.63</v>
      </c>
      <c r="Q4226">
        <v>0</v>
      </c>
      <c r="R4226" s="1">
        <v>17205.63</v>
      </c>
      <c r="S4226">
        <v>0</v>
      </c>
    </row>
    <row r="4227" spans="1:19" x14ac:dyDescent="0.25">
      <c r="A4227" s="2">
        <v>1001</v>
      </c>
      <c r="B4227" t="s">
        <v>21</v>
      </c>
      <c r="C4227" s="2" t="str">
        <f t="shared" si="220"/>
        <v>20</v>
      </c>
      <c r="D4227" t="s">
        <v>830</v>
      </c>
      <c r="E4227" s="2" t="str">
        <f t="shared" si="219"/>
        <v>200010000</v>
      </c>
      <c r="F4227" t="s">
        <v>412</v>
      </c>
      <c r="G4227" t="s">
        <v>413</v>
      </c>
      <c r="H4227" t="s">
        <v>414</v>
      </c>
      <c r="I4227">
        <v>83009</v>
      </c>
      <c r="J4227" t="s">
        <v>46</v>
      </c>
      <c r="K4227" s="1">
        <v>183652</v>
      </c>
      <c r="L4227" s="1">
        <v>48300</v>
      </c>
      <c r="M4227" s="1">
        <v>-135352</v>
      </c>
      <c r="N4227" s="1">
        <v>48300</v>
      </c>
      <c r="O4227">
        <v>0</v>
      </c>
      <c r="P4227" s="1">
        <v>48300</v>
      </c>
      <c r="Q4227">
        <v>0</v>
      </c>
      <c r="R4227" s="1">
        <v>48300</v>
      </c>
      <c r="S4227">
        <v>0</v>
      </c>
    </row>
    <row r="4228" spans="1:19" x14ac:dyDescent="0.25">
      <c r="A4228" s="2">
        <v>1001</v>
      </c>
      <c r="B4228" t="s">
        <v>21</v>
      </c>
      <c r="C4228" s="2" t="str">
        <f t="shared" si="220"/>
        <v>20</v>
      </c>
      <c r="D4228" t="s">
        <v>830</v>
      </c>
      <c r="E4228" s="2" t="str">
        <f t="shared" ref="E4228:E4259" si="221">"200150000"</f>
        <v>200150000</v>
      </c>
      <c r="F4228" t="s">
        <v>831</v>
      </c>
      <c r="G4228" t="s">
        <v>832</v>
      </c>
      <c r="H4228" t="s">
        <v>833</v>
      </c>
      <c r="I4228">
        <v>10000</v>
      </c>
      <c r="J4228" t="s">
        <v>25</v>
      </c>
      <c r="K4228" s="1">
        <v>82492</v>
      </c>
      <c r="L4228" s="1">
        <v>82492</v>
      </c>
      <c r="M4228">
        <v>0</v>
      </c>
      <c r="N4228" s="1">
        <v>82491.839999999997</v>
      </c>
      <c r="O4228">
        <v>0.16</v>
      </c>
      <c r="P4228" s="1">
        <v>82491.839999999997</v>
      </c>
      <c r="Q4228">
        <v>0</v>
      </c>
      <c r="R4228" s="1">
        <v>82491.839999999997</v>
      </c>
      <c r="S4228">
        <v>0</v>
      </c>
    </row>
    <row r="4229" spans="1:19" x14ac:dyDescent="0.25">
      <c r="A4229" s="2">
        <v>1001</v>
      </c>
      <c r="B4229" t="s">
        <v>21</v>
      </c>
      <c r="C4229" s="2" t="str">
        <f t="shared" si="220"/>
        <v>20</v>
      </c>
      <c r="D4229" t="s">
        <v>830</v>
      </c>
      <c r="E4229" s="2" t="str">
        <f t="shared" si="221"/>
        <v>200150000</v>
      </c>
      <c r="F4229" t="s">
        <v>831</v>
      </c>
      <c r="G4229" t="s">
        <v>832</v>
      </c>
      <c r="H4229" t="s">
        <v>833</v>
      </c>
      <c r="I4229">
        <v>12000</v>
      </c>
      <c r="J4229" t="s">
        <v>28</v>
      </c>
      <c r="K4229" s="1">
        <v>5302494</v>
      </c>
      <c r="L4229" s="1">
        <v>3467722.28</v>
      </c>
      <c r="M4229" s="1">
        <v>-1834771.72</v>
      </c>
      <c r="N4229" s="1">
        <v>3467721.94</v>
      </c>
      <c r="O4229">
        <v>0.34</v>
      </c>
      <c r="P4229" s="1">
        <v>3467721.94</v>
      </c>
      <c r="Q4229">
        <v>0</v>
      </c>
      <c r="R4229" s="1">
        <v>3467721.94</v>
      </c>
      <c r="S4229">
        <v>0</v>
      </c>
    </row>
    <row r="4230" spans="1:19" x14ac:dyDescent="0.25">
      <c r="A4230" s="2">
        <v>1001</v>
      </c>
      <c r="B4230" t="s">
        <v>21</v>
      </c>
      <c r="C4230" s="2" t="str">
        <f t="shared" si="220"/>
        <v>20</v>
      </c>
      <c r="D4230" t="s">
        <v>830</v>
      </c>
      <c r="E4230" s="2" t="str">
        <f t="shared" si="221"/>
        <v>200150000</v>
      </c>
      <c r="F4230" t="s">
        <v>831</v>
      </c>
      <c r="G4230" t="s">
        <v>832</v>
      </c>
      <c r="H4230" t="s">
        <v>833</v>
      </c>
      <c r="I4230">
        <v>12001</v>
      </c>
      <c r="J4230" t="s">
        <v>51</v>
      </c>
      <c r="K4230" s="1">
        <v>4467819</v>
      </c>
      <c r="L4230" s="1">
        <v>3653955.11</v>
      </c>
      <c r="M4230" s="1">
        <v>-813863.89</v>
      </c>
      <c r="N4230" s="1">
        <v>3653954.53</v>
      </c>
      <c r="O4230">
        <v>0.57999999999999996</v>
      </c>
      <c r="P4230" s="1">
        <v>3653954.53</v>
      </c>
      <c r="Q4230">
        <v>0</v>
      </c>
      <c r="R4230" s="1">
        <v>3653954.53</v>
      </c>
      <c r="S4230">
        <v>0</v>
      </c>
    </row>
    <row r="4231" spans="1:19" x14ac:dyDescent="0.25">
      <c r="A4231" s="2">
        <v>1001</v>
      </c>
      <c r="B4231" t="s">
        <v>21</v>
      </c>
      <c r="C4231" s="2" t="str">
        <f t="shared" si="220"/>
        <v>20</v>
      </c>
      <c r="D4231" t="s">
        <v>830</v>
      </c>
      <c r="E4231" s="2" t="str">
        <f t="shared" si="221"/>
        <v>200150000</v>
      </c>
      <c r="F4231" t="s">
        <v>831</v>
      </c>
      <c r="G4231" t="s">
        <v>832</v>
      </c>
      <c r="H4231" t="s">
        <v>833</v>
      </c>
      <c r="I4231">
        <v>12002</v>
      </c>
      <c r="J4231" t="s">
        <v>29</v>
      </c>
      <c r="K4231" s="1">
        <v>1090869</v>
      </c>
      <c r="L4231" s="1">
        <v>723684.66</v>
      </c>
      <c r="M4231" s="1">
        <v>-367184.34</v>
      </c>
      <c r="N4231" s="1">
        <v>723684.54</v>
      </c>
      <c r="O4231">
        <v>0.12</v>
      </c>
      <c r="P4231" s="1">
        <v>723684.54</v>
      </c>
      <c r="Q4231">
        <v>0</v>
      </c>
      <c r="R4231" s="1">
        <v>723684.54</v>
      </c>
      <c r="S4231">
        <v>0</v>
      </c>
    </row>
    <row r="4232" spans="1:19" x14ac:dyDescent="0.25">
      <c r="A4232" s="2">
        <v>1001</v>
      </c>
      <c r="B4232" t="s">
        <v>21</v>
      </c>
      <c r="C4232" s="2" t="str">
        <f t="shared" si="220"/>
        <v>20</v>
      </c>
      <c r="D4232" t="s">
        <v>830</v>
      </c>
      <c r="E4232" s="2" t="str">
        <f t="shared" si="221"/>
        <v>200150000</v>
      </c>
      <c r="F4232" t="s">
        <v>831</v>
      </c>
      <c r="G4232" t="s">
        <v>832</v>
      </c>
      <c r="H4232" t="s">
        <v>833</v>
      </c>
      <c r="I4232">
        <v>12003</v>
      </c>
      <c r="J4232" t="s">
        <v>30</v>
      </c>
      <c r="K4232" s="1">
        <v>934368</v>
      </c>
      <c r="L4232" s="1">
        <v>791594.53</v>
      </c>
      <c r="M4232" s="1">
        <v>-142773.47</v>
      </c>
      <c r="N4232" s="1">
        <v>791594.41</v>
      </c>
      <c r="O4232">
        <v>0.12</v>
      </c>
      <c r="P4232" s="1">
        <v>791594.41</v>
      </c>
      <c r="Q4232">
        <v>0</v>
      </c>
      <c r="R4232" s="1">
        <v>791594.41</v>
      </c>
      <c r="S4232">
        <v>0</v>
      </c>
    </row>
    <row r="4233" spans="1:19" x14ac:dyDescent="0.25">
      <c r="A4233" s="2">
        <v>1001</v>
      </c>
      <c r="B4233" t="s">
        <v>21</v>
      </c>
      <c r="C4233" s="2" t="str">
        <f t="shared" si="220"/>
        <v>20</v>
      </c>
      <c r="D4233" t="s">
        <v>830</v>
      </c>
      <c r="E4233" s="2" t="str">
        <f t="shared" si="221"/>
        <v>200150000</v>
      </c>
      <c r="F4233" t="s">
        <v>831</v>
      </c>
      <c r="G4233" t="s">
        <v>832</v>
      </c>
      <c r="H4233" t="s">
        <v>833</v>
      </c>
      <c r="I4233">
        <v>12004</v>
      </c>
      <c r="J4233" t="s">
        <v>580</v>
      </c>
      <c r="K4233" s="1">
        <v>8920</v>
      </c>
      <c r="L4233">
        <v>0</v>
      </c>
      <c r="M4233" s="1">
        <v>-8920</v>
      </c>
      <c r="N4233">
        <v>0</v>
      </c>
      <c r="O4233">
        <v>0</v>
      </c>
      <c r="P4233">
        <v>0</v>
      </c>
      <c r="Q4233">
        <v>0</v>
      </c>
      <c r="R4233">
        <v>0</v>
      </c>
      <c r="S4233">
        <v>0</v>
      </c>
    </row>
    <row r="4234" spans="1:19" x14ac:dyDescent="0.25">
      <c r="A4234" s="2">
        <v>1001</v>
      </c>
      <c r="B4234" t="s">
        <v>21</v>
      </c>
      <c r="C4234" s="2" t="str">
        <f t="shared" si="220"/>
        <v>20</v>
      </c>
      <c r="D4234" t="s">
        <v>830</v>
      </c>
      <c r="E4234" s="2" t="str">
        <f t="shared" si="221"/>
        <v>200150000</v>
      </c>
      <c r="F4234" t="s">
        <v>831</v>
      </c>
      <c r="G4234" t="s">
        <v>832</v>
      </c>
      <c r="H4234" t="s">
        <v>833</v>
      </c>
      <c r="I4234">
        <v>12005</v>
      </c>
      <c r="J4234" t="s">
        <v>31</v>
      </c>
      <c r="K4234" s="1">
        <v>1157992</v>
      </c>
      <c r="L4234" s="1">
        <v>1265369.9099999999</v>
      </c>
      <c r="M4234" s="1">
        <v>107377.91</v>
      </c>
      <c r="N4234" s="1">
        <v>1265368.94</v>
      </c>
      <c r="O4234">
        <v>0.97</v>
      </c>
      <c r="P4234" s="1">
        <v>1265368.94</v>
      </c>
      <c r="Q4234">
        <v>0</v>
      </c>
      <c r="R4234" s="1">
        <v>1265368.94</v>
      </c>
      <c r="S4234">
        <v>0</v>
      </c>
    </row>
    <row r="4235" spans="1:19" x14ac:dyDescent="0.25">
      <c r="A4235" s="2">
        <v>1001</v>
      </c>
      <c r="B4235" t="s">
        <v>21</v>
      </c>
      <c r="C4235" s="2" t="str">
        <f t="shared" si="220"/>
        <v>20</v>
      </c>
      <c r="D4235" t="s">
        <v>830</v>
      </c>
      <c r="E4235" s="2" t="str">
        <f t="shared" si="221"/>
        <v>200150000</v>
      </c>
      <c r="F4235" t="s">
        <v>831</v>
      </c>
      <c r="G4235" t="s">
        <v>832</v>
      </c>
      <c r="H4235" t="s">
        <v>833</v>
      </c>
      <c r="I4235">
        <v>12100</v>
      </c>
      <c r="J4235" t="s">
        <v>32</v>
      </c>
      <c r="K4235" s="1">
        <v>6514645</v>
      </c>
      <c r="L4235" s="1">
        <v>4961028.92</v>
      </c>
      <c r="M4235" s="1">
        <v>-1553616.08</v>
      </c>
      <c r="N4235" s="1">
        <v>4961028.46</v>
      </c>
      <c r="O4235">
        <v>0.46</v>
      </c>
      <c r="P4235" s="1">
        <v>4961028.46</v>
      </c>
      <c r="Q4235">
        <v>0</v>
      </c>
      <c r="R4235" s="1">
        <v>4961028.46</v>
      </c>
      <c r="S4235">
        <v>0</v>
      </c>
    </row>
    <row r="4236" spans="1:19" x14ac:dyDescent="0.25">
      <c r="A4236" s="2">
        <v>1001</v>
      </c>
      <c r="B4236" t="s">
        <v>21</v>
      </c>
      <c r="C4236" s="2" t="str">
        <f t="shared" si="220"/>
        <v>20</v>
      </c>
      <c r="D4236" t="s">
        <v>830</v>
      </c>
      <c r="E4236" s="2" t="str">
        <f t="shared" si="221"/>
        <v>200150000</v>
      </c>
      <c r="F4236" t="s">
        <v>831</v>
      </c>
      <c r="G4236" t="s">
        <v>832</v>
      </c>
      <c r="H4236" t="s">
        <v>833</v>
      </c>
      <c r="I4236">
        <v>12101</v>
      </c>
      <c r="J4236" t="s">
        <v>33</v>
      </c>
      <c r="K4236" s="1">
        <v>10580472</v>
      </c>
      <c r="L4236" s="1">
        <v>8353799.0700000003</v>
      </c>
      <c r="M4236" s="1">
        <v>-2226672.9300000002</v>
      </c>
      <c r="N4236" s="1">
        <v>8353798.4199999999</v>
      </c>
      <c r="O4236">
        <v>0.65</v>
      </c>
      <c r="P4236" s="1">
        <v>8353798.4199999999</v>
      </c>
      <c r="Q4236">
        <v>0</v>
      </c>
      <c r="R4236" s="1">
        <v>8353798.4199999999</v>
      </c>
      <c r="S4236">
        <v>0</v>
      </c>
    </row>
    <row r="4237" spans="1:19" x14ac:dyDescent="0.25">
      <c r="A4237" s="2">
        <v>1001</v>
      </c>
      <c r="B4237" t="s">
        <v>21</v>
      </c>
      <c r="C4237" s="2" t="str">
        <f t="shared" si="220"/>
        <v>20</v>
      </c>
      <c r="D4237" t="s">
        <v>830</v>
      </c>
      <c r="E4237" s="2" t="str">
        <f t="shared" si="221"/>
        <v>200150000</v>
      </c>
      <c r="F4237" t="s">
        <v>831</v>
      </c>
      <c r="G4237" t="s">
        <v>832</v>
      </c>
      <c r="H4237" t="s">
        <v>833</v>
      </c>
      <c r="I4237">
        <v>12401</v>
      </c>
      <c r="J4237" t="s">
        <v>133</v>
      </c>
      <c r="K4237" s="1">
        <v>2419875</v>
      </c>
      <c r="L4237" s="1">
        <v>2166126</v>
      </c>
      <c r="M4237" s="1">
        <v>-253749</v>
      </c>
      <c r="N4237" s="1">
        <v>2166125.7799999998</v>
      </c>
      <c r="O4237">
        <v>0.22</v>
      </c>
      <c r="P4237" s="1">
        <v>2166125.7799999998</v>
      </c>
      <c r="Q4237">
        <v>0</v>
      </c>
      <c r="R4237" s="1">
        <v>2166125.7799999998</v>
      </c>
      <c r="S4237">
        <v>0</v>
      </c>
    </row>
    <row r="4238" spans="1:19" x14ac:dyDescent="0.25">
      <c r="A4238" s="2">
        <v>1001</v>
      </c>
      <c r="B4238" t="s">
        <v>21</v>
      </c>
      <c r="C4238" s="2" t="str">
        <f t="shared" si="220"/>
        <v>20</v>
      </c>
      <c r="D4238" t="s">
        <v>830</v>
      </c>
      <c r="E4238" s="2" t="str">
        <f t="shared" si="221"/>
        <v>200150000</v>
      </c>
      <c r="F4238" t="s">
        <v>831</v>
      </c>
      <c r="G4238" t="s">
        <v>832</v>
      </c>
      <c r="H4238" t="s">
        <v>833</v>
      </c>
      <c r="I4238">
        <v>13000</v>
      </c>
      <c r="J4238" t="s">
        <v>53</v>
      </c>
      <c r="K4238" s="1">
        <v>8271465</v>
      </c>
      <c r="L4238" s="1">
        <v>6810094.7699999996</v>
      </c>
      <c r="M4238" s="1">
        <v>-1461370.23</v>
      </c>
      <c r="N4238" s="1">
        <v>6810094.3300000001</v>
      </c>
      <c r="O4238">
        <v>0.44</v>
      </c>
      <c r="P4238" s="1">
        <v>6810094.3300000001</v>
      </c>
      <c r="Q4238">
        <v>0</v>
      </c>
      <c r="R4238" s="1">
        <v>6810094.3300000001</v>
      </c>
      <c r="S4238">
        <v>0</v>
      </c>
    </row>
    <row r="4239" spans="1:19" x14ac:dyDescent="0.25">
      <c r="A4239" s="2">
        <v>1001</v>
      </c>
      <c r="B4239" t="s">
        <v>21</v>
      </c>
      <c r="C4239" s="2" t="str">
        <f t="shared" si="220"/>
        <v>20</v>
      </c>
      <c r="D4239" t="s">
        <v>830</v>
      </c>
      <c r="E4239" s="2" t="str">
        <f t="shared" si="221"/>
        <v>200150000</v>
      </c>
      <c r="F4239" t="s">
        <v>831</v>
      </c>
      <c r="G4239" t="s">
        <v>832</v>
      </c>
      <c r="H4239" t="s">
        <v>833</v>
      </c>
      <c r="I4239">
        <v>13001</v>
      </c>
      <c r="J4239" t="s">
        <v>54</v>
      </c>
      <c r="K4239" s="1">
        <v>584234</v>
      </c>
      <c r="L4239" s="1">
        <v>399356</v>
      </c>
      <c r="M4239" s="1">
        <v>-184878</v>
      </c>
      <c r="N4239" s="1">
        <v>399355.05</v>
      </c>
      <c r="O4239">
        <v>0.95</v>
      </c>
      <c r="P4239" s="1">
        <v>399355.05</v>
      </c>
      <c r="Q4239">
        <v>0</v>
      </c>
      <c r="R4239" s="1">
        <v>399355.05</v>
      </c>
      <c r="S4239">
        <v>0</v>
      </c>
    </row>
    <row r="4240" spans="1:19" x14ac:dyDescent="0.25">
      <c r="A4240" s="2">
        <v>1001</v>
      </c>
      <c r="B4240" t="s">
        <v>21</v>
      </c>
      <c r="C4240" s="2" t="str">
        <f t="shared" si="220"/>
        <v>20</v>
      </c>
      <c r="D4240" t="s">
        <v>830</v>
      </c>
      <c r="E4240" s="2" t="str">
        <f t="shared" si="221"/>
        <v>200150000</v>
      </c>
      <c r="F4240" t="s">
        <v>831</v>
      </c>
      <c r="G4240" t="s">
        <v>832</v>
      </c>
      <c r="H4240" t="s">
        <v>833</v>
      </c>
      <c r="I4240">
        <v>13005</v>
      </c>
      <c r="J4240" t="s">
        <v>56</v>
      </c>
      <c r="K4240" s="1">
        <v>1446087</v>
      </c>
      <c r="L4240" s="1">
        <v>1315686</v>
      </c>
      <c r="M4240" s="1">
        <v>-130401</v>
      </c>
      <c r="N4240" s="1">
        <v>1315685.44</v>
      </c>
      <c r="O4240">
        <v>0.56000000000000005</v>
      </c>
      <c r="P4240" s="1">
        <v>1315685.44</v>
      </c>
      <c r="Q4240">
        <v>0</v>
      </c>
      <c r="R4240" s="1">
        <v>1315685.44</v>
      </c>
      <c r="S4240">
        <v>0</v>
      </c>
    </row>
    <row r="4241" spans="1:19" x14ac:dyDescent="0.25">
      <c r="A4241" s="2">
        <v>1001</v>
      </c>
      <c r="B4241" t="s">
        <v>21</v>
      </c>
      <c r="C4241" s="2" t="str">
        <f t="shared" si="220"/>
        <v>20</v>
      </c>
      <c r="D4241" t="s">
        <v>830</v>
      </c>
      <c r="E4241" s="2" t="str">
        <f t="shared" si="221"/>
        <v>200150000</v>
      </c>
      <c r="F4241" t="s">
        <v>831</v>
      </c>
      <c r="G4241" t="s">
        <v>832</v>
      </c>
      <c r="H4241" t="s">
        <v>833</v>
      </c>
      <c r="I4241">
        <v>14102</v>
      </c>
      <c r="J4241" t="s">
        <v>402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</row>
    <row r="4242" spans="1:19" x14ac:dyDescent="0.25">
      <c r="A4242" s="2">
        <v>1001</v>
      </c>
      <c r="B4242" t="s">
        <v>21</v>
      </c>
      <c r="C4242" s="2" t="str">
        <f t="shared" si="220"/>
        <v>20</v>
      </c>
      <c r="D4242" t="s">
        <v>830</v>
      </c>
      <c r="E4242" s="2" t="str">
        <f t="shared" si="221"/>
        <v>200150000</v>
      </c>
      <c r="F4242" t="s">
        <v>831</v>
      </c>
      <c r="G4242" t="s">
        <v>832</v>
      </c>
      <c r="H4242" t="s">
        <v>833</v>
      </c>
      <c r="I4242">
        <v>15000</v>
      </c>
      <c r="J4242" t="s">
        <v>135</v>
      </c>
      <c r="K4242" s="1">
        <v>684630</v>
      </c>
      <c r="L4242" s="1">
        <v>454492.47</v>
      </c>
      <c r="M4242" s="1">
        <v>-230137.53</v>
      </c>
      <c r="N4242" s="1">
        <v>454491.66</v>
      </c>
      <c r="O4242">
        <v>0.81</v>
      </c>
      <c r="P4242" s="1">
        <v>454491.66</v>
      </c>
      <c r="Q4242">
        <v>0</v>
      </c>
      <c r="R4242" s="1">
        <v>454491.66</v>
      </c>
      <c r="S4242">
        <v>0</v>
      </c>
    </row>
    <row r="4243" spans="1:19" x14ac:dyDescent="0.25">
      <c r="A4243" s="2">
        <v>1001</v>
      </c>
      <c r="B4243" t="s">
        <v>21</v>
      </c>
      <c r="C4243" s="2" t="str">
        <f t="shared" si="220"/>
        <v>20</v>
      </c>
      <c r="D4243" t="s">
        <v>830</v>
      </c>
      <c r="E4243" s="2" t="str">
        <f t="shared" si="221"/>
        <v>200150000</v>
      </c>
      <c r="F4243" t="s">
        <v>831</v>
      </c>
      <c r="G4243" t="s">
        <v>832</v>
      </c>
      <c r="H4243" t="s">
        <v>833</v>
      </c>
      <c r="I4243">
        <v>16000</v>
      </c>
      <c r="J4243" t="s">
        <v>35</v>
      </c>
      <c r="K4243" s="1">
        <v>10765652</v>
      </c>
      <c r="L4243" s="1">
        <v>10656584.32</v>
      </c>
      <c r="M4243" s="1">
        <v>-109067.68</v>
      </c>
      <c r="N4243" s="1">
        <v>10656583.65</v>
      </c>
      <c r="O4243">
        <v>0.67</v>
      </c>
      <c r="P4243" s="1">
        <v>10656583.65</v>
      </c>
      <c r="Q4243">
        <v>0</v>
      </c>
      <c r="R4243" s="1">
        <v>10656583.65</v>
      </c>
      <c r="S4243">
        <v>0</v>
      </c>
    </row>
    <row r="4244" spans="1:19" x14ac:dyDescent="0.25">
      <c r="A4244" s="2">
        <v>1001</v>
      </c>
      <c r="B4244" t="s">
        <v>21</v>
      </c>
      <c r="C4244" s="2" t="str">
        <f t="shared" si="220"/>
        <v>20</v>
      </c>
      <c r="D4244" t="s">
        <v>830</v>
      </c>
      <c r="E4244" s="2" t="str">
        <f t="shared" si="221"/>
        <v>200150000</v>
      </c>
      <c r="F4244" t="s">
        <v>831</v>
      </c>
      <c r="G4244" t="s">
        <v>832</v>
      </c>
      <c r="H4244" t="s">
        <v>833</v>
      </c>
      <c r="I4244">
        <v>20400</v>
      </c>
      <c r="J4244" t="s">
        <v>66</v>
      </c>
      <c r="K4244" s="1">
        <v>892925</v>
      </c>
      <c r="L4244" s="1">
        <v>707287.17</v>
      </c>
      <c r="M4244" s="1">
        <v>-185637.83</v>
      </c>
      <c r="N4244" s="1">
        <v>633612.81999999995</v>
      </c>
      <c r="O4244" s="1">
        <v>73674.350000000006</v>
      </c>
      <c r="P4244" s="1">
        <v>633612.81999999995</v>
      </c>
      <c r="Q4244">
        <v>0</v>
      </c>
      <c r="R4244" s="1">
        <v>627213.21</v>
      </c>
      <c r="S4244" s="1">
        <v>6399.61</v>
      </c>
    </row>
    <row r="4245" spans="1:19" x14ac:dyDescent="0.25">
      <c r="A4245" s="2">
        <v>1001</v>
      </c>
      <c r="B4245" t="s">
        <v>21</v>
      </c>
      <c r="C4245" s="2" t="str">
        <f t="shared" si="220"/>
        <v>20</v>
      </c>
      <c r="D4245" t="s">
        <v>830</v>
      </c>
      <c r="E4245" s="2" t="str">
        <f t="shared" si="221"/>
        <v>200150000</v>
      </c>
      <c r="F4245" t="s">
        <v>831</v>
      </c>
      <c r="G4245" t="s">
        <v>832</v>
      </c>
      <c r="H4245" t="s">
        <v>833</v>
      </c>
      <c r="I4245">
        <v>20600</v>
      </c>
      <c r="J4245" t="s">
        <v>372</v>
      </c>
      <c r="K4245" s="1">
        <v>6500</v>
      </c>
      <c r="L4245" s="1">
        <v>6500</v>
      </c>
      <c r="M4245">
        <v>0</v>
      </c>
      <c r="N4245" s="1">
        <v>3085.98</v>
      </c>
      <c r="O4245" s="1">
        <v>3414.02</v>
      </c>
      <c r="P4245" s="1">
        <v>3085.98</v>
      </c>
      <c r="Q4245">
        <v>0</v>
      </c>
      <c r="R4245" s="1">
        <v>3085.98</v>
      </c>
      <c r="S4245">
        <v>0</v>
      </c>
    </row>
    <row r="4246" spans="1:19" x14ac:dyDescent="0.25">
      <c r="A4246" s="2">
        <v>1001</v>
      </c>
      <c r="B4246" t="s">
        <v>21</v>
      </c>
      <c r="C4246" s="2" t="str">
        <f t="shared" si="220"/>
        <v>20</v>
      </c>
      <c r="D4246" t="s">
        <v>830</v>
      </c>
      <c r="E4246" s="2" t="str">
        <f t="shared" si="221"/>
        <v>200150000</v>
      </c>
      <c r="F4246" t="s">
        <v>831</v>
      </c>
      <c r="G4246" t="s">
        <v>832</v>
      </c>
      <c r="H4246" t="s">
        <v>833</v>
      </c>
      <c r="I4246">
        <v>21200</v>
      </c>
      <c r="J4246" t="s">
        <v>68</v>
      </c>
      <c r="K4246" s="1">
        <v>8000</v>
      </c>
      <c r="L4246" s="1">
        <v>11681.22</v>
      </c>
      <c r="M4246" s="1">
        <v>3681.22</v>
      </c>
      <c r="N4246" s="1">
        <v>3681.22</v>
      </c>
      <c r="O4246" s="1">
        <v>8000</v>
      </c>
      <c r="P4246" s="1">
        <v>3681.22</v>
      </c>
      <c r="Q4246">
        <v>0</v>
      </c>
      <c r="R4246" s="1">
        <v>3681.22</v>
      </c>
      <c r="S4246">
        <v>0</v>
      </c>
    </row>
    <row r="4247" spans="1:19" x14ac:dyDescent="0.25">
      <c r="A4247" s="2">
        <v>1001</v>
      </c>
      <c r="B4247" t="s">
        <v>21</v>
      </c>
      <c r="C4247" s="2" t="str">
        <f t="shared" si="220"/>
        <v>20</v>
      </c>
      <c r="D4247" t="s">
        <v>830</v>
      </c>
      <c r="E4247" s="2" t="str">
        <f t="shared" si="221"/>
        <v>200150000</v>
      </c>
      <c r="F4247" t="s">
        <v>831</v>
      </c>
      <c r="G4247" t="s">
        <v>832</v>
      </c>
      <c r="H4247" t="s">
        <v>833</v>
      </c>
      <c r="I4247">
        <v>21300</v>
      </c>
      <c r="J4247" t="s">
        <v>69</v>
      </c>
      <c r="K4247" s="1">
        <v>6000</v>
      </c>
      <c r="L4247" s="1">
        <v>6000</v>
      </c>
      <c r="M4247">
        <v>0</v>
      </c>
      <c r="N4247">
        <v>393.25</v>
      </c>
      <c r="O4247" s="1">
        <v>5606.75</v>
      </c>
      <c r="P4247">
        <v>393.25</v>
      </c>
      <c r="Q4247">
        <v>0</v>
      </c>
      <c r="R4247">
        <v>393.25</v>
      </c>
      <c r="S4247">
        <v>0</v>
      </c>
    </row>
    <row r="4248" spans="1:19" x14ac:dyDescent="0.25">
      <c r="A4248" s="2">
        <v>1001</v>
      </c>
      <c r="B4248" t="s">
        <v>21</v>
      </c>
      <c r="C4248" s="2" t="str">
        <f t="shared" si="220"/>
        <v>20</v>
      </c>
      <c r="D4248" t="s">
        <v>830</v>
      </c>
      <c r="E4248" s="2" t="str">
        <f t="shared" si="221"/>
        <v>200150000</v>
      </c>
      <c r="F4248" t="s">
        <v>831</v>
      </c>
      <c r="G4248" t="s">
        <v>832</v>
      </c>
      <c r="H4248" t="s">
        <v>833</v>
      </c>
      <c r="I4248">
        <v>21500</v>
      </c>
      <c r="J4248" t="s">
        <v>71</v>
      </c>
      <c r="K4248" s="1">
        <v>40000</v>
      </c>
      <c r="L4248" s="1">
        <v>69470.7</v>
      </c>
      <c r="M4248" s="1">
        <v>29470.7</v>
      </c>
      <c r="N4248" s="1">
        <v>57567.48</v>
      </c>
      <c r="O4248" s="1">
        <v>11903.22</v>
      </c>
      <c r="P4248" s="1">
        <v>57567.48</v>
      </c>
      <c r="Q4248">
        <v>0</v>
      </c>
      <c r="R4248" s="1">
        <v>57567.48</v>
      </c>
      <c r="S4248">
        <v>0</v>
      </c>
    </row>
    <row r="4249" spans="1:19" x14ac:dyDescent="0.25">
      <c r="A4249" s="2">
        <v>1001</v>
      </c>
      <c r="B4249" t="s">
        <v>21</v>
      </c>
      <c r="C4249" s="2" t="str">
        <f t="shared" si="220"/>
        <v>20</v>
      </c>
      <c r="D4249" t="s">
        <v>830</v>
      </c>
      <c r="E4249" s="2" t="str">
        <f t="shared" si="221"/>
        <v>200150000</v>
      </c>
      <c r="F4249" t="s">
        <v>831</v>
      </c>
      <c r="G4249" t="s">
        <v>832</v>
      </c>
      <c r="H4249" t="s">
        <v>833</v>
      </c>
      <c r="I4249">
        <v>22000</v>
      </c>
      <c r="J4249" t="s">
        <v>39</v>
      </c>
      <c r="K4249" s="1">
        <v>94250</v>
      </c>
      <c r="L4249" s="1">
        <v>94946.96</v>
      </c>
      <c r="M4249">
        <v>696.96</v>
      </c>
      <c r="N4249" s="1">
        <v>54709.06</v>
      </c>
      <c r="O4249" s="1">
        <v>40237.9</v>
      </c>
      <c r="P4249" s="1">
        <v>54709.06</v>
      </c>
      <c r="Q4249">
        <v>0</v>
      </c>
      <c r="R4249" s="1">
        <v>53189.07</v>
      </c>
      <c r="S4249" s="1">
        <v>1519.99</v>
      </c>
    </row>
    <row r="4250" spans="1:19" x14ac:dyDescent="0.25">
      <c r="A4250" s="2">
        <v>1001</v>
      </c>
      <c r="B4250" t="s">
        <v>21</v>
      </c>
      <c r="C4250" s="2" t="str">
        <f t="shared" si="220"/>
        <v>20</v>
      </c>
      <c r="D4250" t="s">
        <v>830</v>
      </c>
      <c r="E4250" s="2" t="str">
        <f t="shared" si="221"/>
        <v>200150000</v>
      </c>
      <c r="F4250" t="s">
        <v>831</v>
      </c>
      <c r="G4250" t="s">
        <v>832</v>
      </c>
      <c r="H4250" t="s">
        <v>833</v>
      </c>
      <c r="I4250">
        <v>22002</v>
      </c>
      <c r="J4250" t="s">
        <v>40</v>
      </c>
      <c r="K4250" s="1">
        <v>7000</v>
      </c>
      <c r="L4250" s="1">
        <v>7000</v>
      </c>
      <c r="M4250">
        <v>0</v>
      </c>
      <c r="N4250">
        <v>0</v>
      </c>
      <c r="O4250" s="1">
        <v>7000</v>
      </c>
      <c r="P4250">
        <v>0</v>
      </c>
      <c r="Q4250">
        <v>0</v>
      </c>
      <c r="R4250">
        <v>0</v>
      </c>
      <c r="S4250">
        <v>0</v>
      </c>
    </row>
    <row r="4251" spans="1:19" x14ac:dyDescent="0.25">
      <c r="A4251" s="2">
        <v>1001</v>
      </c>
      <c r="B4251" t="s">
        <v>21</v>
      </c>
      <c r="C4251" s="2" t="str">
        <f t="shared" si="220"/>
        <v>20</v>
      </c>
      <c r="D4251" t="s">
        <v>830</v>
      </c>
      <c r="E4251" s="2" t="str">
        <f t="shared" si="221"/>
        <v>200150000</v>
      </c>
      <c r="F4251" t="s">
        <v>831</v>
      </c>
      <c r="G4251" t="s">
        <v>832</v>
      </c>
      <c r="H4251" t="s">
        <v>833</v>
      </c>
      <c r="I4251">
        <v>22003</v>
      </c>
      <c r="J4251" t="s">
        <v>41</v>
      </c>
      <c r="K4251" s="1">
        <v>2000</v>
      </c>
      <c r="L4251" s="1">
        <v>2000</v>
      </c>
      <c r="M4251">
        <v>0</v>
      </c>
      <c r="N4251">
        <v>248.98</v>
      </c>
      <c r="O4251" s="1">
        <v>1751.02</v>
      </c>
      <c r="P4251">
        <v>248.98</v>
      </c>
      <c r="Q4251">
        <v>0</v>
      </c>
      <c r="R4251">
        <v>248.98</v>
      </c>
      <c r="S4251">
        <v>0</v>
      </c>
    </row>
    <row r="4252" spans="1:19" x14ac:dyDescent="0.25">
      <c r="A4252" s="2">
        <v>1001</v>
      </c>
      <c r="B4252" t="s">
        <v>21</v>
      </c>
      <c r="C4252" s="2" t="str">
        <f t="shared" si="220"/>
        <v>20</v>
      </c>
      <c r="D4252" t="s">
        <v>830</v>
      </c>
      <c r="E4252" s="2" t="str">
        <f t="shared" si="221"/>
        <v>200150000</v>
      </c>
      <c r="F4252" t="s">
        <v>831</v>
      </c>
      <c r="G4252" t="s">
        <v>832</v>
      </c>
      <c r="H4252" t="s">
        <v>833</v>
      </c>
      <c r="I4252">
        <v>22004</v>
      </c>
      <c r="J4252" t="s">
        <v>72</v>
      </c>
      <c r="K4252" s="1">
        <v>95000</v>
      </c>
      <c r="L4252" s="1">
        <v>95000</v>
      </c>
      <c r="M4252">
        <v>0</v>
      </c>
      <c r="N4252" s="1">
        <v>35628.269999999997</v>
      </c>
      <c r="O4252" s="1">
        <v>59371.73</v>
      </c>
      <c r="P4252" s="1">
        <v>35628.269999999997</v>
      </c>
      <c r="Q4252">
        <v>0</v>
      </c>
      <c r="R4252" s="1">
        <v>35611.31</v>
      </c>
      <c r="S4252">
        <v>16.96</v>
      </c>
    </row>
    <row r="4253" spans="1:19" x14ac:dyDescent="0.25">
      <c r="A4253" s="2">
        <v>1001</v>
      </c>
      <c r="B4253" t="s">
        <v>21</v>
      </c>
      <c r="C4253" s="2" t="str">
        <f t="shared" si="220"/>
        <v>20</v>
      </c>
      <c r="D4253" t="s">
        <v>830</v>
      </c>
      <c r="E4253" s="2" t="str">
        <f t="shared" si="221"/>
        <v>200150000</v>
      </c>
      <c r="F4253" t="s">
        <v>831</v>
      </c>
      <c r="G4253" t="s">
        <v>832</v>
      </c>
      <c r="H4253" t="s">
        <v>833</v>
      </c>
      <c r="I4253">
        <v>22100</v>
      </c>
      <c r="J4253" t="s">
        <v>73</v>
      </c>
      <c r="K4253">
        <v>0</v>
      </c>
      <c r="L4253" s="1">
        <v>1600</v>
      </c>
      <c r="M4253" s="1">
        <v>1600</v>
      </c>
      <c r="N4253" s="1">
        <v>1544.6</v>
      </c>
      <c r="O4253">
        <v>55.4</v>
      </c>
      <c r="P4253" s="1">
        <v>1544.6</v>
      </c>
      <c r="Q4253">
        <v>0</v>
      </c>
      <c r="R4253" s="1">
        <v>1544.6</v>
      </c>
      <c r="S4253">
        <v>0</v>
      </c>
    </row>
    <row r="4254" spans="1:19" x14ac:dyDescent="0.25">
      <c r="A4254" s="2">
        <v>1001</v>
      </c>
      <c r="B4254" t="s">
        <v>21</v>
      </c>
      <c r="C4254" s="2" t="str">
        <f t="shared" si="220"/>
        <v>20</v>
      </c>
      <c r="D4254" t="s">
        <v>830</v>
      </c>
      <c r="E4254" s="2" t="str">
        <f t="shared" si="221"/>
        <v>200150000</v>
      </c>
      <c r="F4254" t="s">
        <v>831</v>
      </c>
      <c r="G4254" t="s">
        <v>832</v>
      </c>
      <c r="H4254" t="s">
        <v>833</v>
      </c>
      <c r="I4254">
        <v>22201</v>
      </c>
      <c r="J4254" t="s">
        <v>42</v>
      </c>
      <c r="K4254" s="1">
        <v>203454</v>
      </c>
      <c r="L4254" s="1">
        <v>107737.12</v>
      </c>
      <c r="M4254" s="1">
        <v>-95716.88</v>
      </c>
      <c r="N4254" s="1">
        <v>3170.48</v>
      </c>
      <c r="O4254" s="1">
        <v>104566.64</v>
      </c>
      <c r="P4254" s="1">
        <v>3170.48</v>
      </c>
      <c r="Q4254">
        <v>0</v>
      </c>
      <c r="R4254" s="1">
        <v>3170.48</v>
      </c>
      <c r="S4254">
        <v>0</v>
      </c>
    </row>
    <row r="4255" spans="1:19" x14ac:dyDescent="0.25">
      <c r="A4255" s="2">
        <v>1001</v>
      </c>
      <c r="B4255" t="s">
        <v>21</v>
      </c>
      <c r="C4255" s="2" t="str">
        <f t="shared" si="220"/>
        <v>20</v>
      </c>
      <c r="D4255" t="s">
        <v>830</v>
      </c>
      <c r="E4255" s="2" t="str">
        <f t="shared" si="221"/>
        <v>200150000</v>
      </c>
      <c r="F4255" t="s">
        <v>831</v>
      </c>
      <c r="G4255" t="s">
        <v>832</v>
      </c>
      <c r="H4255" t="s">
        <v>833</v>
      </c>
      <c r="I4255">
        <v>22300</v>
      </c>
      <c r="J4255" t="s">
        <v>79</v>
      </c>
      <c r="K4255">
        <v>0</v>
      </c>
      <c r="L4255" s="1">
        <v>18100</v>
      </c>
      <c r="M4255" s="1">
        <v>18100</v>
      </c>
      <c r="N4255" s="1">
        <v>3690.5</v>
      </c>
      <c r="O4255" s="1">
        <v>14409.5</v>
      </c>
      <c r="P4255" s="1">
        <v>3690.5</v>
      </c>
      <c r="Q4255">
        <v>0</v>
      </c>
      <c r="R4255" s="1">
        <v>3690.5</v>
      </c>
      <c r="S4255">
        <v>0</v>
      </c>
    </row>
    <row r="4256" spans="1:19" x14ac:dyDescent="0.25">
      <c r="A4256" s="2">
        <v>1001</v>
      </c>
      <c r="B4256" t="s">
        <v>21</v>
      </c>
      <c r="C4256" s="2" t="str">
        <f t="shared" si="220"/>
        <v>20</v>
      </c>
      <c r="D4256" t="s">
        <v>830</v>
      </c>
      <c r="E4256" s="2" t="str">
        <f t="shared" si="221"/>
        <v>200150000</v>
      </c>
      <c r="F4256" t="s">
        <v>831</v>
      </c>
      <c r="G4256" t="s">
        <v>832</v>
      </c>
      <c r="H4256" t="s">
        <v>833</v>
      </c>
      <c r="I4256">
        <v>22500</v>
      </c>
      <c r="J4256" t="s">
        <v>81</v>
      </c>
      <c r="K4256">
        <v>0</v>
      </c>
      <c r="L4256">
        <v>16.760000000000002</v>
      </c>
      <c r="M4256">
        <v>16.760000000000002</v>
      </c>
      <c r="N4256" s="1">
        <v>14937.13</v>
      </c>
      <c r="O4256" s="1">
        <v>-14920.37</v>
      </c>
      <c r="P4256" s="1">
        <v>14937.13</v>
      </c>
      <c r="Q4256">
        <v>0</v>
      </c>
      <c r="R4256" s="1">
        <v>14937.13</v>
      </c>
      <c r="S4256">
        <v>0</v>
      </c>
    </row>
    <row r="4257" spans="1:19" x14ac:dyDescent="0.25">
      <c r="A4257" s="2">
        <v>1001</v>
      </c>
      <c r="B4257" t="s">
        <v>21</v>
      </c>
      <c r="C4257" s="2" t="str">
        <f t="shared" si="220"/>
        <v>20</v>
      </c>
      <c r="D4257" t="s">
        <v>830</v>
      </c>
      <c r="E4257" s="2" t="str">
        <f t="shared" si="221"/>
        <v>200150000</v>
      </c>
      <c r="F4257" t="s">
        <v>831</v>
      </c>
      <c r="G4257" t="s">
        <v>832</v>
      </c>
      <c r="H4257" t="s">
        <v>833</v>
      </c>
      <c r="I4257">
        <v>22602</v>
      </c>
      <c r="J4257" t="s">
        <v>108</v>
      </c>
      <c r="K4257" s="1">
        <v>3475</v>
      </c>
      <c r="L4257">
        <v>0</v>
      </c>
      <c r="M4257" s="1">
        <v>-3475</v>
      </c>
      <c r="N4257">
        <v>0</v>
      </c>
      <c r="O4257">
        <v>0</v>
      </c>
      <c r="P4257">
        <v>0</v>
      </c>
      <c r="Q4257">
        <v>0</v>
      </c>
      <c r="R4257">
        <v>0</v>
      </c>
      <c r="S4257">
        <v>0</v>
      </c>
    </row>
    <row r="4258" spans="1:19" x14ac:dyDescent="0.25">
      <c r="A4258" s="2">
        <v>1001</v>
      </c>
      <c r="B4258" t="s">
        <v>21</v>
      </c>
      <c r="C4258" s="2" t="str">
        <f t="shared" si="220"/>
        <v>20</v>
      </c>
      <c r="D4258" t="s">
        <v>830</v>
      </c>
      <c r="E4258" s="2" t="str">
        <f t="shared" si="221"/>
        <v>200150000</v>
      </c>
      <c r="F4258" t="s">
        <v>831</v>
      </c>
      <c r="G4258" t="s">
        <v>832</v>
      </c>
      <c r="H4258" t="s">
        <v>833</v>
      </c>
      <c r="I4258">
        <v>22603</v>
      </c>
      <c r="J4258" t="s">
        <v>82</v>
      </c>
      <c r="K4258" s="1">
        <v>20000</v>
      </c>
      <c r="L4258" s="1">
        <v>20000</v>
      </c>
      <c r="M4258">
        <v>0</v>
      </c>
      <c r="N4258" s="1">
        <v>1200</v>
      </c>
      <c r="O4258" s="1">
        <v>18800</v>
      </c>
      <c r="P4258" s="1">
        <v>1200</v>
      </c>
      <c r="Q4258">
        <v>0</v>
      </c>
      <c r="R4258" s="1">
        <v>1200</v>
      </c>
      <c r="S4258">
        <v>0</v>
      </c>
    </row>
    <row r="4259" spans="1:19" x14ac:dyDescent="0.25">
      <c r="A4259" s="2">
        <v>1001</v>
      </c>
      <c r="B4259" t="s">
        <v>21</v>
      </c>
      <c r="C4259" s="2" t="str">
        <f t="shared" si="220"/>
        <v>20</v>
      </c>
      <c r="D4259" t="s">
        <v>830</v>
      </c>
      <c r="E4259" s="2" t="str">
        <f t="shared" si="221"/>
        <v>200150000</v>
      </c>
      <c r="F4259" t="s">
        <v>831</v>
      </c>
      <c r="G4259" t="s">
        <v>832</v>
      </c>
      <c r="H4259" t="s">
        <v>833</v>
      </c>
      <c r="I4259">
        <v>22606</v>
      </c>
      <c r="J4259" t="s">
        <v>83</v>
      </c>
      <c r="K4259" s="1">
        <v>3650</v>
      </c>
      <c r="L4259" s="1">
        <v>73866.880000000005</v>
      </c>
      <c r="M4259" s="1">
        <v>70216.88</v>
      </c>
      <c r="N4259" s="1">
        <v>73660.710000000006</v>
      </c>
      <c r="O4259">
        <v>206.17</v>
      </c>
      <c r="P4259" s="1">
        <v>73660.710000000006</v>
      </c>
      <c r="Q4259">
        <v>0</v>
      </c>
      <c r="R4259" s="1">
        <v>73660.710000000006</v>
      </c>
      <c r="S4259">
        <v>0</v>
      </c>
    </row>
    <row r="4260" spans="1:19" x14ac:dyDescent="0.25">
      <c r="A4260" s="2">
        <v>1001</v>
      </c>
      <c r="B4260" t="s">
        <v>21</v>
      </c>
      <c r="C4260" s="2" t="str">
        <f t="shared" si="220"/>
        <v>20</v>
      </c>
      <c r="D4260" t="s">
        <v>830</v>
      </c>
      <c r="E4260" s="2" t="str">
        <f t="shared" ref="E4260:E4288" si="222">"200150000"</f>
        <v>200150000</v>
      </c>
      <c r="F4260" t="s">
        <v>831</v>
      </c>
      <c r="G4260" t="s">
        <v>832</v>
      </c>
      <c r="H4260" t="s">
        <v>833</v>
      </c>
      <c r="I4260">
        <v>22609</v>
      </c>
      <c r="J4260" t="s">
        <v>44</v>
      </c>
      <c r="K4260" s="1">
        <v>2000</v>
      </c>
      <c r="L4260" s="1">
        <v>5500</v>
      </c>
      <c r="M4260" s="1">
        <v>3500</v>
      </c>
      <c r="N4260" s="1">
        <v>5294.03</v>
      </c>
      <c r="O4260">
        <v>205.97</v>
      </c>
      <c r="P4260" s="1">
        <v>5294.03</v>
      </c>
      <c r="Q4260">
        <v>0</v>
      </c>
      <c r="R4260" s="1">
        <v>5294.03</v>
      </c>
      <c r="S4260">
        <v>0</v>
      </c>
    </row>
    <row r="4261" spans="1:19" x14ac:dyDescent="0.25">
      <c r="A4261" s="2">
        <v>1001</v>
      </c>
      <c r="B4261" t="s">
        <v>21</v>
      </c>
      <c r="C4261" s="2" t="str">
        <f t="shared" si="220"/>
        <v>20</v>
      </c>
      <c r="D4261" t="s">
        <v>830</v>
      </c>
      <c r="E4261" s="2" t="str">
        <f t="shared" si="222"/>
        <v>200150000</v>
      </c>
      <c r="F4261" t="s">
        <v>831</v>
      </c>
      <c r="G4261" t="s">
        <v>832</v>
      </c>
      <c r="H4261" t="s">
        <v>833</v>
      </c>
      <c r="I4261">
        <v>22706</v>
      </c>
      <c r="J4261" t="s">
        <v>86</v>
      </c>
      <c r="K4261" s="1">
        <v>2174275</v>
      </c>
      <c r="L4261" s="1">
        <v>3064773.3</v>
      </c>
      <c r="M4261" s="1">
        <v>890498.3</v>
      </c>
      <c r="N4261" s="1">
        <v>2537671.4500000002</v>
      </c>
      <c r="O4261" s="1">
        <v>527101.85</v>
      </c>
      <c r="P4261" s="1">
        <v>2537671.4500000002</v>
      </c>
      <c r="Q4261">
        <v>0</v>
      </c>
      <c r="R4261" s="1">
        <v>2350084.5099999998</v>
      </c>
      <c r="S4261" s="1">
        <v>187586.94</v>
      </c>
    </row>
    <row r="4262" spans="1:19" x14ac:dyDescent="0.25">
      <c r="A4262" s="2">
        <v>1001</v>
      </c>
      <c r="B4262" t="s">
        <v>21</v>
      </c>
      <c r="C4262" s="2" t="str">
        <f t="shared" si="220"/>
        <v>20</v>
      </c>
      <c r="D4262" t="s">
        <v>830</v>
      </c>
      <c r="E4262" s="2" t="str">
        <f t="shared" si="222"/>
        <v>200150000</v>
      </c>
      <c r="F4262" t="s">
        <v>831</v>
      </c>
      <c r="G4262" t="s">
        <v>832</v>
      </c>
      <c r="H4262" t="s">
        <v>833</v>
      </c>
      <c r="I4262">
        <v>22709</v>
      </c>
      <c r="J4262" t="s">
        <v>87</v>
      </c>
      <c r="K4262" s="1">
        <v>936564</v>
      </c>
      <c r="L4262" s="1">
        <v>1466495.99</v>
      </c>
      <c r="M4262" s="1">
        <v>529931.99</v>
      </c>
      <c r="N4262" s="1">
        <v>1056181.76</v>
      </c>
      <c r="O4262" s="1">
        <v>410314.23</v>
      </c>
      <c r="P4262" s="1">
        <v>1056181.76</v>
      </c>
      <c r="Q4262">
        <v>0</v>
      </c>
      <c r="R4262" s="1">
        <v>1056181.74</v>
      </c>
      <c r="S4262">
        <v>0.02</v>
      </c>
    </row>
    <row r="4263" spans="1:19" x14ac:dyDescent="0.25">
      <c r="A4263" s="2">
        <v>1001</v>
      </c>
      <c r="B4263" t="s">
        <v>21</v>
      </c>
      <c r="C4263" s="2" t="str">
        <f t="shared" si="220"/>
        <v>20</v>
      </c>
      <c r="D4263" t="s">
        <v>830</v>
      </c>
      <c r="E4263" s="2" t="str">
        <f t="shared" si="222"/>
        <v>200150000</v>
      </c>
      <c r="F4263" t="s">
        <v>831</v>
      </c>
      <c r="G4263" t="s">
        <v>832</v>
      </c>
      <c r="H4263" t="s">
        <v>833</v>
      </c>
      <c r="I4263">
        <v>22809</v>
      </c>
      <c r="J4263" t="s">
        <v>308</v>
      </c>
      <c r="K4263" s="1">
        <v>490000</v>
      </c>
      <c r="L4263" s="1">
        <v>1232404.83</v>
      </c>
      <c r="M4263" s="1">
        <v>742404.83</v>
      </c>
      <c r="N4263" s="1">
        <v>1144087.0900000001</v>
      </c>
      <c r="O4263" s="1">
        <v>88317.74</v>
      </c>
      <c r="P4263" s="1">
        <v>1144087.0900000001</v>
      </c>
      <c r="Q4263">
        <v>0</v>
      </c>
      <c r="R4263" s="1">
        <v>1144087.0900000001</v>
      </c>
      <c r="S4263">
        <v>0</v>
      </c>
    </row>
    <row r="4264" spans="1:19" x14ac:dyDescent="0.25">
      <c r="A4264" s="2">
        <v>1001</v>
      </c>
      <c r="B4264" t="s">
        <v>21</v>
      </c>
      <c r="C4264" s="2" t="str">
        <f t="shared" si="220"/>
        <v>20</v>
      </c>
      <c r="D4264" t="s">
        <v>830</v>
      </c>
      <c r="E4264" s="2" t="str">
        <f t="shared" si="222"/>
        <v>200150000</v>
      </c>
      <c r="F4264" t="s">
        <v>831</v>
      </c>
      <c r="G4264" t="s">
        <v>832</v>
      </c>
      <c r="H4264" t="s">
        <v>833</v>
      </c>
      <c r="I4264">
        <v>23001</v>
      </c>
      <c r="J4264" t="s">
        <v>88</v>
      </c>
      <c r="K4264" s="1">
        <v>4000</v>
      </c>
      <c r="L4264" s="1">
        <v>11000</v>
      </c>
      <c r="M4264" s="1">
        <v>7000</v>
      </c>
      <c r="N4264" s="1">
        <v>6861.1</v>
      </c>
      <c r="O4264" s="1">
        <v>4138.8999999999996</v>
      </c>
      <c r="P4264" s="1">
        <v>6861.1</v>
      </c>
      <c r="Q4264">
        <v>0</v>
      </c>
      <c r="R4264" s="1">
        <v>6861.1</v>
      </c>
      <c r="S4264">
        <v>0</v>
      </c>
    </row>
    <row r="4265" spans="1:19" x14ac:dyDescent="0.25">
      <c r="A4265" s="2">
        <v>1001</v>
      </c>
      <c r="B4265" t="s">
        <v>21</v>
      </c>
      <c r="C4265" s="2" t="str">
        <f t="shared" si="220"/>
        <v>20</v>
      </c>
      <c r="D4265" t="s">
        <v>830</v>
      </c>
      <c r="E4265" s="2" t="str">
        <f t="shared" si="222"/>
        <v>200150000</v>
      </c>
      <c r="F4265" t="s">
        <v>831</v>
      </c>
      <c r="G4265" t="s">
        <v>832</v>
      </c>
      <c r="H4265" t="s">
        <v>833</v>
      </c>
      <c r="I4265">
        <v>23100</v>
      </c>
      <c r="J4265" t="s">
        <v>89</v>
      </c>
      <c r="K4265" s="1">
        <v>9000</v>
      </c>
      <c r="L4265" s="1">
        <v>32000</v>
      </c>
      <c r="M4265" s="1">
        <v>23000</v>
      </c>
      <c r="N4265" s="1">
        <v>30125.72</v>
      </c>
      <c r="O4265" s="1">
        <v>1874.28</v>
      </c>
      <c r="P4265" s="1">
        <v>30125.72</v>
      </c>
      <c r="Q4265">
        <v>0</v>
      </c>
      <c r="R4265" s="1">
        <v>30125.72</v>
      </c>
      <c r="S4265">
        <v>0</v>
      </c>
    </row>
    <row r="4266" spans="1:19" x14ac:dyDescent="0.25">
      <c r="A4266" s="2">
        <v>1001</v>
      </c>
      <c r="B4266" t="s">
        <v>21</v>
      </c>
      <c r="C4266" s="2" t="str">
        <f t="shared" si="220"/>
        <v>20</v>
      </c>
      <c r="D4266" t="s">
        <v>830</v>
      </c>
      <c r="E4266" s="2" t="str">
        <f t="shared" si="222"/>
        <v>200150000</v>
      </c>
      <c r="F4266" t="s">
        <v>831</v>
      </c>
      <c r="G4266" t="s">
        <v>832</v>
      </c>
      <c r="H4266" t="s">
        <v>833</v>
      </c>
      <c r="I4266">
        <v>28001</v>
      </c>
      <c r="J4266" t="s">
        <v>45</v>
      </c>
      <c r="K4266" s="1">
        <v>1810048</v>
      </c>
      <c r="L4266" s="1">
        <v>1631899.56</v>
      </c>
      <c r="M4266" s="1">
        <v>-178148.44</v>
      </c>
      <c r="N4266" s="1">
        <v>1255692.71</v>
      </c>
      <c r="O4266" s="1">
        <v>376206.85</v>
      </c>
      <c r="P4266" s="1">
        <v>1255692.71</v>
      </c>
      <c r="Q4266">
        <v>0</v>
      </c>
      <c r="R4266" s="1">
        <v>1170197.3600000001</v>
      </c>
      <c r="S4266" s="1">
        <v>85495.35</v>
      </c>
    </row>
    <row r="4267" spans="1:19" x14ac:dyDescent="0.25">
      <c r="A4267" s="2">
        <v>1001</v>
      </c>
      <c r="B4267" t="s">
        <v>21</v>
      </c>
      <c r="C4267" s="2" t="str">
        <f t="shared" si="220"/>
        <v>20</v>
      </c>
      <c r="D4267" t="s">
        <v>830</v>
      </c>
      <c r="E4267" s="2" t="str">
        <f t="shared" si="222"/>
        <v>200150000</v>
      </c>
      <c r="F4267" t="s">
        <v>831</v>
      </c>
      <c r="G4267" t="s">
        <v>832</v>
      </c>
      <c r="H4267" t="s">
        <v>833</v>
      </c>
      <c r="I4267">
        <v>46200</v>
      </c>
      <c r="J4267" t="s">
        <v>471</v>
      </c>
      <c r="K4267" s="1">
        <v>106888059</v>
      </c>
      <c r="L4267" s="1">
        <v>100525840.64</v>
      </c>
      <c r="M4267" s="1">
        <v>-6362218.3600000003</v>
      </c>
      <c r="N4267" s="1">
        <v>100153609.5</v>
      </c>
      <c r="O4267" s="1">
        <v>372231.14</v>
      </c>
      <c r="P4267" s="1">
        <v>96453502.280000001</v>
      </c>
      <c r="Q4267" s="1">
        <v>3700107.22</v>
      </c>
      <c r="R4267" s="1">
        <v>89583496.230000004</v>
      </c>
      <c r="S4267" s="1">
        <v>6870006.0499999998</v>
      </c>
    </row>
    <row r="4268" spans="1:19" x14ac:dyDescent="0.25">
      <c r="A4268" s="2">
        <v>1001</v>
      </c>
      <c r="B4268" t="s">
        <v>21</v>
      </c>
      <c r="C4268" s="2" t="str">
        <f t="shared" si="220"/>
        <v>20</v>
      </c>
      <c r="D4268" t="s">
        <v>830</v>
      </c>
      <c r="E4268" s="2" t="str">
        <f t="shared" si="222"/>
        <v>200150000</v>
      </c>
      <c r="F4268" t="s">
        <v>831</v>
      </c>
      <c r="G4268" t="s">
        <v>832</v>
      </c>
      <c r="H4268" t="s">
        <v>833</v>
      </c>
      <c r="I4268">
        <v>47200</v>
      </c>
      <c r="J4268" t="s">
        <v>471</v>
      </c>
      <c r="K4268" s="1">
        <v>9839594</v>
      </c>
      <c r="L4268" s="1">
        <v>24707397.309999999</v>
      </c>
      <c r="M4268" s="1">
        <v>14867803.310000001</v>
      </c>
      <c r="N4268" s="1">
        <v>24594743.219999999</v>
      </c>
      <c r="O4268" s="1">
        <v>112654.09</v>
      </c>
      <c r="P4268" s="1">
        <v>22501129.5</v>
      </c>
      <c r="Q4268" s="1">
        <v>2093613.72</v>
      </c>
      <c r="R4268" s="1">
        <v>21576621.09</v>
      </c>
      <c r="S4268" s="1">
        <v>924508.41</v>
      </c>
    </row>
    <row r="4269" spans="1:19" x14ac:dyDescent="0.25">
      <c r="A4269" s="2">
        <v>1001</v>
      </c>
      <c r="B4269" t="s">
        <v>21</v>
      </c>
      <c r="C4269" s="2" t="str">
        <f t="shared" si="220"/>
        <v>20</v>
      </c>
      <c r="D4269" t="s">
        <v>830</v>
      </c>
      <c r="E4269" s="2" t="str">
        <f t="shared" si="222"/>
        <v>200150000</v>
      </c>
      <c r="F4269" t="s">
        <v>831</v>
      </c>
      <c r="G4269" t="s">
        <v>832</v>
      </c>
      <c r="H4269" t="s">
        <v>833</v>
      </c>
      <c r="I4269">
        <v>47202</v>
      </c>
      <c r="J4269" t="s">
        <v>472</v>
      </c>
      <c r="K4269" s="1">
        <v>47854267</v>
      </c>
      <c r="L4269" s="1">
        <v>67331792.549999997</v>
      </c>
      <c r="M4269" s="1">
        <v>19477525.550000001</v>
      </c>
      <c r="N4269" s="1">
        <v>66825896.810000002</v>
      </c>
      <c r="O4269" s="1">
        <v>505895.74</v>
      </c>
      <c r="P4269" s="1">
        <v>65503314.289999999</v>
      </c>
      <c r="Q4269" s="1">
        <v>1322582.52</v>
      </c>
      <c r="R4269" s="1">
        <v>54489540</v>
      </c>
      <c r="S4269" s="1">
        <v>11013774.289999999</v>
      </c>
    </row>
    <row r="4270" spans="1:19" x14ac:dyDescent="0.25">
      <c r="A4270" s="2">
        <v>1001</v>
      </c>
      <c r="B4270" t="s">
        <v>21</v>
      </c>
      <c r="C4270" s="2" t="str">
        <f t="shared" si="220"/>
        <v>20</v>
      </c>
      <c r="D4270" t="s">
        <v>830</v>
      </c>
      <c r="E4270" s="2" t="str">
        <f t="shared" si="222"/>
        <v>200150000</v>
      </c>
      <c r="F4270" t="s">
        <v>831</v>
      </c>
      <c r="G4270" t="s">
        <v>832</v>
      </c>
      <c r="H4270" t="s">
        <v>833</v>
      </c>
      <c r="I4270">
        <v>47399</v>
      </c>
      <c r="J4270" t="s">
        <v>146</v>
      </c>
      <c r="K4270" s="1">
        <v>4000000</v>
      </c>
      <c r="L4270" s="1">
        <v>4922848.41</v>
      </c>
      <c r="M4270" s="1">
        <v>922848.41</v>
      </c>
      <c r="N4270" s="1">
        <v>4915893.3</v>
      </c>
      <c r="O4270" s="1">
        <v>6955.11</v>
      </c>
      <c r="P4270" s="1">
        <v>4915893.3</v>
      </c>
      <c r="Q4270">
        <v>0</v>
      </c>
      <c r="R4270" s="1">
        <v>4915893.3</v>
      </c>
      <c r="S4270">
        <v>0</v>
      </c>
    </row>
    <row r="4271" spans="1:19" x14ac:dyDescent="0.25">
      <c r="A4271" s="2">
        <v>1001</v>
      </c>
      <c r="B4271" t="s">
        <v>21</v>
      </c>
      <c r="C4271" s="2" t="str">
        <f t="shared" si="220"/>
        <v>20</v>
      </c>
      <c r="D4271" t="s">
        <v>830</v>
      </c>
      <c r="E4271" s="2" t="str">
        <f t="shared" si="222"/>
        <v>200150000</v>
      </c>
      <c r="F4271" t="s">
        <v>831</v>
      </c>
      <c r="G4271" t="s">
        <v>832</v>
      </c>
      <c r="H4271" t="s">
        <v>833</v>
      </c>
      <c r="I4271">
        <v>48099</v>
      </c>
      <c r="J4271" t="s">
        <v>118</v>
      </c>
      <c r="K4271" s="1">
        <v>82500000</v>
      </c>
      <c r="L4271" s="1">
        <v>135856702.33000001</v>
      </c>
      <c r="M4271" s="1">
        <v>53356702.329999998</v>
      </c>
      <c r="N4271" s="1">
        <v>134843836.99000001</v>
      </c>
      <c r="O4271" s="1">
        <v>1012865.34</v>
      </c>
      <c r="P4271" s="1">
        <v>134589302.21000001</v>
      </c>
      <c r="Q4271" s="1">
        <v>254534.78</v>
      </c>
      <c r="R4271" s="1">
        <v>93775805.689999998</v>
      </c>
      <c r="S4271" s="1">
        <v>40813496.520000003</v>
      </c>
    </row>
    <row r="4272" spans="1:19" x14ac:dyDescent="0.25">
      <c r="A4272" s="2">
        <v>1001</v>
      </c>
      <c r="B4272" t="s">
        <v>21</v>
      </c>
      <c r="C4272" s="2" t="str">
        <f t="shared" si="220"/>
        <v>20</v>
      </c>
      <c r="D4272" t="s">
        <v>830</v>
      </c>
      <c r="E4272" s="2" t="str">
        <f t="shared" si="222"/>
        <v>200150000</v>
      </c>
      <c r="F4272" t="s">
        <v>831</v>
      </c>
      <c r="G4272" t="s">
        <v>832</v>
      </c>
      <c r="H4272" t="s">
        <v>833</v>
      </c>
      <c r="I4272">
        <v>48200</v>
      </c>
      <c r="J4272" t="s">
        <v>471</v>
      </c>
      <c r="K4272">
        <v>0</v>
      </c>
      <c r="L4272" s="1">
        <v>6592268</v>
      </c>
      <c r="M4272" s="1">
        <v>6592268</v>
      </c>
      <c r="N4272" s="1">
        <v>6592268</v>
      </c>
      <c r="O4272">
        <v>0</v>
      </c>
      <c r="P4272" s="1">
        <v>6592063.5</v>
      </c>
      <c r="Q4272">
        <v>204.5</v>
      </c>
      <c r="R4272" s="1">
        <v>6592063.5</v>
      </c>
      <c r="S4272">
        <v>0</v>
      </c>
    </row>
    <row r="4273" spans="1:19" x14ac:dyDescent="0.25">
      <c r="A4273" s="2">
        <v>1001</v>
      </c>
      <c r="B4273" t="s">
        <v>21</v>
      </c>
      <c r="C4273" s="2" t="str">
        <f t="shared" si="220"/>
        <v>20</v>
      </c>
      <c r="D4273" t="s">
        <v>830</v>
      </c>
      <c r="E4273" s="2" t="str">
        <f t="shared" si="222"/>
        <v>200150000</v>
      </c>
      <c r="F4273" t="s">
        <v>831</v>
      </c>
      <c r="G4273" t="s">
        <v>832</v>
      </c>
      <c r="H4273" t="s">
        <v>833</v>
      </c>
      <c r="I4273">
        <v>49102</v>
      </c>
      <c r="J4273" t="s">
        <v>834</v>
      </c>
      <c r="K4273" s="1">
        <v>300000</v>
      </c>
      <c r="L4273" s="1">
        <v>559524.73</v>
      </c>
      <c r="M4273" s="1">
        <v>259524.73</v>
      </c>
      <c r="N4273" s="1">
        <v>554887.19999999995</v>
      </c>
      <c r="O4273" s="1">
        <v>4637.53</v>
      </c>
      <c r="P4273" s="1">
        <v>551190.5</v>
      </c>
      <c r="Q4273" s="1">
        <v>3696.7</v>
      </c>
      <c r="R4273" s="1">
        <v>356737.66</v>
      </c>
      <c r="S4273" s="1">
        <v>194452.84</v>
      </c>
    </row>
    <row r="4274" spans="1:19" x14ac:dyDescent="0.25">
      <c r="A4274" s="2">
        <v>1001</v>
      </c>
      <c r="B4274" t="s">
        <v>21</v>
      </c>
      <c r="C4274" s="2" t="str">
        <f t="shared" si="220"/>
        <v>20</v>
      </c>
      <c r="D4274" t="s">
        <v>830</v>
      </c>
      <c r="E4274" s="2" t="str">
        <f t="shared" si="222"/>
        <v>200150000</v>
      </c>
      <c r="F4274" t="s">
        <v>831</v>
      </c>
      <c r="G4274" t="s">
        <v>832</v>
      </c>
      <c r="H4274" t="s">
        <v>833</v>
      </c>
      <c r="I4274">
        <v>62300</v>
      </c>
      <c r="J4274" t="s">
        <v>90</v>
      </c>
      <c r="K4274" s="1">
        <v>6000</v>
      </c>
      <c r="L4274" s="1">
        <v>6000</v>
      </c>
      <c r="M4274">
        <v>0</v>
      </c>
      <c r="N4274" s="1">
        <v>5280.62</v>
      </c>
      <c r="O4274">
        <v>719.38</v>
      </c>
      <c r="P4274" s="1">
        <v>5280.62</v>
      </c>
      <c r="Q4274">
        <v>0</v>
      </c>
      <c r="R4274" s="1">
        <v>5280.62</v>
      </c>
      <c r="S4274">
        <v>0</v>
      </c>
    </row>
    <row r="4275" spans="1:19" x14ac:dyDescent="0.25">
      <c r="A4275" s="2">
        <v>1001</v>
      </c>
      <c r="B4275" t="s">
        <v>21</v>
      </c>
      <c r="C4275" s="2" t="str">
        <f t="shared" si="220"/>
        <v>20</v>
      </c>
      <c r="D4275" t="s">
        <v>830</v>
      </c>
      <c r="E4275" s="2" t="str">
        <f t="shared" si="222"/>
        <v>200150000</v>
      </c>
      <c r="F4275" t="s">
        <v>831</v>
      </c>
      <c r="G4275" t="s">
        <v>832</v>
      </c>
      <c r="H4275" t="s">
        <v>833</v>
      </c>
      <c r="I4275">
        <v>62303</v>
      </c>
      <c r="J4275" t="s">
        <v>91</v>
      </c>
      <c r="K4275" s="1">
        <v>6000</v>
      </c>
      <c r="L4275" s="1">
        <v>6000</v>
      </c>
      <c r="M4275">
        <v>0</v>
      </c>
      <c r="N4275">
        <v>0</v>
      </c>
      <c r="O4275" s="1">
        <v>6000</v>
      </c>
      <c r="P4275">
        <v>0</v>
      </c>
      <c r="Q4275">
        <v>0</v>
      </c>
      <c r="R4275">
        <v>0</v>
      </c>
      <c r="S4275">
        <v>0</v>
      </c>
    </row>
    <row r="4276" spans="1:19" x14ac:dyDescent="0.25">
      <c r="A4276" s="2">
        <v>1001</v>
      </c>
      <c r="B4276" t="s">
        <v>21</v>
      </c>
      <c r="C4276" s="2" t="str">
        <f t="shared" si="220"/>
        <v>20</v>
      </c>
      <c r="D4276" t="s">
        <v>830</v>
      </c>
      <c r="E4276" s="2" t="str">
        <f t="shared" si="222"/>
        <v>200150000</v>
      </c>
      <c r="F4276" t="s">
        <v>831</v>
      </c>
      <c r="G4276" t="s">
        <v>832</v>
      </c>
      <c r="H4276" t="s">
        <v>833</v>
      </c>
      <c r="I4276">
        <v>62308</v>
      </c>
      <c r="J4276" t="s">
        <v>341</v>
      </c>
      <c r="K4276" s="1">
        <v>100000</v>
      </c>
      <c r="L4276" s="1">
        <v>100000</v>
      </c>
      <c r="M4276">
        <v>0</v>
      </c>
      <c r="N4276">
        <v>0</v>
      </c>
      <c r="O4276" s="1">
        <v>100000</v>
      </c>
      <c r="P4276">
        <v>0</v>
      </c>
      <c r="Q4276">
        <v>0</v>
      </c>
      <c r="R4276">
        <v>0</v>
      </c>
      <c r="S4276">
        <v>0</v>
      </c>
    </row>
    <row r="4277" spans="1:19" x14ac:dyDescent="0.25">
      <c r="A4277" s="2">
        <v>1001</v>
      </c>
      <c r="B4277" t="s">
        <v>21</v>
      </c>
      <c r="C4277" s="2" t="str">
        <f t="shared" si="220"/>
        <v>20</v>
      </c>
      <c r="D4277" t="s">
        <v>830</v>
      </c>
      <c r="E4277" s="2" t="str">
        <f t="shared" si="222"/>
        <v>200150000</v>
      </c>
      <c r="F4277" t="s">
        <v>831</v>
      </c>
      <c r="G4277" t="s">
        <v>832</v>
      </c>
      <c r="H4277" t="s">
        <v>833</v>
      </c>
      <c r="I4277">
        <v>62399</v>
      </c>
      <c r="J4277" t="s">
        <v>92</v>
      </c>
      <c r="K4277" s="1">
        <v>10000</v>
      </c>
      <c r="L4277" s="1">
        <v>36726.050000000003</v>
      </c>
      <c r="M4277" s="1">
        <v>26726.05</v>
      </c>
      <c r="N4277" s="1">
        <v>26726.05</v>
      </c>
      <c r="O4277" s="1">
        <v>10000</v>
      </c>
      <c r="P4277" s="1">
        <v>26726.05</v>
      </c>
      <c r="Q4277">
        <v>0</v>
      </c>
      <c r="R4277" s="1">
        <v>24659.37</v>
      </c>
      <c r="S4277" s="1">
        <v>2066.6799999999998</v>
      </c>
    </row>
    <row r="4278" spans="1:19" x14ac:dyDescent="0.25">
      <c r="A4278" s="2">
        <v>1001</v>
      </c>
      <c r="B4278" t="s">
        <v>21</v>
      </c>
      <c r="C4278" s="2" t="str">
        <f t="shared" si="220"/>
        <v>20</v>
      </c>
      <c r="D4278" t="s">
        <v>830</v>
      </c>
      <c r="E4278" s="2" t="str">
        <f t="shared" si="222"/>
        <v>200150000</v>
      </c>
      <c r="F4278" t="s">
        <v>831</v>
      </c>
      <c r="G4278" t="s">
        <v>832</v>
      </c>
      <c r="H4278" t="s">
        <v>833</v>
      </c>
      <c r="I4278">
        <v>62500</v>
      </c>
      <c r="J4278" t="s">
        <v>93</v>
      </c>
      <c r="K4278" s="1">
        <v>200000</v>
      </c>
      <c r="L4278" s="1">
        <v>1204247.3600000001</v>
      </c>
      <c r="M4278" s="1">
        <v>1004247.36</v>
      </c>
      <c r="N4278" s="1">
        <v>1240229.25</v>
      </c>
      <c r="O4278" s="1">
        <v>-35981.89</v>
      </c>
      <c r="P4278" s="1">
        <v>1240229.25</v>
      </c>
      <c r="Q4278">
        <v>0</v>
      </c>
      <c r="R4278" s="1">
        <v>1151574</v>
      </c>
      <c r="S4278" s="1">
        <v>88655.25</v>
      </c>
    </row>
    <row r="4279" spans="1:19" x14ac:dyDescent="0.25">
      <c r="A4279" s="2">
        <v>1001</v>
      </c>
      <c r="B4279" t="s">
        <v>21</v>
      </c>
      <c r="C4279" s="2" t="str">
        <f t="shared" si="220"/>
        <v>20</v>
      </c>
      <c r="D4279" t="s">
        <v>830</v>
      </c>
      <c r="E4279" s="2" t="str">
        <f t="shared" si="222"/>
        <v>200150000</v>
      </c>
      <c r="F4279" t="s">
        <v>831</v>
      </c>
      <c r="G4279" t="s">
        <v>832</v>
      </c>
      <c r="H4279" t="s">
        <v>833</v>
      </c>
      <c r="I4279">
        <v>62501</v>
      </c>
      <c r="J4279" t="s">
        <v>126</v>
      </c>
      <c r="K4279" s="1">
        <v>10000</v>
      </c>
      <c r="L4279" s="1">
        <v>13820.17</v>
      </c>
      <c r="M4279" s="1">
        <v>3820.17</v>
      </c>
      <c r="N4279" s="1">
        <v>3820.17</v>
      </c>
      <c r="O4279" s="1">
        <v>10000</v>
      </c>
      <c r="P4279" s="1">
        <v>3820.17</v>
      </c>
      <c r="Q4279">
        <v>0</v>
      </c>
      <c r="R4279" s="1">
        <v>3820.17</v>
      </c>
      <c r="S4279">
        <v>0</v>
      </c>
    </row>
    <row r="4280" spans="1:19" x14ac:dyDescent="0.25">
      <c r="A4280" s="2">
        <v>1001</v>
      </c>
      <c r="B4280" t="s">
        <v>21</v>
      </c>
      <c r="C4280" s="2" t="str">
        <f t="shared" si="220"/>
        <v>20</v>
      </c>
      <c r="D4280" t="s">
        <v>830</v>
      </c>
      <c r="E4280" s="2" t="str">
        <f t="shared" si="222"/>
        <v>200150000</v>
      </c>
      <c r="F4280" t="s">
        <v>831</v>
      </c>
      <c r="G4280" t="s">
        <v>832</v>
      </c>
      <c r="H4280" t="s">
        <v>833</v>
      </c>
      <c r="I4280">
        <v>62502</v>
      </c>
      <c r="J4280" t="s">
        <v>94</v>
      </c>
      <c r="K4280" s="1">
        <v>813650</v>
      </c>
      <c r="L4280" s="1">
        <v>190286.91</v>
      </c>
      <c r="M4280" s="1">
        <v>-623363.09</v>
      </c>
      <c r="N4280" s="1">
        <v>26449.06</v>
      </c>
      <c r="O4280" s="1">
        <v>163837.85</v>
      </c>
      <c r="P4280" s="1">
        <v>26449.06</v>
      </c>
      <c r="Q4280">
        <v>0</v>
      </c>
      <c r="R4280" s="1">
        <v>15055.89</v>
      </c>
      <c r="S4280" s="1">
        <v>11393.17</v>
      </c>
    </row>
    <row r="4281" spans="1:19" x14ac:dyDescent="0.25">
      <c r="A4281" s="2">
        <v>1001</v>
      </c>
      <c r="B4281" t="s">
        <v>21</v>
      </c>
      <c r="C4281" s="2" t="str">
        <f t="shared" si="220"/>
        <v>20</v>
      </c>
      <c r="D4281" t="s">
        <v>830</v>
      </c>
      <c r="E4281" s="2" t="str">
        <f t="shared" si="222"/>
        <v>200150000</v>
      </c>
      <c r="F4281" t="s">
        <v>831</v>
      </c>
      <c r="G4281" t="s">
        <v>832</v>
      </c>
      <c r="H4281" t="s">
        <v>833</v>
      </c>
      <c r="I4281">
        <v>62509</v>
      </c>
      <c r="J4281" t="s">
        <v>127</v>
      </c>
      <c r="K4281" s="1">
        <v>30000</v>
      </c>
      <c r="L4281" s="1">
        <v>42571.9</v>
      </c>
      <c r="M4281" s="1">
        <v>12571.9</v>
      </c>
      <c r="N4281" s="1">
        <v>30124.16</v>
      </c>
      <c r="O4281" s="1">
        <v>12447.74</v>
      </c>
      <c r="P4281" s="1">
        <v>30124.16</v>
      </c>
      <c r="Q4281">
        <v>0</v>
      </c>
      <c r="R4281" s="1">
        <v>30124.16</v>
      </c>
      <c r="S4281">
        <v>0</v>
      </c>
    </row>
    <row r="4282" spans="1:19" x14ac:dyDescent="0.25">
      <c r="A4282" s="2">
        <v>1001</v>
      </c>
      <c r="B4282" t="s">
        <v>21</v>
      </c>
      <c r="C4282" s="2" t="str">
        <f t="shared" si="220"/>
        <v>20</v>
      </c>
      <c r="D4282" t="s">
        <v>830</v>
      </c>
      <c r="E4282" s="2" t="str">
        <f t="shared" si="222"/>
        <v>200150000</v>
      </c>
      <c r="F4282" t="s">
        <v>831</v>
      </c>
      <c r="G4282" t="s">
        <v>832</v>
      </c>
      <c r="H4282" t="s">
        <v>833</v>
      </c>
      <c r="I4282">
        <v>62802</v>
      </c>
      <c r="J4282" t="s">
        <v>95</v>
      </c>
      <c r="K4282" s="1">
        <v>7412</v>
      </c>
      <c r="L4282" s="1">
        <v>77658.13</v>
      </c>
      <c r="M4282" s="1">
        <v>70246.13</v>
      </c>
      <c r="N4282" s="1">
        <v>70246.13</v>
      </c>
      <c r="O4282" s="1">
        <v>7412</v>
      </c>
      <c r="P4282" s="1">
        <v>70246.13</v>
      </c>
      <c r="Q4282">
        <v>0</v>
      </c>
      <c r="R4282" s="1">
        <v>52704.76</v>
      </c>
      <c r="S4282" s="1">
        <v>17541.37</v>
      </c>
    </row>
    <row r="4283" spans="1:19" x14ac:dyDescent="0.25">
      <c r="A4283" s="2">
        <v>1001</v>
      </c>
      <c r="B4283" t="s">
        <v>21</v>
      </c>
      <c r="C4283" s="2" t="str">
        <f t="shared" si="220"/>
        <v>20</v>
      </c>
      <c r="D4283" t="s">
        <v>830</v>
      </c>
      <c r="E4283" s="2" t="str">
        <f t="shared" si="222"/>
        <v>200150000</v>
      </c>
      <c r="F4283" t="s">
        <v>831</v>
      </c>
      <c r="G4283" t="s">
        <v>832</v>
      </c>
      <c r="H4283" t="s">
        <v>833</v>
      </c>
      <c r="I4283">
        <v>63100</v>
      </c>
      <c r="J4283" t="s">
        <v>97</v>
      </c>
      <c r="K4283" s="1">
        <v>1100000</v>
      </c>
      <c r="L4283" s="1">
        <v>862837.79</v>
      </c>
      <c r="M4283" s="1">
        <v>-237162.21</v>
      </c>
      <c r="N4283" s="1">
        <v>467303.67</v>
      </c>
      <c r="O4283" s="1">
        <v>395534.12</v>
      </c>
      <c r="P4283" s="1">
        <v>467303.67</v>
      </c>
      <c r="Q4283">
        <v>0</v>
      </c>
      <c r="R4283" s="1">
        <v>437477.17</v>
      </c>
      <c r="S4283" s="1">
        <v>29826.5</v>
      </c>
    </row>
    <row r="4284" spans="1:19" x14ac:dyDescent="0.25">
      <c r="A4284" s="2">
        <v>1001</v>
      </c>
      <c r="B4284" t="s">
        <v>21</v>
      </c>
      <c r="C4284" s="2" t="str">
        <f t="shared" si="220"/>
        <v>20</v>
      </c>
      <c r="D4284" t="s">
        <v>830</v>
      </c>
      <c r="E4284" s="2" t="str">
        <f t="shared" si="222"/>
        <v>200150000</v>
      </c>
      <c r="F4284" t="s">
        <v>831</v>
      </c>
      <c r="G4284" t="s">
        <v>832</v>
      </c>
      <c r="H4284" t="s">
        <v>833</v>
      </c>
      <c r="I4284">
        <v>63301</v>
      </c>
      <c r="J4284" t="s">
        <v>129</v>
      </c>
      <c r="K4284" s="1">
        <v>400000</v>
      </c>
      <c r="L4284" s="1">
        <v>90450.7</v>
      </c>
      <c r="M4284" s="1">
        <v>-309549.3</v>
      </c>
      <c r="N4284">
        <v>0</v>
      </c>
      <c r="O4284" s="1">
        <v>90450.7</v>
      </c>
      <c r="P4284">
        <v>0</v>
      </c>
      <c r="Q4284">
        <v>0</v>
      </c>
      <c r="R4284">
        <v>0</v>
      </c>
      <c r="S4284">
        <v>0</v>
      </c>
    </row>
    <row r="4285" spans="1:19" x14ac:dyDescent="0.25">
      <c r="A4285" s="2">
        <v>1001</v>
      </c>
      <c r="B4285" t="s">
        <v>21</v>
      </c>
      <c r="C4285" s="2" t="str">
        <f t="shared" si="220"/>
        <v>20</v>
      </c>
      <c r="D4285" t="s">
        <v>830</v>
      </c>
      <c r="E4285" s="2" t="str">
        <f t="shared" si="222"/>
        <v>200150000</v>
      </c>
      <c r="F4285" t="s">
        <v>831</v>
      </c>
      <c r="G4285" t="s">
        <v>832</v>
      </c>
      <c r="H4285" t="s">
        <v>833</v>
      </c>
      <c r="I4285">
        <v>63500</v>
      </c>
      <c r="J4285" t="s">
        <v>185</v>
      </c>
      <c r="K4285" s="1">
        <v>400000</v>
      </c>
      <c r="L4285" s="1">
        <v>1263940</v>
      </c>
      <c r="M4285" s="1">
        <v>863940</v>
      </c>
      <c r="N4285" s="1">
        <v>863940</v>
      </c>
      <c r="O4285" s="1">
        <v>400000</v>
      </c>
      <c r="P4285" s="1">
        <v>863940</v>
      </c>
      <c r="Q4285">
        <v>0</v>
      </c>
      <c r="R4285" s="1">
        <v>863940</v>
      </c>
      <c r="S4285">
        <v>0</v>
      </c>
    </row>
    <row r="4286" spans="1:19" x14ac:dyDescent="0.25">
      <c r="A4286" s="2">
        <v>1001</v>
      </c>
      <c r="B4286" t="s">
        <v>21</v>
      </c>
      <c r="C4286" s="2" t="str">
        <f t="shared" si="220"/>
        <v>20</v>
      </c>
      <c r="D4286" t="s">
        <v>830</v>
      </c>
      <c r="E4286" s="2" t="str">
        <f t="shared" si="222"/>
        <v>200150000</v>
      </c>
      <c r="F4286" t="s">
        <v>831</v>
      </c>
      <c r="G4286" t="s">
        <v>832</v>
      </c>
      <c r="H4286" t="s">
        <v>833</v>
      </c>
      <c r="I4286">
        <v>64001</v>
      </c>
      <c r="J4286" t="s">
        <v>333</v>
      </c>
      <c r="K4286" s="1">
        <v>3150000</v>
      </c>
      <c r="L4286" s="1">
        <v>590016.68999999994</v>
      </c>
      <c r="M4286" s="1">
        <v>-2559983.31</v>
      </c>
      <c r="N4286" s="1">
        <v>258165.48</v>
      </c>
      <c r="O4286" s="1">
        <v>331851.21000000002</v>
      </c>
      <c r="P4286" s="1">
        <v>258165.48</v>
      </c>
      <c r="Q4286">
        <v>0</v>
      </c>
      <c r="R4286" s="1">
        <v>258165.48</v>
      </c>
      <c r="S4286">
        <v>0</v>
      </c>
    </row>
    <row r="4287" spans="1:19" x14ac:dyDescent="0.25">
      <c r="A4287" s="2">
        <v>1001</v>
      </c>
      <c r="B4287" t="s">
        <v>21</v>
      </c>
      <c r="C4287" s="2" t="str">
        <f t="shared" ref="C4287:C4350" si="223">"20"</f>
        <v>20</v>
      </c>
      <c r="D4287" t="s">
        <v>830</v>
      </c>
      <c r="E4287" s="2" t="str">
        <f t="shared" si="222"/>
        <v>200150000</v>
      </c>
      <c r="F4287" t="s">
        <v>831</v>
      </c>
      <c r="G4287" t="s">
        <v>832</v>
      </c>
      <c r="H4287" t="s">
        <v>833</v>
      </c>
      <c r="I4287">
        <v>64010</v>
      </c>
      <c r="J4287" t="s">
        <v>99</v>
      </c>
      <c r="K4287" s="1">
        <v>1981174</v>
      </c>
      <c r="L4287" s="1">
        <v>1016405.28</v>
      </c>
      <c r="M4287" s="1">
        <v>-964768.72</v>
      </c>
      <c r="N4287" s="1">
        <v>211195.67</v>
      </c>
      <c r="O4287" s="1">
        <v>805209.61</v>
      </c>
      <c r="P4287" s="1">
        <v>211195.67</v>
      </c>
      <c r="Q4287">
        <v>0</v>
      </c>
      <c r="R4287" s="1">
        <v>211195.67</v>
      </c>
      <c r="S4287">
        <v>0</v>
      </c>
    </row>
    <row r="4288" spans="1:19" x14ac:dyDescent="0.25">
      <c r="A4288" s="2">
        <v>1001</v>
      </c>
      <c r="B4288" t="s">
        <v>21</v>
      </c>
      <c r="C4288" s="2" t="str">
        <f t="shared" si="223"/>
        <v>20</v>
      </c>
      <c r="D4288" t="s">
        <v>830</v>
      </c>
      <c r="E4288" s="2" t="str">
        <f t="shared" si="222"/>
        <v>200150000</v>
      </c>
      <c r="F4288" t="s">
        <v>831</v>
      </c>
      <c r="G4288" t="s">
        <v>832</v>
      </c>
      <c r="H4288" t="s">
        <v>833</v>
      </c>
      <c r="I4288">
        <v>77309</v>
      </c>
      <c r="J4288" t="s">
        <v>162</v>
      </c>
      <c r="K4288" s="1">
        <v>500000</v>
      </c>
      <c r="L4288" s="1">
        <v>515312.64000000001</v>
      </c>
      <c r="M4288" s="1">
        <v>15312.64</v>
      </c>
      <c r="N4288" s="1">
        <v>300312.64</v>
      </c>
      <c r="O4288" s="1">
        <v>215000</v>
      </c>
      <c r="P4288" s="1">
        <v>193112.44</v>
      </c>
      <c r="Q4288" s="1">
        <v>107200.2</v>
      </c>
      <c r="R4288" s="1">
        <v>193112.44</v>
      </c>
      <c r="S4288">
        <v>0</v>
      </c>
    </row>
    <row r="4289" spans="1:19" x14ac:dyDescent="0.25">
      <c r="A4289" s="2">
        <v>1001</v>
      </c>
      <c r="B4289" t="s">
        <v>21</v>
      </c>
      <c r="C4289" s="2" t="str">
        <f t="shared" si="223"/>
        <v>20</v>
      </c>
      <c r="D4289" t="s">
        <v>830</v>
      </c>
      <c r="E4289" s="2" t="str">
        <f t="shared" ref="E4289:E4324" si="224">"200160000"</f>
        <v>200160000</v>
      </c>
      <c r="F4289" t="s">
        <v>835</v>
      </c>
      <c r="G4289" t="s">
        <v>836</v>
      </c>
      <c r="H4289" t="s">
        <v>837</v>
      </c>
      <c r="I4289">
        <v>10000</v>
      </c>
      <c r="J4289" t="s">
        <v>25</v>
      </c>
      <c r="K4289" s="1">
        <v>82492</v>
      </c>
      <c r="L4289" s="1">
        <v>82492</v>
      </c>
      <c r="M4289">
        <v>0</v>
      </c>
      <c r="N4289" s="1">
        <v>82491.839999999997</v>
      </c>
      <c r="O4289">
        <v>0.16</v>
      </c>
      <c r="P4289" s="1">
        <v>82491.839999999997</v>
      </c>
      <c r="Q4289">
        <v>0</v>
      </c>
      <c r="R4289" s="1">
        <v>82491.839999999997</v>
      </c>
      <c r="S4289">
        <v>0</v>
      </c>
    </row>
    <row r="4290" spans="1:19" x14ac:dyDescent="0.25">
      <c r="A4290" s="2">
        <v>1001</v>
      </c>
      <c r="B4290" t="s">
        <v>21</v>
      </c>
      <c r="C4290" s="2" t="str">
        <f t="shared" si="223"/>
        <v>20</v>
      </c>
      <c r="D4290" t="s">
        <v>830</v>
      </c>
      <c r="E4290" s="2" t="str">
        <f t="shared" si="224"/>
        <v>200160000</v>
      </c>
      <c r="F4290" t="s">
        <v>835</v>
      </c>
      <c r="G4290" t="s">
        <v>836</v>
      </c>
      <c r="H4290" t="s">
        <v>837</v>
      </c>
      <c r="I4290">
        <v>12000</v>
      </c>
      <c r="J4290" t="s">
        <v>28</v>
      </c>
      <c r="K4290" s="1">
        <v>869541</v>
      </c>
      <c r="L4290" s="1">
        <v>779944.58</v>
      </c>
      <c r="M4290" s="1">
        <v>-89596.42</v>
      </c>
      <c r="N4290" s="1">
        <v>779944.18</v>
      </c>
      <c r="O4290">
        <v>0.4</v>
      </c>
      <c r="P4290" s="1">
        <v>779944.18</v>
      </c>
      <c r="Q4290">
        <v>0</v>
      </c>
      <c r="R4290" s="1">
        <v>779944.18</v>
      </c>
      <c r="S4290">
        <v>0</v>
      </c>
    </row>
    <row r="4291" spans="1:19" x14ac:dyDescent="0.25">
      <c r="A4291" s="2">
        <v>1001</v>
      </c>
      <c r="B4291" t="s">
        <v>21</v>
      </c>
      <c r="C4291" s="2" t="str">
        <f t="shared" si="223"/>
        <v>20</v>
      </c>
      <c r="D4291" t="s">
        <v>830</v>
      </c>
      <c r="E4291" s="2" t="str">
        <f t="shared" si="224"/>
        <v>200160000</v>
      </c>
      <c r="F4291" t="s">
        <v>835</v>
      </c>
      <c r="G4291" t="s">
        <v>836</v>
      </c>
      <c r="H4291" t="s">
        <v>837</v>
      </c>
      <c r="I4291">
        <v>12001</v>
      </c>
      <c r="J4291" t="s">
        <v>51</v>
      </c>
      <c r="K4291" s="1">
        <v>404802</v>
      </c>
      <c r="L4291" s="1">
        <v>280368</v>
      </c>
      <c r="M4291" s="1">
        <v>-124434</v>
      </c>
      <c r="N4291" s="1">
        <v>280367.94</v>
      </c>
      <c r="O4291">
        <v>0.06</v>
      </c>
      <c r="P4291" s="1">
        <v>280367.94</v>
      </c>
      <c r="Q4291">
        <v>0</v>
      </c>
      <c r="R4291" s="1">
        <v>280367.94</v>
      </c>
      <c r="S4291">
        <v>0</v>
      </c>
    </row>
    <row r="4292" spans="1:19" x14ac:dyDescent="0.25">
      <c r="A4292" s="2">
        <v>1001</v>
      </c>
      <c r="B4292" t="s">
        <v>21</v>
      </c>
      <c r="C4292" s="2" t="str">
        <f t="shared" si="223"/>
        <v>20</v>
      </c>
      <c r="D4292" t="s">
        <v>830</v>
      </c>
      <c r="E4292" s="2" t="str">
        <f t="shared" si="224"/>
        <v>200160000</v>
      </c>
      <c r="F4292" t="s">
        <v>835</v>
      </c>
      <c r="G4292" t="s">
        <v>836</v>
      </c>
      <c r="H4292" t="s">
        <v>837</v>
      </c>
      <c r="I4292">
        <v>12002</v>
      </c>
      <c r="J4292" t="s">
        <v>29</v>
      </c>
      <c r="K4292" s="1">
        <v>229657</v>
      </c>
      <c r="L4292" s="1">
        <v>131281.78</v>
      </c>
      <c r="M4292" s="1">
        <v>-98375.22</v>
      </c>
      <c r="N4292" s="1">
        <v>131281.28</v>
      </c>
      <c r="O4292">
        <v>0.5</v>
      </c>
      <c r="P4292" s="1">
        <v>131281.28</v>
      </c>
      <c r="Q4292">
        <v>0</v>
      </c>
      <c r="R4292" s="1">
        <v>131281.28</v>
      </c>
      <c r="S4292">
        <v>0</v>
      </c>
    </row>
    <row r="4293" spans="1:19" x14ac:dyDescent="0.25">
      <c r="A4293" s="2">
        <v>1001</v>
      </c>
      <c r="B4293" t="s">
        <v>21</v>
      </c>
      <c r="C4293" s="2" t="str">
        <f t="shared" si="223"/>
        <v>20</v>
      </c>
      <c r="D4293" t="s">
        <v>830</v>
      </c>
      <c r="E4293" s="2" t="str">
        <f t="shared" si="224"/>
        <v>200160000</v>
      </c>
      <c r="F4293" t="s">
        <v>835</v>
      </c>
      <c r="G4293" t="s">
        <v>836</v>
      </c>
      <c r="H4293" t="s">
        <v>837</v>
      </c>
      <c r="I4293">
        <v>12003</v>
      </c>
      <c r="J4293" t="s">
        <v>30</v>
      </c>
      <c r="K4293" s="1">
        <v>408786</v>
      </c>
      <c r="L4293" s="1">
        <v>376231.24</v>
      </c>
      <c r="M4293" s="1">
        <v>-32554.76</v>
      </c>
      <c r="N4293" s="1">
        <v>376230.68</v>
      </c>
      <c r="O4293">
        <v>0.56000000000000005</v>
      </c>
      <c r="P4293" s="1">
        <v>376230.68</v>
      </c>
      <c r="Q4293">
        <v>0</v>
      </c>
      <c r="R4293" s="1">
        <v>376230.68</v>
      </c>
      <c r="S4293">
        <v>0</v>
      </c>
    </row>
    <row r="4294" spans="1:19" x14ac:dyDescent="0.25">
      <c r="A4294" s="2">
        <v>1001</v>
      </c>
      <c r="B4294" t="s">
        <v>21</v>
      </c>
      <c r="C4294" s="2" t="str">
        <f t="shared" si="223"/>
        <v>20</v>
      </c>
      <c r="D4294" t="s">
        <v>830</v>
      </c>
      <c r="E4294" s="2" t="str">
        <f t="shared" si="224"/>
        <v>200160000</v>
      </c>
      <c r="F4294" t="s">
        <v>835</v>
      </c>
      <c r="G4294" t="s">
        <v>836</v>
      </c>
      <c r="H4294" t="s">
        <v>837</v>
      </c>
      <c r="I4294">
        <v>12005</v>
      </c>
      <c r="J4294" t="s">
        <v>31</v>
      </c>
      <c r="K4294" s="1">
        <v>211752</v>
      </c>
      <c r="L4294" s="1">
        <v>248025</v>
      </c>
      <c r="M4294" s="1">
        <v>36273</v>
      </c>
      <c r="N4294" s="1">
        <v>248024.57</v>
      </c>
      <c r="O4294">
        <v>0.43</v>
      </c>
      <c r="P4294" s="1">
        <v>248024.57</v>
      </c>
      <c r="Q4294">
        <v>0</v>
      </c>
      <c r="R4294" s="1">
        <v>248024.57</v>
      </c>
      <c r="S4294">
        <v>0</v>
      </c>
    </row>
    <row r="4295" spans="1:19" x14ac:dyDescent="0.25">
      <c r="A4295" s="2">
        <v>1001</v>
      </c>
      <c r="B4295" t="s">
        <v>21</v>
      </c>
      <c r="C4295" s="2" t="str">
        <f t="shared" si="223"/>
        <v>20</v>
      </c>
      <c r="D4295" t="s">
        <v>830</v>
      </c>
      <c r="E4295" s="2" t="str">
        <f t="shared" si="224"/>
        <v>200160000</v>
      </c>
      <c r="F4295" t="s">
        <v>835</v>
      </c>
      <c r="G4295" t="s">
        <v>836</v>
      </c>
      <c r="H4295" t="s">
        <v>837</v>
      </c>
      <c r="I4295">
        <v>12100</v>
      </c>
      <c r="J4295" t="s">
        <v>32</v>
      </c>
      <c r="K4295" s="1">
        <v>1111272</v>
      </c>
      <c r="L4295" s="1">
        <v>955525</v>
      </c>
      <c r="M4295" s="1">
        <v>-155747</v>
      </c>
      <c r="N4295" s="1">
        <v>955524.83</v>
      </c>
      <c r="O4295">
        <v>0.17</v>
      </c>
      <c r="P4295" s="1">
        <v>955524.83</v>
      </c>
      <c r="Q4295">
        <v>0</v>
      </c>
      <c r="R4295" s="1">
        <v>955524.83</v>
      </c>
      <c r="S4295">
        <v>0</v>
      </c>
    </row>
    <row r="4296" spans="1:19" x14ac:dyDescent="0.25">
      <c r="A4296" s="2">
        <v>1001</v>
      </c>
      <c r="B4296" t="s">
        <v>21</v>
      </c>
      <c r="C4296" s="2" t="str">
        <f t="shared" si="223"/>
        <v>20</v>
      </c>
      <c r="D4296" t="s">
        <v>830</v>
      </c>
      <c r="E4296" s="2" t="str">
        <f t="shared" si="224"/>
        <v>200160000</v>
      </c>
      <c r="F4296" t="s">
        <v>835</v>
      </c>
      <c r="G4296" t="s">
        <v>836</v>
      </c>
      <c r="H4296" t="s">
        <v>837</v>
      </c>
      <c r="I4296">
        <v>12101</v>
      </c>
      <c r="J4296" t="s">
        <v>33</v>
      </c>
      <c r="K4296" s="1">
        <v>1852772</v>
      </c>
      <c r="L4296" s="1">
        <v>1623797.79</v>
      </c>
      <c r="M4296" s="1">
        <v>-228974.21</v>
      </c>
      <c r="N4296" s="1">
        <v>1623797.34</v>
      </c>
      <c r="O4296">
        <v>0.45</v>
      </c>
      <c r="P4296" s="1">
        <v>1623797.34</v>
      </c>
      <c r="Q4296">
        <v>0</v>
      </c>
      <c r="R4296" s="1">
        <v>1623797.34</v>
      </c>
      <c r="S4296">
        <v>0</v>
      </c>
    </row>
    <row r="4297" spans="1:19" x14ac:dyDescent="0.25">
      <c r="A4297" s="2">
        <v>1001</v>
      </c>
      <c r="B4297" t="s">
        <v>21</v>
      </c>
      <c r="C4297" s="2" t="str">
        <f t="shared" si="223"/>
        <v>20</v>
      </c>
      <c r="D4297" t="s">
        <v>830</v>
      </c>
      <c r="E4297" s="2" t="str">
        <f t="shared" si="224"/>
        <v>200160000</v>
      </c>
      <c r="F4297" t="s">
        <v>835</v>
      </c>
      <c r="G4297" t="s">
        <v>836</v>
      </c>
      <c r="H4297" t="s">
        <v>837</v>
      </c>
      <c r="I4297">
        <v>12103</v>
      </c>
      <c r="J4297" t="s">
        <v>52</v>
      </c>
      <c r="K4297" s="1">
        <v>51825</v>
      </c>
      <c r="L4297" s="1">
        <v>62171</v>
      </c>
      <c r="M4297" s="1">
        <v>10346</v>
      </c>
      <c r="N4297" s="1">
        <v>62170.58</v>
      </c>
      <c r="O4297">
        <v>0.42</v>
      </c>
      <c r="P4297" s="1">
        <v>62170.58</v>
      </c>
      <c r="Q4297">
        <v>0</v>
      </c>
      <c r="R4297" s="1">
        <v>62170.58</v>
      </c>
      <c r="S4297">
        <v>0</v>
      </c>
    </row>
    <row r="4298" spans="1:19" x14ac:dyDescent="0.25">
      <c r="A4298" s="2">
        <v>1001</v>
      </c>
      <c r="B4298" t="s">
        <v>21</v>
      </c>
      <c r="C4298" s="2" t="str">
        <f t="shared" si="223"/>
        <v>20</v>
      </c>
      <c r="D4298" t="s">
        <v>830</v>
      </c>
      <c r="E4298" s="2" t="str">
        <f t="shared" si="224"/>
        <v>200160000</v>
      </c>
      <c r="F4298" t="s">
        <v>835</v>
      </c>
      <c r="G4298" t="s">
        <v>836</v>
      </c>
      <c r="H4298" t="s">
        <v>837</v>
      </c>
      <c r="I4298">
        <v>12401</v>
      </c>
      <c r="J4298" t="s">
        <v>133</v>
      </c>
      <c r="K4298" s="1">
        <v>962388</v>
      </c>
      <c r="L4298" s="1">
        <v>932073</v>
      </c>
      <c r="M4298" s="1">
        <v>-30315</v>
      </c>
      <c r="N4298" s="1">
        <v>932072.98</v>
      </c>
      <c r="O4298">
        <v>0.02</v>
      </c>
      <c r="P4298" s="1">
        <v>932072.98</v>
      </c>
      <c r="Q4298">
        <v>0</v>
      </c>
      <c r="R4298" s="1">
        <v>932072.98</v>
      </c>
      <c r="S4298">
        <v>0</v>
      </c>
    </row>
    <row r="4299" spans="1:19" x14ac:dyDescent="0.25">
      <c r="A4299" s="2">
        <v>1001</v>
      </c>
      <c r="B4299" t="s">
        <v>21</v>
      </c>
      <c r="C4299" s="2" t="str">
        <f t="shared" si="223"/>
        <v>20</v>
      </c>
      <c r="D4299" t="s">
        <v>830</v>
      </c>
      <c r="E4299" s="2" t="str">
        <f t="shared" si="224"/>
        <v>200160000</v>
      </c>
      <c r="F4299" t="s">
        <v>835</v>
      </c>
      <c r="G4299" t="s">
        <v>836</v>
      </c>
      <c r="H4299" t="s">
        <v>837</v>
      </c>
      <c r="I4299">
        <v>13000</v>
      </c>
      <c r="J4299" t="s">
        <v>53</v>
      </c>
      <c r="K4299" s="1">
        <v>374166</v>
      </c>
      <c r="L4299" s="1">
        <v>357965</v>
      </c>
      <c r="M4299" s="1">
        <v>-16201</v>
      </c>
      <c r="N4299" s="1">
        <v>357964.45</v>
      </c>
      <c r="O4299">
        <v>0.55000000000000004</v>
      </c>
      <c r="P4299" s="1">
        <v>357964.45</v>
      </c>
      <c r="Q4299">
        <v>0</v>
      </c>
      <c r="R4299" s="1">
        <v>357964.45</v>
      </c>
      <c r="S4299">
        <v>0</v>
      </c>
    </row>
    <row r="4300" spans="1:19" x14ac:dyDescent="0.25">
      <c r="A4300" s="2">
        <v>1001</v>
      </c>
      <c r="B4300" t="s">
        <v>21</v>
      </c>
      <c r="C4300" s="2" t="str">
        <f t="shared" si="223"/>
        <v>20</v>
      </c>
      <c r="D4300" t="s">
        <v>830</v>
      </c>
      <c r="E4300" s="2" t="str">
        <f t="shared" si="224"/>
        <v>200160000</v>
      </c>
      <c r="F4300" t="s">
        <v>835</v>
      </c>
      <c r="G4300" t="s">
        <v>836</v>
      </c>
      <c r="H4300" t="s">
        <v>837</v>
      </c>
      <c r="I4300">
        <v>13001</v>
      </c>
      <c r="J4300" t="s">
        <v>54</v>
      </c>
      <c r="K4300" s="1">
        <v>24183</v>
      </c>
      <c r="L4300" s="1">
        <v>18147</v>
      </c>
      <c r="M4300" s="1">
        <v>-6036</v>
      </c>
      <c r="N4300" s="1">
        <v>18146.16</v>
      </c>
      <c r="O4300">
        <v>0.84</v>
      </c>
      <c r="P4300" s="1">
        <v>18146.16</v>
      </c>
      <c r="Q4300">
        <v>0</v>
      </c>
      <c r="R4300" s="1">
        <v>18146.16</v>
      </c>
      <c r="S4300">
        <v>0</v>
      </c>
    </row>
    <row r="4301" spans="1:19" x14ac:dyDescent="0.25">
      <c r="A4301" s="2">
        <v>1001</v>
      </c>
      <c r="B4301" t="s">
        <v>21</v>
      </c>
      <c r="C4301" s="2" t="str">
        <f t="shared" si="223"/>
        <v>20</v>
      </c>
      <c r="D4301" t="s">
        <v>830</v>
      </c>
      <c r="E4301" s="2" t="str">
        <f t="shared" si="224"/>
        <v>200160000</v>
      </c>
      <c r="F4301" t="s">
        <v>835</v>
      </c>
      <c r="G4301" t="s">
        <v>836</v>
      </c>
      <c r="H4301" t="s">
        <v>837</v>
      </c>
      <c r="I4301">
        <v>13005</v>
      </c>
      <c r="J4301" t="s">
        <v>56</v>
      </c>
      <c r="K4301" s="1">
        <v>60190</v>
      </c>
      <c r="L4301" s="1">
        <v>51917</v>
      </c>
      <c r="M4301" s="1">
        <v>-8273</v>
      </c>
      <c r="N4301" s="1">
        <v>51916.28</v>
      </c>
      <c r="O4301">
        <v>0.72</v>
      </c>
      <c r="P4301" s="1">
        <v>51916.28</v>
      </c>
      <c r="Q4301">
        <v>0</v>
      </c>
      <c r="R4301" s="1">
        <v>51916.28</v>
      </c>
      <c r="S4301">
        <v>0</v>
      </c>
    </row>
    <row r="4302" spans="1:19" x14ac:dyDescent="0.25">
      <c r="A4302" s="2">
        <v>1001</v>
      </c>
      <c r="B4302" t="s">
        <v>21</v>
      </c>
      <c r="C4302" s="2" t="str">
        <f t="shared" si="223"/>
        <v>20</v>
      </c>
      <c r="D4302" t="s">
        <v>830</v>
      </c>
      <c r="E4302" s="2" t="str">
        <f t="shared" si="224"/>
        <v>200160000</v>
      </c>
      <c r="F4302" t="s">
        <v>835</v>
      </c>
      <c r="G4302" t="s">
        <v>836</v>
      </c>
      <c r="H4302" t="s">
        <v>837</v>
      </c>
      <c r="I4302">
        <v>16000</v>
      </c>
      <c r="J4302" t="s">
        <v>35</v>
      </c>
      <c r="K4302" s="1">
        <v>1308734</v>
      </c>
      <c r="L4302" s="1">
        <v>1765962.98</v>
      </c>
      <c r="M4302" s="1">
        <v>457228.98</v>
      </c>
      <c r="N4302" s="1">
        <v>1765962.94</v>
      </c>
      <c r="O4302">
        <v>0.04</v>
      </c>
      <c r="P4302" s="1">
        <v>1765962.94</v>
      </c>
      <c r="Q4302">
        <v>0</v>
      </c>
      <c r="R4302" s="1">
        <v>1765962.94</v>
      </c>
      <c r="S4302">
        <v>0</v>
      </c>
    </row>
    <row r="4303" spans="1:19" x14ac:dyDescent="0.25">
      <c r="A4303" s="2">
        <v>1001</v>
      </c>
      <c r="B4303" t="s">
        <v>21</v>
      </c>
      <c r="C4303" s="2" t="str">
        <f t="shared" si="223"/>
        <v>20</v>
      </c>
      <c r="D4303" t="s">
        <v>830</v>
      </c>
      <c r="E4303" s="2" t="str">
        <f t="shared" si="224"/>
        <v>200160000</v>
      </c>
      <c r="F4303" t="s">
        <v>835</v>
      </c>
      <c r="G4303" t="s">
        <v>836</v>
      </c>
      <c r="H4303" t="s">
        <v>837</v>
      </c>
      <c r="I4303">
        <v>20300</v>
      </c>
      <c r="J4303" t="s">
        <v>65</v>
      </c>
      <c r="K4303">
        <v>0</v>
      </c>
      <c r="L4303" s="1">
        <v>1700</v>
      </c>
      <c r="M4303" s="1">
        <v>1700</v>
      </c>
      <c r="N4303">
        <v>550.54999999999995</v>
      </c>
      <c r="O4303" s="1">
        <v>1149.45</v>
      </c>
      <c r="P4303">
        <v>550.54999999999995</v>
      </c>
      <c r="Q4303">
        <v>0</v>
      </c>
      <c r="R4303">
        <v>550.54999999999995</v>
      </c>
      <c r="S4303">
        <v>0</v>
      </c>
    </row>
    <row r="4304" spans="1:19" x14ac:dyDescent="0.25">
      <c r="A4304" s="2">
        <v>1001</v>
      </c>
      <c r="B4304" t="s">
        <v>21</v>
      </c>
      <c r="C4304" s="2" t="str">
        <f t="shared" si="223"/>
        <v>20</v>
      </c>
      <c r="D4304" t="s">
        <v>830</v>
      </c>
      <c r="E4304" s="2" t="str">
        <f t="shared" si="224"/>
        <v>200160000</v>
      </c>
      <c r="F4304" t="s">
        <v>835</v>
      </c>
      <c r="G4304" t="s">
        <v>836</v>
      </c>
      <c r="H4304" t="s">
        <v>837</v>
      </c>
      <c r="I4304">
        <v>22000</v>
      </c>
      <c r="J4304" t="s">
        <v>39</v>
      </c>
      <c r="K4304" s="1">
        <v>20000</v>
      </c>
      <c r="L4304" s="1">
        <v>10000</v>
      </c>
      <c r="M4304" s="1">
        <v>-10000</v>
      </c>
      <c r="N4304" s="1">
        <v>10298.61</v>
      </c>
      <c r="O4304">
        <v>-298.61</v>
      </c>
      <c r="P4304" s="1">
        <v>10298.61</v>
      </c>
      <c r="Q4304">
        <v>0</v>
      </c>
      <c r="R4304" s="1">
        <v>10298.61</v>
      </c>
      <c r="S4304">
        <v>0</v>
      </c>
    </row>
    <row r="4305" spans="1:19" x14ac:dyDescent="0.25">
      <c r="A4305" s="2">
        <v>1001</v>
      </c>
      <c r="B4305" t="s">
        <v>21</v>
      </c>
      <c r="C4305" s="2" t="str">
        <f t="shared" si="223"/>
        <v>20</v>
      </c>
      <c r="D4305" t="s">
        <v>830</v>
      </c>
      <c r="E4305" s="2" t="str">
        <f t="shared" si="224"/>
        <v>200160000</v>
      </c>
      <c r="F4305" t="s">
        <v>835</v>
      </c>
      <c r="G4305" t="s">
        <v>836</v>
      </c>
      <c r="H4305" t="s">
        <v>837</v>
      </c>
      <c r="I4305">
        <v>22003</v>
      </c>
      <c r="J4305" t="s">
        <v>41</v>
      </c>
      <c r="K4305" s="1">
        <v>3500</v>
      </c>
      <c r="L4305" s="1">
        <v>3500</v>
      </c>
      <c r="M4305">
        <v>0</v>
      </c>
      <c r="N4305" s="1">
        <v>3706.45</v>
      </c>
      <c r="O4305">
        <v>-206.45</v>
      </c>
      <c r="P4305" s="1">
        <v>3706.45</v>
      </c>
      <c r="Q4305">
        <v>0</v>
      </c>
      <c r="R4305" s="1">
        <v>3706.45</v>
      </c>
      <c r="S4305">
        <v>0</v>
      </c>
    </row>
    <row r="4306" spans="1:19" x14ac:dyDescent="0.25">
      <c r="A4306" s="2">
        <v>1001</v>
      </c>
      <c r="B4306" t="s">
        <v>21</v>
      </c>
      <c r="C4306" s="2" t="str">
        <f t="shared" si="223"/>
        <v>20</v>
      </c>
      <c r="D4306" t="s">
        <v>830</v>
      </c>
      <c r="E4306" s="2" t="str">
        <f t="shared" si="224"/>
        <v>200160000</v>
      </c>
      <c r="F4306" t="s">
        <v>835</v>
      </c>
      <c r="G4306" t="s">
        <v>836</v>
      </c>
      <c r="H4306" t="s">
        <v>837</v>
      </c>
      <c r="I4306">
        <v>22004</v>
      </c>
      <c r="J4306" t="s">
        <v>72</v>
      </c>
      <c r="K4306" s="1">
        <v>25000</v>
      </c>
      <c r="L4306" s="1">
        <v>15000</v>
      </c>
      <c r="M4306" s="1">
        <v>-10000</v>
      </c>
      <c r="N4306" s="1">
        <v>12161.23</v>
      </c>
      <c r="O4306" s="1">
        <v>2838.77</v>
      </c>
      <c r="P4306" s="1">
        <v>12161.23</v>
      </c>
      <c r="Q4306">
        <v>0</v>
      </c>
      <c r="R4306" s="1">
        <v>12161.23</v>
      </c>
      <c r="S4306">
        <v>0</v>
      </c>
    </row>
    <row r="4307" spans="1:19" x14ac:dyDescent="0.25">
      <c r="A4307" s="2">
        <v>1001</v>
      </c>
      <c r="B4307" t="s">
        <v>21</v>
      </c>
      <c r="C4307" s="2" t="str">
        <f t="shared" si="223"/>
        <v>20</v>
      </c>
      <c r="D4307" t="s">
        <v>830</v>
      </c>
      <c r="E4307" s="2" t="str">
        <f t="shared" si="224"/>
        <v>200160000</v>
      </c>
      <c r="F4307" t="s">
        <v>835</v>
      </c>
      <c r="G4307" t="s">
        <v>836</v>
      </c>
      <c r="H4307" t="s">
        <v>837</v>
      </c>
      <c r="I4307">
        <v>22101</v>
      </c>
      <c r="J4307" t="s">
        <v>74</v>
      </c>
      <c r="K4307">
        <v>0</v>
      </c>
      <c r="L4307" s="1">
        <v>1300</v>
      </c>
      <c r="M4307" s="1">
        <v>1300</v>
      </c>
      <c r="N4307" s="1">
        <v>1209.1199999999999</v>
      </c>
      <c r="O4307">
        <v>90.88</v>
      </c>
      <c r="P4307" s="1">
        <v>1209.1199999999999</v>
      </c>
      <c r="Q4307">
        <v>0</v>
      </c>
      <c r="R4307" s="1">
        <v>1209.1199999999999</v>
      </c>
      <c r="S4307">
        <v>0</v>
      </c>
    </row>
    <row r="4308" spans="1:19" x14ac:dyDescent="0.25">
      <c r="A4308" s="2">
        <v>1001</v>
      </c>
      <c r="B4308" t="s">
        <v>21</v>
      </c>
      <c r="C4308" s="2" t="str">
        <f t="shared" si="223"/>
        <v>20</v>
      </c>
      <c r="D4308" t="s">
        <v>830</v>
      </c>
      <c r="E4308" s="2" t="str">
        <f t="shared" si="224"/>
        <v>200160000</v>
      </c>
      <c r="F4308" t="s">
        <v>835</v>
      </c>
      <c r="G4308" t="s">
        <v>836</v>
      </c>
      <c r="H4308" t="s">
        <v>837</v>
      </c>
      <c r="I4308">
        <v>22201</v>
      </c>
      <c r="J4308" t="s">
        <v>42</v>
      </c>
      <c r="K4308" s="1">
        <v>194672</v>
      </c>
      <c r="L4308" s="1">
        <v>154069.09</v>
      </c>
      <c r="M4308" s="1">
        <v>-40602.910000000003</v>
      </c>
      <c r="N4308" s="1">
        <v>154069.09</v>
      </c>
      <c r="O4308">
        <v>0</v>
      </c>
      <c r="P4308" s="1">
        <v>154069.09</v>
      </c>
      <c r="Q4308">
        <v>0</v>
      </c>
      <c r="R4308" s="1">
        <v>154069.09</v>
      </c>
      <c r="S4308">
        <v>0</v>
      </c>
    </row>
    <row r="4309" spans="1:19" x14ac:dyDescent="0.25">
      <c r="A4309" s="2">
        <v>1001</v>
      </c>
      <c r="B4309" t="s">
        <v>21</v>
      </c>
      <c r="C4309" s="2" t="str">
        <f t="shared" si="223"/>
        <v>20</v>
      </c>
      <c r="D4309" t="s">
        <v>830</v>
      </c>
      <c r="E4309" s="2" t="str">
        <f t="shared" si="224"/>
        <v>200160000</v>
      </c>
      <c r="F4309" t="s">
        <v>835</v>
      </c>
      <c r="G4309" t="s">
        <v>836</v>
      </c>
      <c r="H4309" t="s">
        <v>837</v>
      </c>
      <c r="I4309">
        <v>22209</v>
      </c>
      <c r="J4309" t="s">
        <v>43</v>
      </c>
      <c r="K4309" s="1">
        <v>18620</v>
      </c>
      <c r="L4309">
        <v>466</v>
      </c>
      <c r="M4309" s="1">
        <v>-18154</v>
      </c>
      <c r="N4309">
        <v>465.37</v>
      </c>
      <c r="O4309">
        <v>0.63</v>
      </c>
      <c r="P4309">
        <v>465.37</v>
      </c>
      <c r="Q4309">
        <v>0</v>
      </c>
      <c r="R4309">
        <v>465.37</v>
      </c>
      <c r="S4309">
        <v>0</v>
      </c>
    </row>
    <row r="4310" spans="1:19" x14ac:dyDescent="0.25">
      <c r="A4310" s="2">
        <v>1001</v>
      </c>
      <c r="B4310" t="s">
        <v>21</v>
      </c>
      <c r="C4310" s="2" t="str">
        <f t="shared" si="223"/>
        <v>20</v>
      </c>
      <c r="D4310" t="s">
        <v>830</v>
      </c>
      <c r="E4310" s="2" t="str">
        <f t="shared" si="224"/>
        <v>200160000</v>
      </c>
      <c r="F4310" t="s">
        <v>835</v>
      </c>
      <c r="G4310" t="s">
        <v>836</v>
      </c>
      <c r="H4310" t="s">
        <v>837</v>
      </c>
      <c r="I4310">
        <v>22602</v>
      </c>
      <c r="J4310" t="s">
        <v>108</v>
      </c>
      <c r="K4310" s="1">
        <v>34500</v>
      </c>
      <c r="L4310" s="1">
        <v>7683.5</v>
      </c>
      <c r="M4310" s="1">
        <v>-26816.5</v>
      </c>
      <c r="N4310" s="1">
        <v>7683.5</v>
      </c>
      <c r="O4310">
        <v>0</v>
      </c>
      <c r="P4310" s="1">
        <v>7683.5</v>
      </c>
      <c r="Q4310">
        <v>0</v>
      </c>
      <c r="R4310" s="1">
        <v>7683.5</v>
      </c>
      <c r="S4310">
        <v>0</v>
      </c>
    </row>
    <row r="4311" spans="1:19" x14ac:dyDescent="0.25">
      <c r="A4311" s="2">
        <v>1001</v>
      </c>
      <c r="B4311" t="s">
        <v>21</v>
      </c>
      <c r="C4311" s="2" t="str">
        <f t="shared" si="223"/>
        <v>20</v>
      </c>
      <c r="D4311" t="s">
        <v>830</v>
      </c>
      <c r="E4311" s="2" t="str">
        <f t="shared" si="224"/>
        <v>200160000</v>
      </c>
      <c r="F4311" t="s">
        <v>835</v>
      </c>
      <c r="G4311" t="s">
        <v>836</v>
      </c>
      <c r="H4311" t="s">
        <v>837</v>
      </c>
      <c r="I4311">
        <v>22603</v>
      </c>
      <c r="J4311" t="s">
        <v>82</v>
      </c>
      <c r="K4311" s="1">
        <v>42500</v>
      </c>
      <c r="L4311" s="1">
        <v>35000</v>
      </c>
      <c r="M4311" s="1">
        <v>-7500</v>
      </c>
      <c r="N4311" s="1">
        <v>33686.400000000001</v>
      </c>
      <c r="O4311" s="1">
        <v>1313.6</v>
      </c>
      <c r="P4311" s="1">
        <v>33686.400000000001</v>
      </c>
      <c r="Q4311">
        <v>0</v>
      </c>
      <c r="R4311" s="1">
        <v>33686.400000000001</v>
      </c>
      <c r="S4311">
        <v>0</v>
      </c>
    </row>
    <row r="4312" spans="1:19" x14ac:dyDescent="0.25">
      <c r="A4312" s="2">
        <v>1001</v>
      </c>
      <c r="B4312" t="s">
        <v>21</v>
      </c>
      <c r="C4312" s="2" t="str">
        <f t="shared" si="223"/>
        <v>20</v>
      </c>
      <c r="D4312" t="s">
        <v>830</v>
      </c>
      <c r="E4312" s="2" t="str">
        <f t="shared" si="224"/>
        <v>200160000</v>
      </c>
      <c r="F4312" t="s">
        <v>835</v>
      </c>
      <c r="G4312" t="s">
        <v>836</v>
      </c>
      <c r="H4312" t="s">
        <v>837</v>
      </c>
      <c r="I4312">
        <v>22606</v>
      </c>
      <c r="J4312" t="s">
        <v>83</v>
      </c>
      <c r="K4312" s="1">
        <v>3000</v>
      </c>
      <c r="L4312" s="1">
        <v>4000</v>
      </c>
      <c r="M4312" s="1">
        <v>1000</v>
      </c>
      <c r="N4312" s="1">
        <v>4568.67</v>
      </c>
      <c r="O4312">
        <v>-568.66999999999996</v>
      </c>
      <c r="P4312" s="1">
        <v>4568.67</v>
      </c>
      <c r="Q4312">
        <v>0</v>
      </c>
      <c r="R4312" s="1">
        <v>4568.67</v>
      </c>
      <c r="S4312">
        <v>0</v>
      </c>
    </row>
    <row r="4313" spans="1:19" x14ac:dyDescent="0.25">
      <c r="A4313" s="2">
        <v>1001</v>
      </c>
      <c r="B4313" t="s">
        <v>21</v>
      </c>
      <c r="C4313" s="2" t="str">
        <f t="shared" si="223"/>
        <v>20</v>
      </c>
      <c r="D4313" t="s">
        <v>830</v>
      </c>
      <c r="E4313" s="2" t="str">
        <f t="shared" si="224"/>
        <v>200160000</v>
      </c>
      <c r="F4313" t="s">
        <v>835</v>
      </c>
      <c r="G4313" t="s">
        <v>836</v>
      </c>
      <c r="H4313" t="s">
        <v>837</v>
      </c>
      <c r="I4313">
        <v>22609</v>
      </c>
      <c r="J4313" t="s">
        <v>44</v>
      </c>
      <c r="K4313" s="1">
        <v>1470</v>
      </c>
      <c r="L4313" s="1">
        <v>1000</v>
      </c>
      <c r="M4313">
        <v>-470</v>
      </c>
      <c r="N4313">
        <v>705.83</v>
      </c>
      <c r="O4313">
        <v>294.17</v>
      </c>
      <c r="P4313">
        <v>705.83</v>
      </c>
      <c r="Q4313">
        <v>0</v>
      </c>
      <c r="R4313">
        <v>705.83</v>
      </c>
      <c r="S4313">
        <v>0</v>
      </c>
    </row>
    <row r="4314" spans="1:19" x14ac:dyDescent="0.25">
      <c r="A4314" s="2">
        <v>1001</v>
      </c>
      <c r="B4314" t="s">
        <v>21</v>
      </c>
      <c r="C4314" s="2" t="str">
        <f t="shared" si="223"/>
        <v>20</v>
      </c>
      <c r="D4314" t="s">
        <v>830</v>
      </c>
      <c r="E4314" s="2" t="str">
        <f t="shared" si="224"/>
        <v>200160000</v>
      </c>
      <c r="F4314" t="s">
        <v>835</v>
      </c>
      <c r="G4314" t="s">
        <v>836</v>
      </c>
      <c r="H4314" t="s">
        <v>837</v>
      </c>
      <c r="I4314">
        <v>22706</v>
      </c>
      <c r="J4314" t="s">
        <v>86</v>
      </c>
      <c r="K4314" s="1">
        <v>18500</v>
      </c>
      <c r="L4314" s="1">
        <v>2000</v>
      </c>
      <c r="M4314" s="1">
        <v>-16500</v>
      </c>
      <c r="N4314" s="1">
        <v>1089</v>
      </c>
      <c r="O4314">
        <v>911</v>
      </c>
      <c r="P4314" s="1">
        <v>1089</v>
      </c>
      <c r="Q4314">
        <v>0</v>
      </c>
      <c r="R4314" s="1">
        <v>1089</v>
      </c>
      <c r="S4314">
        <v>0</v>
      </c>
    </row>
    <row r="4315" spans="1:19" x14ac:dyDescent="0.25">
      <c r="A4315" s="2">
        <v>1001</v>
      </c>
      <c r="B4315" t="s">
        <v>21</v>
      </c>
      <c r="C4315" s="2" t="str">
        <f t="shared" si="223"/>
        <v>20</v>
      </c>
      <c r="D4315" t="s">
        <v>830</v>
      </c>
      <c r="E4315" s="2" t="str">
        <f t="shared" si="224"/>
        <v>200160000</v>
      </c>
      <c r="F4315" t="s">
        <v>835</v>
      </c>
      <c r="G4315" t="s">
        <v>836</v>
      </c>
      <c r="H4315" t="s">
        <v>837</v>
      </c>
      <c r="I4315">
        <v>22709</v>
      </c>
      <c r="J4315" t="s">
        <v>87</v>
      </c>
      <c r="K4315">
        <v>0</v>
      </c>
      <c r="L4315">
        <v>488</v>
      </c>
      <c r="M4315">
        <v>488</v>
      </c>
      <c r="N4315" s="1">
        <v>1562.33</v>
      </c>
      <c r="O4315" s="1">
        <v>-1074.33</v>
      </c>
      <c r="P4315" s="1">
        <v>1562.33</v>
      </c>
      <c r="Q4315">
        <v>0</v>
      </c>
      <c r="R4315" s="1">
        <v>1562.33</v>
      </c>
      <c r="S4315">
        <v>0</v>
      </c>
    </row>
    <row r="4316" spans="1:19" x14ac:dyDescent="0.25">
      <c r="A4316" s="2">
        <v>1001</v>
      </c>
      <c r="B4316" t="s">
        <v>21</v>
      </c>
      <c r="C4316" s="2" t="str">
        <f t="shared" si="223"/>
        <v>20</v>
      </c>
      <c r="D4316" t="s">
        <v>830</v>
      </c>
      <c r="E4316" s="2" t="str">
        <f t="shared" si="224"/>
        <v>200160000</v>
      </c>
      <c r="F4316" t="s">
        <v>835</v>
      </c>
      <c r="G4316" t="s">
        <v>836</v>
      </c>
      <c r="H4316" t="s">
        <v>837</v>
      </c>
      <c r="I4316">
        <v>22809</v>
      </c>
      <c r="J4316" t="s">
        <v>308</v>
      </c>
      <c r="K4316" s="1">
        <v>20000</v>
      </c>
      <c r="L4316">
        <v>0</v>
      </c>
      <c r="M4316" s="1">
        <v>-20000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</row>
    <row r="4317" spans="1:19" x14ac:dyDescent="0.25">
      <c r="A4317" s="2">
        <v>1001</v>
      </c>
      <c r="B4317" t="s">
        <v>21</v>
      </c>
      <c r="C4317" s="2" t="str">
        <f t="shared" si="223"/>
        <v>20</v>
      </c>
      <c r="D4317" t="s">
        <v>830</v>
      </c>
      <c r="E4317" s="2" t="str">
        <f t="shared" si="224"/>
        <v>200160000</v>
      </c>
      <c r="F4317" t="s">
        <v>835</v>
      </c>
      <c r="G4317" t="s">
        <v>836</v>
      </c>
      <c r="H4317" t="s">
        <v>837</v>
      </c>
      <c r="I4317">
        <v>23001</v>
      </c>
      <c r="J4317" t="s">
        <v>88</v>
      </c>
      <c r="K4317" s="1">
        <v>1250</v>
      </c>
      <c r="L4317" s="1">
        <v>1000</v>
      </c>
      <c r="M4317">
        <v>-250</v>
      </c>
      <c r="N4317">
        <v>26.67</v>
      </c>
      <c r="O4317">
        <v>973.33</v>
      </c>
      <c r="P4317">
        <v>26.67</v>
      </c>
      <c r="Q4317">
        <v>0</v>
      </c>
      <c r="R4317">
        <v>26.67</v>
      </c>
      <c r="S4317">
        <v>0</v>
      </c>
    </row>
    <row r="4318" spans="1:19" x14ac:dyDescent="0.25">
      <c r="A4318" s="2">
        <v>1001</v>
      </c>
      <c r="B4318" t="s">
        <v>21</v>
      </c>
      <c r="C4318" s="2" t="str">
        <f t="shared" si="223"/>
        <v>20</v>
      </c>
      <c r="D4318" t="s">
        <v>830</v>
      </c>
      <c r="E4318" s="2" t="str">
        <f t="shared" si="224"/>
        <v>200160000</v>
      </c>
      <c r="F4318" t="s">
        <v>835</v>
      </c>
      <c r="G4318" t="s">
        <v>836</v>
      </c>
      <c r="H4318" t="s">
        <v>837</v>
      </c>
      <c r="I4318">
        <v>23100</v>
      </c>
      <c r="J4318" t="s">
        <v>89</v>
      </c>
      <c r="K4318" s="1">
        <v>2250</v>
      </c>
      <c r="L4318" s="1">
        <v>1000</v>
      </c>
      <c r="M4318" s="1">
        <v>-1250</v>
      </c>
      <c r="N4318">
        <v>314.08</v>
      </c>
      <c r="O4318">
        <v>685.92</v>
      </c>
      <c r="P4318">
        <v>314.08</v>
      </c>
      <c r="Q4318">
        <v>0</v>
      </c>
      <c r="R4318">
        <v>314.08</v>
      </c>
      <c r="S4318">
        <v>0</v>
      </c>
    </row>
    <row r="4319" spans="1:19" x14ac:dyDescent="0.25">
      <c r="A4319" s="2">
        <v>1001</v>
      </c>
      <c r="B4319" t="s">
        <v>21</v>
      </c>
      <c r="C4319" s="2" t="str">
        <f t="shared" si="223"/>
        <v>20</v>
      </c>
      <c r="D4319" t="s">
        <v>830</v>
      </c>
      <c r="E4319" s="2" t="str">
        <f t="shared" si="224"/>
        <v>200160000</v>
      </c>
      <c r="F4319" t="s">
        <v>835</v>
      </c>
      <c r="G4319" t="s">
        <v>836</v>
      </c>
      <c r="H4319" t="s">
        <v>837</v>
      </c>
      <c r="I4319">
        <v>28001</v>
      </c>
      <c r="J4319" t="s">
        <v>45</v>
      </c>
      <c r="K4319" s="1">
        <v>22000</v>
      </c>
      <c r="L4319" s="1">
        <v>15099.04</v>
      </c>
      <c r="M4319" s="1">
        <v>-6900.96</v>
      </c>
      <c r="N4319" s="1">
        <v>15042.08</v>
      </c>
      <c r="O4319">
        <v>56.96</v>
      </c>
      <c r="P4319" s="1">
        <v>15042.08</v>
      </c>
      <c r="Q4319">
        <v>0</v>
      </c>
      <c r="R4319" s="1">
        <v>15042.04</v>
      </c>
      <c r="S4319">
        <v>0.04</v>
      </c>
    </row>
    <row r="4320" spans="1:19" x14ac:dyDescent="0.25">
      <c r="A4320" s="2">
        <v>1001</v>
      </c>
      <c r="B4320" t="s">
        <v>21</v>
      </c>
      <c r="C4320" s="2" t="str">
        <f t="shared" si="223"/>
        <v>20</v>
      </c>
      <c r="D4320" t="s">
        <v>830</v>
      </c>
      <c r="E4320" s="2" t="str">
        <f t="shared" si="224"/>
        <v>200160000</v>
      </c>
      <c r="F4320" t="s">
        <v>835</v>
      </c>
      <c r="G4320" t="s">
        <v>836</v>
      </c>
      <c r="H4320" t="s">
        <v>837</v>
      </c>
      <c r="I4320">
        <v>48142</v>
      </c>
      <c r="J4320" t="s">
        <v>838</v>
      </c>
      <c r="K4320" s="1">
        <v>778000</v>
      </c>
      <c r="L4320" s="1">
        <v>735560</v>
      </c>
      <c r="M4320" s="1">
        <v>-42440</v>
      </c>
      <c r="N4320" s="1">
        <v>735560</v>
      </c>
      <c r="O4320">
        <v>0</v>
      </c>
      <c r="P4320" s="1">
        <v>735560</v>
      </c>
      <c r="Q4320">
        <v>0</v>
      </c>
      <c r="R4320" s="1">
        <v>735560</v>
      </c>
      <c r="S4320">
        <v>0</v>
      </c>
    </row>
    <row r="4321" spans="1:19" x14ac:dyDescent="0.25">
      <c r="A4321" s="2">
        <v>1001</v>
      </c>
      <c r="B4321" t="s">
        <v>21</v>
      </c>
      <c r="C4321" s="2" t="str">
        <f t="shared" si="223"/>
        <v>20</v>
      </c>
      <c r="D4321" t="s">
        <v>830</v>
      </c>
      <c r="E4321" s="2" t="str">
        <f t="shared" si="224"/>
        <v>200160000</v>
      </c>
      <c r="F4321" t="s">
        <v>835</v>
      </c>
      <c r="G4321" t="s">
        <v>836</v>
      </c>
      <c r="H4321" t="s">
        <v>837</v>
      </c>
      <c r="I4321">
        <v>62500</v>
      </c>
      <c r="J4321" t="s">
        <v>93</v>
      </c>
      <c r="K4321">
        <v>0</v>
      </c>
      <c r="L4321" s="1">
        <v>15449.77</v>
      </c>
      <c r="M4321" s="1">
        <v>15449.77</v>
      </c>
      <c r="N4321" s="1">
        <v>15449.77</v>
      </c>
      <c r="O4321">
        <v>0</v>
      </c>
      <c r="P4321" s="1">
        <v>15449.77</v>
      </c>
      <c r="Q4321">
        <v>0</v>
      </c>
      <c r="R4321" s="1">
        <v>15449.76</v>
      </c>
      <c r="S4321">
        <v>0.01</v>
      </c>
    </row>
    <row r="4322" spans="1:19" x14ac:dyDescent="0.25">
      <c r="A4322" s="2">
        <v>1001</v>
      </c>
      <c r="B4322" t="s">
        <v>21</v>
      </c>
      <c r="C4322" s="2" t="str">
        <f t="shared" si="223"/>
        <v>20</v>
      </c>
      <c r="D4322" t="s">
        <v>830</v>
      </c>
      <c r="E4322" s="2" t="str">
        <f t="shared" si="224"/>
        <v>200160000</v>
      </c>
      <c r="F4322" t="s">
        <v>835</v>
      </c>
      <c r="G4322" t="s">
        <v>836</v>
      </c>
      <c r="H4322" t="s">
        <v>837</v>
      </c>
      <c r="I4322">
        <v>62509</v>
      </c>
      <c r="J4322" t="s">
        <v>127</v>
      </c>
      <c r="K4322">
        <v>0</v>
      </c>
      <c r="L4322">
        <v>977.68</v>
      </c>
      <c r="M4322">
        <v>977.68</v>
      </c>
      <c r="N4322">
        <v>977.68</v>
      </c>
      <c r="O4322">
        <v>0</v>
      </c>
      <c r="P4322">
        <v>977.68</v>
      </c>
      <c r="Q4322">
        <v>0</v>
      </c>
      <c r="R4322">
        <v>977.68</v>
      </c>
      <c r="S4322">
        <v>0</v>
      </c>
    </row>
    <row r="4323" spans="1:19" x14ac:dyDescent="0.25">
      <c r="A4323" s="2">
        <v>1001</v>
      </c>
      <c r="B4323" t="s">
        <v>21</v>
      </c>
      <c r="C4323" s="2" t="str">
        <f t="shared" si="223"/>
        <v>20</v>
      </c>
      <c r="D4323" t="s">
        <v>830</v>
      </c>
      <c r="E4323" s="2" t="str">
        <f t="shared" si="224"/>
        <v>200160000</v>
      </c>
      <c r="F4323" t="s">
        <v>835</v>
      </c>
      <c r="G4323" t="s">
        <v>836</v>
      </c>
      <c r="H4323" t="s">
        <v>837</v>
      </c>
      <c r="I4323">
        <v>62600</v>
      </c>
      <c r="J4323" t="s">
        <v>170</v>
      </c>
      <c r="K4323">
        <v>0</v>
      </c>
      <c r="L4323" s="1">
        <v>3721.96</v>
      </c>
      <c r="M4323" s="1">
        <v>3721.96</v>
      </c>
      <c r="N4323" s="1">
        <v>3721.96</v>
      </c>
      <c r="O4323">
        <v>0</v>
      </c>
      <c r="P4323" s="1">
        <v>3721.96</v>
      </c>
      <c r="Q4323">
        <v>0</v>
      </c>
      <c r="R4323" s="1">
        <v>3721.96</v>
      </c>
      <c r="S4323">
        <v>0</v>
      </c>
    </row>
    <row r="4324" spans="1:19" x14ac:dyDescent="0.25">
      <c r="A4324" s="2">
        <v>1001</v>
      </c>
      <c r="B4324" t="s">
        <v>21</v>
      </c>
      <c r="C4324" s="2" t="str">
        <f t="shared" si="223"/>
        <v>20</v>
      </c>
      <c r="D4324" t="s">
        <v>830</v>
      </c>
      <c r="E4324" s="2" t="str">
        <f t="shared" si="224"/>
        <v>200160000</v>
      </c>
      <c r="F4324" t="s">
        <v>835</v>
      </c>
      <c r="G4324" t="s">
        <v>836</v>
      </c>
      <c r="H4324" t="s">
        <v>837</v>
      </c>
      <c r="I4324">
        <v>64010</v>
      </c>
      <c r="J4324" t="s">
        <v>99</v>
      </c>
      <c r="K4324" s="1">
        <v>50000</v>
      </c>
      <c r="L4324" s="1">
        <v>48890.77</v>
      </c>
      <c r="M4324" s="1">
        <v>-1109.23</v>
      </c>
      <c r="N4324" s="1">
        <v>48890.77</v>
      </c>
      <c r="O4324">
        <v>0</v>
      </c>
      <c r="P4324" s="1">
        <v>48890.77</v>
      </c>
      <c r="Q4324">
        <v>0</v>
      </c>
      <c r="R4324" s="1">
        <v>48890.77</v>
      </c>
      <c r="S4324">
        <v>0</v>
      </c>
    </row>
    <row r="4325" spans="1:19" x14ac:dyDescent="0.25">
      <c r="A4325" s="2">
        <v>1001</v>
      </c>
      <c r="B4325" t="s">
        <v>21</v>
      </c>
      <c r="C4325" s="2" t="str">
        <f t="shared" si="223"/>
        <v>20</v>
      </c>
      <c r="D4325" t="s">
        <v>830</v>
      </c>
      <c r="E4325" s="2" t="str">
        <f t="shared" ref="E4325:E4356" si="225">"200170000"</f>
        <v>200170000</v>
      </c>
      <c r="F4325" t="s">
        <v>839</v>
      </c>
      <c r="G4325" t="s">
        <v>840</v>
      </c>
      <c r="H4325" t="s">
        <v>841</v>
      </c>
      <c r="I4325">
        <v>10000</v>
      </c>
      <c r="J4325" t="s">
        <v>25</v>
      </c>
      <c r="K4325" s="1">
        <v>82492</v>
      </c>
      <c r="L4325" s="1">
        <v>86589.45</v>
      </c>
      <c r="M4325" s="1">
        <v>4097.45</v>
      </c>
      <c r="N4325" s="1">
        <v>86589.45</v>
      </c>
      <c r="O4325">
        <v>0</v>
      </c>
      <c r="P4325" s="1">
        <v>86589.45</v>
      </c>
      <c r="Q4325">
        <v>0</v>
      </c>
      <c r="R4325" s="1">
        <v>86589.45</v>
      </c>
      <c r="S4325">
        <v>0</v>
      </c>
    </row>
    <row r="4326" spans="1:19" x14ac:dyDescent="0.25">
      <c r="A4326" s="2">
        <v>1001</v>
      </c>
      <c r="B4326" t="s">
        <v>21</v>
      </c>
      <c r="C4326" s="2" t="str">
        <f t="shared" si="223"/>
        <v>20</v>
      </c>
      <c r="D4326" t="s">
        <v>830</v>
      </c>
      <c r="E4326" s="2" t="str">
        <f t="shared" si="225"/>
        <v>200170000</v>
      </c>
      <c r="F4326" t="s">
        <v>839</v>
      </c>
      <c r="G4326" t="s">
        <v>840</v>
      </c>
      <c r="H4326" t="s">
        <v>841</v>
      </c>
      <c r="I4326">
        <v>12000</v>
      </c>
      <c r="J4326" t="s">
        <v>28</v>
      </c>
      <c r="K4326" s="1">
        <v>1585633</v>
      </c>
      <c r="L4326" s="1">
        <v>1063908.6399999999</v>
      </c>
      <c r="M4326" s="1">
        <v>-521724.36</v>
      </c>
      <c r="N4326" s="1">
        <v>1063907.6599999999</v>
      </c>
      <c r="O4326">
        <v>0.98</v>
      </c>
      <c r="P4326" s="1">
        <v>1063907.6599999999</v>
      </c>
      <c r="Q4326">
        <v>0</v>
      </c>
      <c r="R4326" s="1">
        <v>1063907.6599999999</v>
      </c>
      <c r="S4326">
        <v>0</v>
      </c>
    </row>
    <row r="4327" spans="1:19" x14ac:dyDescent="0.25">
      <c r="A4327" s="2">
        <v>1001</v>
      </c>
      <c r="B4327" t="s">
        <v>21</v>
      </c>
      <c r="C4327" s="2" t="str">
        <f t="shared" si="223"/>
        <v>20</v>
      </c>
      <c r="D4327" t="s">
        <v>830</v>
      </c>
      <c r="E4327" s="2" t="str">
        <f t="shared" si="225"/>
        <v>200170000</v>
      </c>
      <c r="F4327" t="s">
        <v>839</v>
      </c>
      <c r="G4327" t="s">
        <v>840</v>
      </c>
      <c r="H4327" t="s">
        <v>841</v>
      </c>
      <c r="I4327">
        <v>12001</v>
      </c>
      <c r="J4327" t="s">
        <v>51</v>
      </c>
      <c r="K4327" s="1">
        <v>2037380</v>
      </c>
      <c r="L4327" s="1">
        <v>1697629.78</v>
      </c>
      <c r="M4327" s="1">
        <v>-339750.22</v>
      </c>
      <c r="N4327" s="1">
        <v>1697629.44</v>
      </c>
      <c r="O4327">
        <v>0.34</v>
      </c>
      <c r="P4327" s="1">
        <v>1697629.44</v>
      </c>
      <c r="Q4327">
        <v>0</v>
      </c>
      <c r="R4327" s="1">
        <v>1697629.44</v>
      </c>
      <c r="S4327">
        <v>0</v>
      </c>
    </row>
    <row r="4328" spans="1:19" x14ac:dyDescent="0.25">
      <c r="A4328" s="2">
        <v>1001</v>
      </c>
      <c r="B4328" t="s">
        <v>21</v>
      </c>
      <c r="C4328" s="2" t="str">
        <f t="shared" si="223"/>
        <v>20</v>
      </c>
      <c r="D4328" t="s">
        <v>830</v>
      </c>
      <c r="E4328" s="2" t="str">
        <f t="shared" si="225"/>
        <v>200170000</v>
      </c>
      <c r="F4328" t="s">
        <v>839</v>
      </c>
      <c r="G4328" t="s">
        <v>840</v>
      </c>
      <c r="H4328" t="s">
        <v>841</v>
      </c>
      <c r="I4328">
        <v>12002</v>
      </c>
      <c r="J4328" t="s">
        <v>29</v>
      </c>
      <c r="K4328" s="1">
        <v>252622</v>
      </c>
      <c r="L4328" s="1">
        <v>189699.16</v>
      </c>
      <c r="M4328" s="1">
        <v>-62922.84</v>
      </c>
      <c r="N4328" s="1">
        <v>189698.51</v>
      </c>
      <c r="O4328">
        <v>0.65</v>
      </c>
      <c r="P4328" s="1">
        <v>189698.51</v>
      </c>
      <c r="Q4328">
        <v>0</v>
      </c>
      <c r="R4328" s="1">
        <v>189698.51</v>
      </c>
      <c r="S4328">
        <v>0</v>
      </c>
    </row>
    <row r="4329" spans="1:19" x14ac:dyDescent="0.25">
      <c r="A4329" s="2">
        <v>1001</v>
      </c>
      <c r="B4329" t="s">
        <v>21</v>
      </c>
      <c r="C4329" s="2" t="str">
        <f t="shared" si="223"/>
        <v>20</v>
      </c>
      <c r="D4329" t="s">
        <v>830</v>
      </c>
      <c r="E4329" s="2" t="str">
        <f t="shared" si="225"/>
        <v>200170000</v>
      </c>
      <c r="F4329" t="s">
        <v>839</v>
      </c>
      <c r="G4329" t="s">
        <v>840</v>
      </c>
      <c r="H4329" t="s">
        <v>841</v>
      </c>
      <c r="I4329">
        <v>12003</v>
      </c>
      <c r="J4329" t="s">
        <v>30</v>
      </c>
      <c r="K4329" s="1">
        <v>447718</v>
      </c>
      <c r="L4329" s="1">
        <v>404098.57</v>
      </c>
      <c r="M4329" s="1">
        <v>-43619.43</v>
      </c>
      <c r="N4329" s="1">
        <v>404097.7</v>
      </c>
      <c r="O4329">
        <v>0.87</v>
      </c>
      <c r="P4329" s="1">
        <v>404097.7</v>
      </c>
      <c r="Q4329">
        <v>0</v>
      </c>
      <c r="R4329" s="1">
        <v>404097.7</v>
      </c>
      <c r="S4329">
        <v>0</v>
      </c>
    </row>
    <row r="4330" spans="1:19" x14ac:dyDescent="0.25">
      <c r="A4330" s="2">
        <v>1001</v>
      </c>
      <c r="B4330" t="s">
        <v>21</v>
      </c>
      <c r="C4330" s="2" t="str">
        <f t="shared" si="223"/>
        <v>20</v>
      </c>
      <c r="D4330" t="s">
        <v>830</v>
      </c>
      <c r="E4330" s="2" t="str">
        <f t="shared" si="225"/>
        <v>200170000</v>
      </c>
      <c r="F4330" t="s">
        <v>839</v>
      </c>
      <c r="G4330" t="s">
        <v>840</v>
      </c>
      <c r="H4330" t="s">
        <v>841</v>
      </c>
      <c r="I4330">
        <v>12005</v>
      </c>
      <c r="J4330" t="s">
        <v>31</v>
      </c>
      <c r="K4330" s="1">
        <v>485141</v>
      </c>
      <c r="L4330" s="1">
        <v>531726.30000000005</v>
      </c>
      <c r="M4330" s="1">
        <v>46585.3</v>
      </c>
      <c r="N4330" s="1">
        <v>531726.11</v>
      </c>
      <c r="O4330">
        <v>0.19</v>
      </c>
      <c r="P4330" s="1">
        <v>531726.11</v>
      </c>
      <c r="Q4330">
        <v>0</v>
      </c>
      <c r="R4330" s="1">
        <v>531726.11</v>
      </c>
      <c r="S4330">
        <v>0</v>
      </c>
    </row>
    <row r="4331" spans="1:19" x14ac:dyDescent="0.25">
      <c r="A4331" s="2">
        <v>1001</v>
      </c>
      <c r="B4331" t="s">
        <v>21</v>
      </c>
      <c r="C4331" s="2" t="str">
        <f t="shared" si="223"/>
        <v>20</v>
      </c>
      <c r="D4331" t="s">
        <v>830</v>
      </c>
      <c r="E4331" s="2" t="str">
        <f t="shared" si="225"/>
        <v>200170000</v>
      </c>
      <c r="F4331" t="s">
        <v>839</v>
      </c>
      <c r="G4331" t="s">
        <v>840</v>
      </c>
      <c r="H4331" t="s">
        <v>841</v>
      </c>
      <c r="I4331">
        <v>12100</v>
      </c>
      <c r="J4331" t="s">
        <v>32</v>
      </c>
      <c r="K4331" s="1">
        <v>2430287</v>
      </c>
      <c r="L4331" s="1">
        <v>1984443.27</v>
      </c>
      <c r="M4331" s="1">
        <v>-445843.73</v>
      </c>
      <c r="N4331" s="1">
        <v>1984442.54</v>
      </c>
      <c r="O4331">
        <v>0.73</v>
      </c>
      <c r="P4331" s="1">
        <v>1984442.54</v>
      </c>
      <c r="Q4331">
        <v>0</v>
      </c>
      <c r="R4331" s="1">
        <v>1984442.54</v>
      </c>
      <c r="S4331">
        <v>0</v>
      </c>
    </row>
    <row r="4332" spans="1:19" x14ac:dyDescent="0.25">
      <c r="A4332" s="2">
        <v>1001</v>
      </c>
      <c r="B4332" t="s">
        <v>21</v>
      </c>
      <c r="C4332" s="2" t="str">
        <f t="shared" si="223"/>
        <v>20</v>
      </c>
      <c r="D4332" t="s">
        <v>830</v>
      </c>
      <c r="E4332" s="2" t="str">
        <f t="shared" si="225"/>
        <v>200170000</v>
      </c>
      <c r="F4332" t="s">
        <v>839</v>
      </c>
      <c r="G4332" t="s">
        <v>840</v>
      </c>
      <c r="H4332" t="s">
        <v>841</v>
      </c>
      <c r="I4332">
        <v>12101</v>
      </c>
      <c r="J4332" t="s">
        <v>33</v>
      </c>
      <c r="K4332" s="1">
        <v>4136478</v>
      </c>
      <c r="L4332" s="1">
        <v>3396341.61</v>
      </c>
      <c r="M4332" s="1">
        <v>-740136.39</v>
      </c>
      <c r="N4332" s="1">
        <v>3396341.57</v>
      </c>
      <c r="O4332">
        <v>0.04</v>
      </c>
      <c r="P4332" s="1">
        <v>3396341.57</v>
      </c>
      <c r="Q4332">
        <v>0</v>
      </c>
      <c r="R4332" s="1">
        <v>3396341.57</v>
      </c>
      <c r="S4332">
        <v>0</v>
      </c>
    </row>
    <row r="4333" spans="1:19" x14ac:dyDescent="0.25">
      <c r="A4333" s="2">
        <v>1001</v>
      </c>
      <c r="B4333" t="s">
        <v>21</v>
      </c>
      <c r="C4333" s="2" t="str">
        <f t="shared" si="223"/>
        <v>20</v>
      </c>
      <c r="D4333" t="s">
        <v>830</v>
      </c>
      <c r="E4333" s="2" t="str">
        <f t="shared" si="225"/>
        <v>200170000</v>
      </c>
      <c r="F4333" t="s">
        <v>839</v>
      </c>
      <c r="G4333" t="s">
        <v>840</v>
      </c>
      <c r="H4333" t="s">
        <v>841</v>
      </c>
      <c r="I4333">
        <v>13000</v>
      </c>
      <c r="J4333" t="s">
        <v>53</v>
      </c>
      <c r="K4333" s="1">
        <v>4310320</v>
      </c>
      <c r="L4333" s="1">
        <v>3664283.46</v>
      </c>
      <c r="M4333" s="1">
        <v>-646036.54</v>
      </c>
      <c r="N4333" s="1">
        <v>3664283.45</v>
      </c>
      <c r="O4333">
        <v>0.01</v>
      </c>
      <c r="P4333" s="1">
        <v>3664283.45</v>
      </c>
      <c r="Q4333">
        <v>0</v>
      </c>
      <c r="R4333" s="1">
        <v>3664283.45</v>
      </c>
      <c r="S4333">
        <v>0</v>
      </c>
    </row>
    <row r="4334" spans="1:19" x14ac:dyDescent="0.25">
      <c r="A4334" s="2">
        <v>1001</v>
      </c>
      <c r="B4334" t="s">
        <v>21</v>
      </c>
      <c r="C4334" s="2" t="str">
        <f t="shared" si="223"/>
        <v>20</v>
      </c>
      <c r="D4334" t="s">
        <v>830</v>
      </c>
      <c r="E4334" s="2" t="str">
        <f t="shared" si="225"/>
        <v>200170000</v>
      </c>
      <c r="F4334" t="s">
        <v>839</v>
      </c>
      <c r="G4334" t="s">
        <v>840</v>
      </c>
      <c r="H4334" t="s">
        <v>841</v>
      </c>
      <c r="I4334">
        <v>13001</v>
      </c>
      <c r="J4334" t="s">
        <v>54</v>
      </c>
      <c r="K4334" s="1">
        <v>241627</v>
      </c>
      <c r="L4334" s="1">
        <v>267237</v>
      </c>
      <c r="M4334" s="1">
        <v>25610</v>
      </c>
      <c r="N4334" s="1">
        <v>267236.65999999997</v>
      </c>
      <c r="O4334">
        <v>0.34</v>
      </c>
      <c r="P4334" s="1">
        <v>267236.65999999997</v>
      </c>
      <c r="Q4334">
        <v>0</v>
      </c>
      <c r="R4334" s="1">
        <v>267236.65999999997</v>
      </c>
      <c r="S4334">
        <v>0</v>
      </c>
    </row>
    <row r="4335" spans="1:19" x14ac:dyDescent="0.25">
      <c r="A4335" s="2">
        <v>1001</v>
      </c>
      <c r="B4335" t="s">
        <v>21</v>
      </c>
      <c r="C4335" s="2" t="str">
        <f t="shared" si="223"/>
        <v>20</v>
      </c>
      <c r="D4335" t="s">
        <v>830</v>
      </c>
      <c r="E4335" s="2" t="str">
        <f t="shared" si="225"/>
        <v>200170000</v>
      </c>
      <c r="F4335" t="s">
        <v>839</v>
      </c>
      <c r="G4335" t="s">
        <v>840</v>
      </c>
      <c r="H4335" t="s">
        <v>841</v>
      </c>
      <c r="I4335">
        <v>13005</v>
      </c>
      <c r="J4335" t="s">
        <v>56</v>
      </c>
      <c r="K4335" s="1">
        <v>712205</v>
      </c>
      <c r="L4335" s="1">
        <v>638805</v>
      </c>
      <c r="M4335" s="1">
        <v>-73400</v>
      </c>
      <c r="N4335" s="1">
        <v>638804.34</v>
      </c>
      <c r="O4335">
        <v>0.66</v>
      </c>
      <c r="P4335" s="1">
        <v>638804.34</v>
      </c>
      <c r="Q4335">
        <v>0</v>
      </c>
      <c r="R4335" s="1">
        <v>638804.34</v>
      </c>
      <c r="S4335">
        <v>0</v>
      </c>
    </row>
    <row r="4336" spans="1:19" x14ac:dyDescent="0.25">
      <c r="A4336" s="2">
        <v>1001</v>
      </c>
      <c r="B4336" t="s">
        <v>21</v>
      </c>
      <c r="C4336" s="2" t="str">
        <f t="shared" si="223"/>
        <v>20</v>
      </c>
      <c r="D4336" t="s">
        <v>830</v>
      </c>
      <c r="E4336" s="2" t="str">
        <f t="shared" si="225"/>
        <v>200170000</v>
      </c>
      <c r="F4336" t="s">
        <v>839</v>
      </c>
      <c r="G4336" t="s">
        <v>840</v>
      </c>
      <c r="H4336" t="s">
        <v>841</v>
      </c>
      <c r="I4336">
        <v>15000</v>
      </c>
      <c r="J4336" t="s">
        <v>135</v>
      </c>
      <c r="K4336">
        <v>0</v>
      </c>
      <c r="L4336">
        <v>144.53</v>
      </c>
      <c r="M4336">
        <v>144.53</v>
      </c>
      <c r="N4336">
        <v>144.53</v>
      </c>
      <c r="O4336">
        <v>0</v>
      </c>
      <c r="P4336">
        <v>144.53</v>
      </c>
      <c r="Q4336">
        <v>0</v>
      </c>
      <c r="R4336">
        <v>144.53</v>
      </c>
      <c r="S4336">
        <v>0</v>
      </c>
    </row>
    <row r="4337" spans="1:19" x14ac:dyDescent="0.25">
      <c r="A4337" s="2">
        <v>1001</v>
      </c>
      <c r="B4337" t="s">
        <v>21</v>
      </c>
      <c r="C4337" s="2" t="str">
        <f t="shared" si="223"/>
        <v>20</v>
      </c>
      <c r="D4337" t="s">
        <v>830</v>
      </c>
      <c r="E4337" s="2" t="str">
        <f t="shared" si="225"/>
        <v>200170000</v>
      </c>
      <c r="F4337" t="s">
        <v>839</v>
      </c>
      <c r="G4337" t="s">
        <v>840</v>
      </c>
      <c r="H4337" t="s">
        <v>841</v>
      </c>
      <c r="I4337">
        <v>16000</v>
      </c>
      <c r="J4337" t="s">
        <v>35</v>
      </c>
      <c r="K4337" s="1">
        <v>3872896</v>
      </c>
      <c r="L4337" s="1">
        <v>4288057.0999999996</v>
      </c>
      <c r="M4337" s="1">
        <v>415161.1</v>
      </c>
      <c r="N4337" s="1">
        <v>4288056.84</v>
      </c>
      <c r="O4337">
        <v>0.26</v>
      </c>
      <c r="P4337" s="1">
        <v>4288056.84</v>
      </c>
      <c r="Q4337">
        <v>0</v>
      </c>
      <c r="R4337" s="1">
        <v>4288056.84</v>
      </c>
      <c r="S4337">
        <v>0</v>
      </c>
    </row>
    <row r="4338" spans="1:19" x14ac:dyDescent="0.25">
      <c r="A4338" s="2">
        <v>1001</v>
      </c>
      <c r="B4338" t="s">
        <v>21</v>
      </c>
      <c r="C4338" s="2" t="str">
        <f t="shared" si="223"/>
        <v>20</v>
      </c>
      <c r="D4338" t="s">
        <v>830</v>
      </c>
      <c r="E4338" s="2" t="str">
        <f t="shared" si="225"/>
        <v>200170000</v>
      </c>
      <c r="F4338" t="s">
        <v>839</v>
      </c>
      <c r="G4338" t="s">
        <v>840</v>
      </c>
      <c r="H4338" t="s">
        <v>841</v>
      </c>
      <c r="I4338">
        <v>21200</v>
      </c>
      <c r="J4338" t="s">
        <v>68</v>
      </c>
      <c r="K4338">
        <v>0</v>
      </c>
      <c r="L4338">
        <v>0</v>
      </c>
      <c r="M4338">
        <v>0</v>
      </c>
      <c r="N4338" s="1">
        <v>14338.5</v>
      </c>
      <c r="O4338" s="1">
        <v>-14338.5</v>
      </c>
      <c r="P4338" s="1">
        <v>14338.5</v>
      </c>
      <c r="Q4338">
        <v>0</v>
      </c>
      <c r="R4338" s="1">
        <v>14338.5</v>
      </c>
      <c r="S4338">
        <v>0</v>
      </c>
    </row>
    <row r="4339" spans="1:19" x14ac:dyDescent="0.25">
      <c r="A4339" s="2">
        <v>1001</v>
      </c>
      <c r="B4339" t="s">
        <v>21</v>
      </c>
      <c r="C4339" s="2" t="str">
        <f t="shared" si="223"/>
        <v>20</v>
      </c>
      <c r="D4339" t="s">
        <v>830</v>
      </c>
      <c r="E4339" s="2" t="str">
        <f t="shared" si="225"/>
        <v>200170000</v>
      </c>
      <c r="F4339" t="s">
        <v>839</v>
      </c>
      <c r="G4339" t="s">
        <v>840</v>
      </c>
      <c r="H4339" t="s">
        <v>841</v>
      </c>
      <c r="I4339">
        <v>21300</v>
      </c>
      <c r="J4339" t="s">
        <v>69</v>
      </c>
      <c r="K4339" s="1">
        <v>34000</v>
      </c>
      <c r="L4339" s="1">
        <v>34000</v>
      </c>
      <c r="M4339">
        <v>0</v>
      </c>
      <c r="N4339" s="1">
        <v>12873.05</v>
      </c>
      <c r="O4339" s="1">
        <v>21126.95</v>
      </c>
      <c r="P4339" s="1">
        <v>12873.05</v>
      </c>
      <c r="Q4339">
        <v>0</v>
      </c>
      <c r="R4339" s="1">
        <v>12873.05</v>
      </c>
      <c r="S4339">
        <v>0</v>
      </c>
    </row>
    <row r="4340" spans="1:19" x14ac:dyDescent="0.25">
      <c r="A4340" s="2">
        <v>1001</v>
      </c>
      <c r="B4340" t="s">
        <v>21</v>
      </c>
      <c r="C4340" s="2" t="str">
        <f t="shared" si="223"/>
        <v>20</v>
      </c>
      <c r="D4340" t="s">
        <v>830</v>
      </c>
      <c r="E4340" s="2" t="str">
        <f t="shared" si="225"/>
        <v>200170000</v>
      </c>
      <c r="F4340" t="s">
        <v>839</v>
      </c>
      <c r="G4340" t="s">
        <v>840</v>
      </c>
      <c r="H4340" t="s">
        <v>841</v>
      </c>
      <c r="I4340">
        <v>21600</v>
      </c>
      <c r="J4340" t="s">
        <v>356</v>
      </c>
      <c r="K4340" s="1">
        <v>50000</v>
      </c>
      <c r="L4340" s="1">
        <v>50000</v>
      </c>
      <c r="M4340">
        <v>0</v>
      </c>
      <c r="N4340" s="1">
        <v>17509.509999999998</v>
      </c>
      <c r="O4340" s="1">
        <v>32490.49</v>
      </c>
      <c r="P4340" s="1">
        <v>17509.509999999998</v>
      </c>
      <c r="Q4340">
        <v>0</v>
      </c>
      <c r="R4340" s="1">
        <v>17509.509999999998</v>
      </c>
      <c r="S4340">
        <v>0</v>
      </c>
    </row>
    <row r="4341" spans="1:19" x14ac:dyDescent="0.25">
      <c r="A4341" s="2">
        <v>1001</v>
      </c>
      <c r="B4341" t="s">
        <v>21</v>
      </c>
      <c r="C4341" s="2" t="str">
        <f t="shared" si="223"/>
        <v>20</v>
      </c>
      <c r="D4341" t="s">
        <v>830</v>
      </c>
      <c r="E4341" s="2" t="str">
        <f t="shared" si="225"/>
        <v>200170000</v>
      </c>
      <c r="F4341" t="s">
        <v>839</v>
      </c>
      <c r="G4341" t="s">
        <v>840</v>
      </c>
      <c r="H4341" t="s">
        <v>841</v>
      </c>
      <c r="I4341">
        <v>22000</v>
      </c>
      <c r="J4341" t="s">
        <v>39</v>
      </c>
      <c r="K4341" s="1">
        <v>49600</v>
      </c>
      <c r="L4341" s="1">
        <v>45000</v>
      </c>
      <c r="M4341" s="1">
        <v>-4600</v>
      </c>
      <c r="N4341" s="1">
        <v>37681.03</v>
      </c>
      <c r="O4341" s="1">
        <v>7318.97</v>
      </c>
      <c r="P4341" s="1">
        <v>37681.03</v>
      </c>
      <c r="Q4341">
        <v>0</v>
      </c>
      <c r="R4341" s="1">
        <v>37681.03</v>
      </c>
      <c r="S4341">
        <v>0</v>
      </c>
    </row>
    <row r="4342" spans="1:19" x14ac:dyDescent="0.25">
      <c r="A4342" s="2">
        <v>1001</v>
      </c>
      <c r="B4342" t="s">
        <v>21</v>
      </c>
      <c r="C4342" s="2" t="str">
        <f t="shared" si="223"/>
        <v>20</v>
      </c>
      <c r="D4342" t="s">
        <v>830</v>
      </c>
      <c r="E4342" s="2" t="str">
        <f t="shared" si="225"/>
        <v>200170000</v>
      </c>
      <c r="F4342" t="s">
        <v>839</v>
      </c>
      <c r="G4342" t="s">
        <v>840</v>
      </c>
      <c r="H4342" t="s">
        <v>841</v>
      </c>
      <c r="I4342">
        <v>22002</v>
      </c>
      <c r="J4342" t="s">
        <v>40</v>
      </c>
      <c r="K4342" s="1">
        <v>1547</v>
      </c>
      <c r="L4342" s="1">
        <v>1547</v>
      </c>
      <c r="M4342">
        <v>0</v>
      </c>
      <c r="N4342">
        <v>577.15</v>
      </c>
      <c r="O4342">
        <v>969.85</v>
      </c>
      <c r="P4342">
        <v>577.15</v>
      </c>
      <c r="Q4342">
        <v>0</v>
      </c>
      <c r="R4342">
        <v>577.15</v>
      </c>
      <c r="S4342">
        <v>0</v>
      </c>
    </row>
    <row r="4343" spans="1:19" x14ac:dyDescent="0.25">
      <c r="A4343" s="2">
        <v>1001</v>
      </c>
      <c r="B4343" t="s">
        <v>21</v>
      </c>
      <c r="C4343" s="2" t="str">
        <f t="shared" si="223"/>
        <v>20</v>
      </c>
      <c r="D4343" t="s">
        <v>830</v>
      </c>
      <c r="E4343" s="2" t="str">
        <f t="shared" si="225"/>
        <v>200170000</v>
      </c>
      <c r="F4343" t="s">
        <v>839</v>
      </c>
      <c r="G4343" t="s">
        <v>840</v>
      </c>
      <c r="H4343" t="s">
        <v>841</v>
      </c>
      <c r="I4343">
        <v>22003</v>
      </c>
      <c r="J4343" t="s">
        <v>41</v>
      </c>
      <c r="K4343" s="1">
        <v>7675</v>
      </c>
      <c r="L4343">
        <v>600</v>
      </c>
      <c r="M4343" s="1">
        <v>-7075</v>
      </c>
      <c r="N4343">
        <v>0</v>
      </c>
      <c r="O4343">
        <v>600</v>
      </c>
      <c r="P4343">
        <v>0</v>
      </c>
      <c r="Q4343">
        <v>0</v>
      </c>
      <c r="R4343">
        <v>0</v>
      </c>
      <c r="S4343">
        <v>0</v>
      </c>
    </row>
    <row r="4344" spans="1:19" x14ac:dyDescent="0.25">
      <c r="A4344" s="2">
        <v>1001</v>
      </c>
      <c r="B4344" t="s">
        <v>21</v>
      </c>
      <c r="C4344" s="2" t="str">
        <f t="shared" si="223"/>
        <v>20</v>
      </c>
      <c r="D4344" t="s">
        <v>830</v>
      </c>
      <c r="E4344" s="2" t="str">
        <f t="shared" si="225"/>
        <v>200170000</v>
      </c>
      <c r="F4344" t="s">
        <v>839</v>
      </c>
      <c r="G4344" t="s">
        <v>840</v>
      </c>
      <c r="H4344" t="s">
        <v>841</v>
      </c>
      <c r="I4344">
        <v>22004</v>
      </c>
      <c r="J4344" t="s">
        <v>72</v>
      </c>
      <c r="K4344" s="1">
        <v>27675</v>
      </c>
      <c r="L4344" s="1">
        <v>43153.18</v>
      </c>
      <c r="M4344" s="1">
        <v>15478.18</v>
      </c>
      <c r="N4344" s="1">
        <v>34231.61</v>
      </c>
      <c r="O4344" s="1">
        <v>8921.57</v>
      </c>
      <c r="P4344" s="1">
        <v>34231.61</v>
      </c>
      <c r="Q4344">
        <v>0</v>
      </c>
      <c r="R4344" s="1">
        <v>34231.61</v>
      </c>
      <c r="S4344">
        <v>0</v>
      </c>
    </row>
    <row r="4345" spans="1:19" x14ac:dyDescent="0.25">
      <c r="A4345" s="2">
        <v>1001</v>
      </c>
      <c r="B4345" t="s">
        <v>21</v>
      </c>
      <c r="C4345" s="2" t="str">
        <f t="shared" si="223"/>
        <v>20</v>
      </c>
      <c r="D4345" t="s">
        <v>830</v>
      </c>
      <c r="E4345" s="2" t="str">
        <f t="shared" si="225"/>
        <v>200170000</v>
      </c>
      <c r="F4345" t="s">
        <v>839</v>
      </c>
      <c r="G4345" t="s">
        <v>840</v>
      </c>
      <c r="H4345" t="s">
        <v>841</v>
      </c>
      <c r="I4345">
        <v>22109</v>
      </c>
      <c r="J4345" t="s">
        <v>78</v>
      </c>
      <c r="K4345" s="1">
        <v>162000</v>
      </c>
      <c r="L4345" s="1">
        <v>60000</v>
      </c>
      <c r="M4345" s="1">
        <v>-102000</v>
      </c>
      <c r="N4345">
        <v>0</v>
      </c>
      <c r="O4345" s="1">
        <v>60000</v>
      </c>
      <c r="P4345">
        <v>0</v>
      </c>
      <c r="Q4345">
        <v>0</v>
      </c>
      <c r="R4345">
        <v>0</v>
      </c>
      <c r="S4345">
        <v>0</v>
      </c>
    </row>
    <row r="4346" spans="1:19" x14ac:dyDescent="0.25">
      <c r="A4346" s="2">
        <v>1001</v>
      </c>
      <c r="B4346" t="s">
        <v>21</v>
      </c>
      <c r="C4346" s="2" t="str">
        <f t="shared" si="223"/>
        <v>20</v>
      </c>
      <c r="D4346" t="s">
        <v>830</v>
      </c>
      <c r="E4346" s="2" t="str">
        <f t="shared" si="225"/>
        <v>200170000</v>
      </c>
      <c r="F4346" t="s">
        <v>839</v>
      </c>
      <c r="G4346" t="s">
        <v>840</v>
      </c>
      <c r="H4346" t="s">
        <v>841</v>
      </c>
      <c r="I4346">
        <v>22201</v>
      </c>
      <c r="J4346" t="s">
        <v>42</v>
      </c>
      <c r="K4346" s="1">
        <v>67693</v>
      </c>
      <c r="L4346" s="1">
        <v>95965.31</v>
      </c>
      <c r="M4346" s="1">
        <v>28272.31</v>
      </c>
      <c r="N4346" s="1">
        <v>98090.36</v>
      </c>
      <c r="O4346" s="1">
        <v>-2125.0500000000002</v>
      </c>
      <c r="P4346" s="1">
        <v>98090.36</v>
      </c>
      <c r="Q4346">
        <v>0</v>
      </c>
      <c r="R4346" s="1">
        <v>98090.36</v>
      </c>
      <c r="S4346">
        <v>0</v>
      </c>
    </row>
    <row r="4347" spans="1:19" x14ac:dyDescent="0.25">
      <c r="A4347" s="2">
        <v>1001</v>
      </c>
      <c r="B4347" t="s">
        <v>21</v>
      </c>
      <c r="C4347" s="2" t="str">
        <f t="shared" si="223"/>
        <v>20</v>
      </c>
      <c r="D4347" t="s">
        <v>830</v>
      </c>
      <c r="E4347" s="2" t="str">
        <f t="shared" si="225"/>
        <v>200170000</v>
      </c>
      <c r="F4347" t="s">
        <v>839</v>
      </c>
      <c r="G4347" t="s">
        <v>840</v>
      </c>
      <c r="H4347" t="s">
        <v>841</v>
      </c>
      <c r="I4347">
        <v>22300</v>
      </c>
      <c r="J4347" t="s">
        <v>79</v>
      </c>
      <c r="K4347" s="1">
        <v>80000</v>
      </c>
      <c r="L4347" s="1">
        <v>74491.09</v>
      </c>
      <c r="M4347" s="1">
        <v>-5508.91</v>
      </c>
      <c r="N4347" s="1">
        <v>67811.320000000007</v>
      </c>
      <c r="O4347" s="1">
        <v>6679.77</v>
      </c>
      <c r="P4347" s="1">
        <v>67811.320000000007</v>
      </c>
      <c r="Q4347">
        <v>0</v>
      </c>
      <c r="R4347" s="1">
        <v>63481.48</v>
      </c>
      <c r="S4347" s="1">
        <v>4329.84</v>
      </c>
    </row>
    <row r="4348" spans="1:19" x14ac:dyDescent="0.25">
      <c r="A4348" s="2">
        <v>1001</v>
      </c>
      <c r="B4348" t="s">
        <v>21</v>
      </c>
      <c r="C4348" s="2" t="str">
        <f t="shared" si="223"/>
        <v>20</v>
      </c>
      <c r="D4348" t="s">
        <v>830</v>
      </c>
      <c r="E4348" s="2" t="str">
        <f t="shared" si="225"/>
        <v>200170000</v>
      </c>
      <c r="F4348" t="s">
        <v>839</v>
      </c>
      <c r="G4348" t="s">
        <v>840</v>
      </c>
      <c r="H4348" t="s">
        <v>841</v>
      </c>
      <c r="I4348">
        <v>22409</v>
      </c>
      <c r="J4348" t="s">
        <v>80</v>
      </c>
      <c r="K4348" s="1">
        <v>10000</v>
      </c>
      <c r="L4348" s="1">
        <v>10000</v>
      </c>
      <c r="M4348">
        <v>0</v>
      </c>
      <c r="N4348" s="1">
        <v>5816.79</v>
      </c>
      <c r="O4348" s="1">
        <v>4183.21</v>
      </c>
      <c r="P4348" s="1">
        <v>5816.79</v>
      </c>
      <c r="Q4348">
        <v>0</v>
      </c>
      <c r="R4348" s="1">
        <v>5816.79</v>
      </c>
      <c r="S4348">
        <v>0</v>
      </c>
    </row>
    <row r="4349" spans="1:19" x14ac:dyDescent="0.25">
      <c r="A4349" s="2">
        <v>1001</v>
      </c>
      <c r="B4349" t="s">
        <v>21</v>
      </c>
      <c r="C4349" s="2" t="str">
        <f t="shared" si="223"/>
        <v>20</v>
      </c>
      <c r="D4349" t="s">
        <v>830</v>
      </c>
      <c r="E4349" s="2" t="str">
        <f t="shared" si="225"/>
        <v>200170000</v>
      </c>
      <c r="F4349" t="s">
        <v>839</v>
      </c>
      <c r="G4349" t="s">
        <v>840</v>
      </c>
      <c r="H4349" t="s">
        <v>841</v>
      </c>
      <c r="I4349">
        <v>22502</v>
      </c>
      <c r="J4349" t="s">
        <v>330</v>
      </c>
      <c r="K4349" s="1">
        <v>3000</v>
      </c>
      <c r="L4349" s="1">
        <v>3000</v>
      </c>
      <c r="M4349">
        <v>0</v>
      </c>
      <c r="N4349" s="1">
        <v>1881.1</v>
      </c>
      <c r="O4349" s="1">
        <v>1118.9000000000001</v>
      </c>
      <c r="P4349" s="1">
        <v>1881.1</v>
      </c>
      <c r="Q4349">
        <v>0</v>
      </c>
      <c r="R4349" s="1">
        <v>1881.1</v>
      </c>
      <c r="S4349">
        <v>0</v>
      </c>
    </row>
    <row r="4350" spans="1:19" x14ac:dyDescent="0.25">
      <c r="A4350" s="2">
        <v>1001</v>
      </c>
      <c r="B4350" t="s">
        <v>21</v>
      </c>
      <c r="C4350" s="2" t="str">
        <f t="shared" si="223"/>
        <v>20</v>
      </c>
      <c r="D4350" t="s">
        <v>830</v>
      </c>
      <c r="E4350" s="2" t="str">
        <f t="shared" si="225"/>
        <v>200170000</v>
      </c>
      <c r="F4350" t="s">
        <v>839</v>
      </c>
      <c r="G4350" t="s">
        <v>840</v>
      </c>
      <c r="H4350" t="s">
        <v>841</v>
      </c>
      <c r="I4350">
        <v>22603</v>
      </c>
      <c r="J4350" t="s">
        <v>82</v>
      </c>
      <c r="K4350" s="1">
        <v>49333</v>
      </c>
      <c r="L4350" s="1">
        <v>10413.64</v>
      </c>
      <c r="M4350" s="1">
        <v>-38919.360000000001</v>
      </c>
      <c r="N4350" s="1">
        <v>4235</v>
      </c>
      <c r="O4350" s="1">
        <v>6178.64</v>
      </c>
      <c r="P4350" s="1">
        <v>4235</v>
      </c>
      <c r="Q4350">
        <v>0</v>
      </c>
      <c r="R4350" s="1">
        <v>4235</v>
      </c>
      <c r="S4350">
        <v>0</v>
      </c>
    </row>
    <row r="4351" spans="1:19" x14ac:dyDescent="0.25">
      <c r="A4351" s="2">
        <v>1001</v>
      </c>
      <c r="B4351" t="s">
        <v>21</v>
      </c>
      <c r="C4351" s="2" t="str">
        <f t="shared" ref="C4351:C4383" si="226">"20"</f>
        <v>20</v>
      </c>
      <c r="D4351" t="s">
        <v>830</v>
      </c>
      <c r="E4351" s="2" t="str">
        <f t="shared" si="225"/>
        <v>200170000</v>
      </c>
      <c r="F4351" t="s">
        <v>839</v>
      </c>
      <c r="G4351" t="s">
        <v>840</v>
      </c>
      <c r="H4351" t="s">
        <v>841</v>
      </c>
      <c r="I4351">
        <v>22606</v>
      </c>
      <c r="J4351" t="s">
        <v>83</v>
      </c>
      <c r="K4351" s="1">
        <v>3507</v>
      </c>
      <c r="L4351" s="1">
        <v>13507</v>
      </c>
      <c r="M4351" s="1">
        <v>10000</v>
      </c>
      <c r="N4351">
        <v>856.88</v>
      </c>
      <c r="O4351" s="1">
        <v>12650.12</v>
      </c>
      <c r="P4351">
        <v>856.88</v>
      </c>
      <c r="Q4351">
        <v>0</v>
      </c>
      <c r="R4351">
        <v>856.88</v>
      </c>
      <c r="S4351">
        <v>0</v>
      </c>
    </row>
    <row r="4352" spans="1:19" x14ac:dyDescent="0.25">
      <c r="A4352" s="2">
        <v>1001</v>
      </c>
      <c r="B4352" t="s">
        <v>21</v>
      </c>
      <c r="C4352" s="2" t="str">
        <f t="shared" si="226"/>
        <v>20</v>
      </c>
      <c r="D4352" t="s">
        <v>830</v>
      </c>
      <c r="E4352" s="2" t="str">
        <f t="shared" si="225"/>
        <v>200170000</v>
      </c>
      <c r="F4352" t="s">
        <v>839</v>
      </c>
      <c r="G4352" t="s">
        <v>840</v>
      </c>
      <c r="H4352" t="s">
        <v>841</v>
      </c>
      <c r="I4352">
        <v>22706</v>
      </c>
      <c r="J4352" t="s">
        <v>86</v>
      </c>
      <c r="K4352" s="1">
        <v>21086630</v>
      </c>
      <c r="L4352" s="1">
        <v>22105744.34</v>
      </c>
      <c r="M4352" s="1">
        <v>1019114.34</v>
      </c>
      <c r="N4352" s="1">
        <v>4586493.49</v>
      </c>
      <c r="O4352" s="1">
        <v>17519250.850000001</v>
      </c>
      <c r="P4352" s="1">
        <v>4586493.49</v>
      </c>
      <c r="Q4352">
        <v>0</v>
      </c>
      <c r="R4352" s="1">
        <v>3697449.99</v>
      </c>
      <c r="S4352" s="1">
        <v>889043.5</v>
      </c>
    </row>
    <row r="4353" spans="1:19" x14ac:dyDescent="0.25">
      <c r="A4353" s="2">
        <v>1001</v>
      </c>
      <c r="B4353" t="s">
        <v>21</v>
      </c>
      <c r="C4353" s="2" t="str">
        <f t="shared" si="226"/>
        <v>20</v>
      </c>
      <c r="D4353" t="s">
        <v>830</v>
      </c>
      <c r="E4353" s="2" t="str">
        <f t="shared" si="225"/>
        <v>200170000</v>
      </c>
      <c r="F4353" t="s">
        <v>839</v>
      </c>
      <c r="G4353" t="s">
        <v>840</v>
      </c>
      <c r="H4353" t="s">
        <v>841</v>
      </c>
      <c r="I4353">
        <v>22801</v>
      </c>
      <c r="J4353" t="s">
        <v>306</v>
      </c>
      <c r="K4353" s="1">
        <v>75000</v>
      </c>
      <c r="L4353" s="1">
        <v>75000</v>
      </c>
      <c r="M4353">
        <v>0</v>
      </c>
      <c r="N4353" s="1">
        <v>85240.8</v>
      </c>
      <c r="O4353" s="1">
        <v>-10240.799999999999</v>
      </c>
      <c r="P4353" s="1">
        <v>85240.8</v>
      </c>
      <c r="Q4353">
        <v>0</v>
      </c>
      <c r="R4353" s="1">
        <v>15681.6</v>
      </c>
      <c r="S4353" s="1">
        <v>69559.199999999997</v>
      </c>
    </row>
    <row r="4354" spans="1:19" x14ac:dyDescent="0.25">
      <c r="A4354" s="2">
        <v>1001</v>
      </c>
      <c r="B4354" t="s">
        <v>21</v>
      </c>
      <c r="C4354" s="2" t="str">
        <f t="shared" si="226"/>
        <v>20</v>
      </c>
      <c r="D4354" t="s">
        <v>830</v>
      </c>
      <c r="E4354" s="2" t="str">
        <f t="shared" si="225"/>
        <v>200170000</v>
      </c>
      <c r="F4354" t="s">
        <v>839</v>
      </c>
      <c r="G4354" t="s">
        <v>840</v>
      </c>
      <c r="H4354" t="s">
        <v>841</v>
      </c>
      <c r="I4354">
        <v>22802</v>
      </c>
      <c r="J4354" t="s">
        <v>204</v>
      </c>
      <c r="K4354" s="1">
        <v>525000</v>
      </c>
      <c r="L4354" s="1">
        <v>525000</v>
      </c>
      <c r="M4354">
        <v>0</v>
      </c>
      <c r="N4354" s="1">
        <v>345220</v>
      </c>
      <c r="O4354" s="1">
        <v>179780</v>
      </c>
      <c r="P4354" s="1">
        <v>345220</v>
      </c>
      <c r="Q4354">
        <v>0</v>
      </c>
      <c r="R4354" s="1">
        <v>28936.799999999999</v>
      </c>
      <c r="S4354" s="1">
        <v>316283.2</v>
      </c>
    </row>
    <row r="4355" spans="1:19" x14ac:dyDescent="0.25">
      <c r="A4355" s="2">
        <v>1001</v>
      </c>
      <c r="B4355" t="s">
        <v>21</v>
      </c>
      <c r="C4355" s="2" t="str">
        <f t="shared" si="226"/>
        <v>20</v>
      </c>
      <c r="D4355" t="s">
        <v>830</v>
      </c>
      <c r="E4355" s="2" t="str">
        <f t="shared" si="225"/>
        <v>200170000</v>
      </c>
      <c r="F4355" t="s">
        <v>839</v>
      </c>
      <c r="G4355" t="s">
        <v>840</v>
      </c>
      <c r="H4355" t="s">
        <v>841</v>
      </c>
      <c r="I4355">
        <v>22804</v>
      </c>
      <c r="J4355" t="s">
        <v>307</v>
      </c>
      <c r="K4355" s="1">
        <v>3600</v>
      </c>
      <c r="L4355" s="1">
        <v>3600</v>
      </c>
      <c r="M4355">
        <v>0</v>
      </c>
      <c r="N4355" s="1">
        <v>3600</v>
      </c>
      <c r="O4355">
        <v>0</v>
      </c>
      <c r="P4355" s="1">
        <v>3600</v>
      </c>
      <c r="Q4355">
        <v>0</v>
      </c>
      <c r="R4355">
        <v>705.6</v>
      </c>
      <c r="S4355" s="1">
        <v>2894.4</v>
      </c>
    </row>
    <row r="4356" spans="1:19" x14ac:dyDescent="0.25">
      <c r="A4356" s="2">
        <v>1001</v>
      </c>
      <c r="B4356" t="s">
        <v>21</v>
      </c>
      <c r="C4356" s="2" t="str">
        <f t="shared" si="226"/>
        <v>20</v>
      </c>
      <c r="D4356" t="s">
        <v>830</v>
      </c>
      <c r="E4356" s="2" t="str">
        <f t="shared" si="225"/>
        <v>200170000</v>
      </c>
      <c r="F4356" t="s">
        <v>839</v>
      </c>
      <c r="G4356" t="s">
        <v>840</v>
      </c>
      <c r="H4356" t="s">
        <v>841</v>
      </c>
      <c r="I4356">
        <v>22809</v>
      </c>
      <c r="J4356" t="s">
        <v>308</v>
      </c>
      <c r="K4356" s="1">
        <v>7000000</v>
      </c>
      <c r="L4356" s="1">
        <v>7000000</v>
      </c>
      <c r="M4356">
        <v>0</v>
      </c>
      <c r="N4356" s="1">
        <v>3022144.8</v>
      </c>
      <c r="O4356" s="1">
        <v>3977855.2</v>
      </c>
      <c r="P4356" s="1">
        <v>3022144.8</v>
      </c>
      <c r="Q4356">
        <v>0</v>
      </c>
      <c r="R4356" s="1">
        <v>81165.600000000006</v>
      </c>
      <c r="S4356" s="1">
        <v>2940979.2000000002</v>
      </c>
    </row>
    <row r="4357" spans="1:19" x14ac:dyDescent="0.25">
      <c r="A4357" s="2">
        <v>1001</v>
      </c>
      <c r="B4357" t="s">
        <v>21</v>
      </c>
      <c r="C4357" s="2" t="str">
        <f t="shared" si="226"/>
        <v>20</v>
      </c>
      <c r="D4357" t="s">
        <v>830</v>
      </c>
      <c r="E4357" s="2" t="str">
        <f t="shared" ref="E4357:E4383" si="227">"200170000"</f>
        <v>200170000</v>
      </c>
      <c r="F4357" t="s">
        <v>839</v>
      </c>
      <c r="G4357" t="s">
        <v>840</v>
      </c>
      <c r="H4357" t="s">
        <v>841</v>
      </c>
      <c r="I4357">
        <v>23001</v>
      </c>
      <c r="J4357" t="s">
        <v>88</v>
      </c>
      <c r="K4357" s="1">
        <v>11150</v>
      </c>
      <c r="L4357" s="1">
        <v>11150</v>
      </c>
      <c r="M4357">
        <v>0</v>
      </c>
      <c r="N4357">
        <v>702.66</v>
      </c>
      <c r="O4357" s="1">
        <v>10447.34</v>
      </c>
      <c r="P4357">
        <v>702.66</v>
      </c>
      <c r="Q4357">
        <v>0</v>
      </c>
      <c r="R4357">
        <v>702.66</v>
      </c>
      <c r="S4357">
        <v>0</v>
      </c>
    </row>
    <row r="4358" spans="1:19" x14ac:dyDescent="0.25">
      <c r="A4358" s="2">
        <v>1001</v>
      </c>
      <c r="B4358" t="s">
        <v>21</v>
      </c>
      <c r="C4358" s="2" t="str">
        <f t="shared" si="226"/>
        <v>20</v>
      </c>
      <c r="D4358" t="s">
        <v>830</v>
      </c>
      <c r="E4358" s="2" t="str">
        <f t="shared" si="227"/>
        <v>200170000</v>
      </c>
      <c r="F4358" t="s">
        <v>839</v>
      </c>
      <c r="G4358" t="s">
        <v>840</v>
      </c>
      <c r="H4358" t="s">
        <v>841</v>
      </c>
      <c r="I4358">
        <v>23100</v>
      </c>
      <c r="J4358" t="s">
        <v>89</v>
      </c>
      <c r="K4358" s="1">
        <v>14100</v>
      </c>
      <c r="L4358" s="1">
        <v>14100</v>
      </c>
      <c r="M4358">
        <v>0</v>
      </c>
      <c r="N4358" s="1">
        <v>4919.1400000000003</v>
      </c>
      <c r="O4358" s="1">
        <v>9180.86</v>
      </c>
      <c r="P4358" s="1">
        <v>4919.1400000000003</v>
      </c>
      <c r="Q4358">
        <v>0</v>
      </c>
      <c r="R4358" s="1">
        <v>4919.1400000000003</v>
      </c>
      <c r="S4358">
        <v>0</v>
      </c>
    </row>
    <row r="4359" spans="1:19" x14ac:dyDescent="0.25">
      <c r="A4359" s="2">
        <v>1001</v>
      </c>
      <c r="B4359" t="s">
        <v>21</v>
      </c>
      <c r="C4359" s="2" t="str">
        <f t="shared" si="226"/>
        <v>20</v>
      </c>
      <c r="D4359" t="s">
        <v>830</v>
      </c>
      <c r="E4359" s="2" t="str">
        <f t="shared" si="227"/>
        <v>200170000</v>
      </c>
      <c r="F4359" t="s">
        <v>839</v>
      </c>
      <c r="G4359" t="s">
        <v>840</v>
      </c>
      <c r="H4359" t="s">
        <v>841</v>
      </c>
      <c r="I4359">
        <v>23309</v>
      </c>
      <c r="J4359" t="s">
        <v>224</v>
      </c>
      <c r="K4359">
        <v>0</v>
      </c>
      <c r="L4359" s="1">
        <v>2500000</v>
      </c>
      <c r="M4359" s="1">
        <v>2500000</v>
      </c>
      <c r="N4359" s="1">
        <v>1293915</v>
      </c>
      <c r="O4359" s="1">
        <v>1206085</v>
      </c>
      <c r="P4359" s="1">
        <v>1293915</v>
      </c>
      <c r="Q4359">
        <v>0</v>
      </c>
      <c r="R4359" s="1">
        <v>1293915</v>
      </c>
      <c r="S4359">
        <v>0</v>
      </c>
    </row>
    <row r="4360" spans="1:19" x14ac:dyDescent="0.25">
      <c r="A4360" s="2">
        <v>1001</v>
      </c>
      <c r="B4360" t="s">
        <v>21</v>
      </c>
      <c r="C4360" s="2" t="str">
        <f t="shared" si="226"/>
        <v>20</v>
      </c>
      <c r="D4360" t="s">
        <v>830</v>
      </c>
      <c r="E4360" s="2" t="str">
        <f t="shared" si="227"/>
        <v>200170000</v>
      </c>
      <c r="F4360" t="s">
        <v>839</v>
      </c>
      <c r="G4360" t="s">
        <v>840</v>
      </c>
      <c r="H4360" t="s">
        <v>841</v>
      </c>
      <c r="I4360">
        <v>26002</v>
      </c>
      <c r="J4360" t="s">
        <v>470</v>
      </c>
      <c r="K4360" s="1">
        <v>11935215</v>
      </c>
      <c r="L4360" s="1">
        <v>14542932.310000001</v>
      </c>
      <c r="M4360" s="1">
        <v>2607717.31</v>
      </c>
      <c r="N4360" s="1">
        <v>9823130.2100000009</v>
      </c>
      <c r="O4360" s="1">
        <v>4719802.0999999996</v>
      </c>
      <c r="P4360" s="1">
        <v>9823130.2100000009</v>
      </c>
      <c r="Q4360">
        <v>0</v>
      </c>
      <c r="R4360" s="1">
        <v>8862963.9199999999</v>
      </c>
      <c r="S4360" s="1">
        <v>960166.29</v>
      </c>
    </row>
    <row r="4361" spans="1:19" x14ac:dyDescent="0.25">
      <c r="A4361" s="2">
        <v>1001</v>
      </c>
      <c r="B4361" t="s">
        <v>21</v>
      </c>
      <c r="C4361" s="2" t="str">
        <f t="shared" si="226"/>
        <v>20</v>
      </c>
      <c r="D4361" t="s">
        <v>830</v>
      </c>
      <c r="E4361" s="2" t="str">
        <f t="shared" si="227"/>
        <v>200170000</v>
      </c>
      <c r="F4361" t="s">
        <v>839</v>
      </c>
      <c r="G4361" t="s">
        <v>840</v>
      </c>
      <c r="H4361" t="s">
        <v>841</v>
      </c>
      <c r="I4361">
        <v>26009</v>
      </c>
      <c r="J4361" t="s">
        <v>227</v>
      </c>
      <c r="K4361">
        <v>0</v>
      </c>
      <c r="L4361">
        <v>0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</row>
    <row r="4362" spans="1:19" x14ac:dyDescent="0.25">
      <c r="A4362" s="2">
        <v>1001</v>
      </c>
      <c r="B4362" t="s">
        <v>21</v>
      </c>
      <c r="C4362" s="2" t="str">
        <f t="shared" si="226"/>
        <v>20</v>
      </c>
      <c r="D4362" t="s">
        <v>830</v>
      </c>
      <c r="E4362" s="2" t="str">
        <f t="shared" si="227"/>
        <v>200170000</v>
      </c>
      <c r="F4362" t="s">
        <v>839</v>
      </c>
      <c r="G4362" t="s">
        <v>840</v>
      </c>
      <c r="H4362" t="s">
        <v>841</v>
      </c>
      <c r="I4362">
        <v>28001</v>
      </c>
      <c r="J4362" t="s">
        <v>45</v>
      </c>
      <c r="K4362" s="1">
        <v>2493000</v>
      </c>
      <c r="L4362" s="1">
        <v>2507939.8399999999</v>
      </c>
      <c r="M4362" s="1">
        <v>14939.84</v>
      </c>
      <c r="N4362" s="1">
        <v>1429701.08</v>
      </c>
      <c r="O4362" s="1">
        <v>1078238.76</v>
      </c>
      <c r="P4362" s="1">
        <v>1429701.08</v>
      </c>
      <c r="Q4362">
        <v>0</v>
      </c>
      <c r="R4362" s="1">
        <v>1424847.29</v>
      </c>
      <c r="S4362" s="1">
        <v>4853.79</v>
      </c>
    </row>
    <row r="4363" spans="1:19" x14ac:dyDescent="0.25">
      <c r="A4363" s="2">
        <v>1001</v>
      </c>
      <c r="B4363" t="s">
        <v>21</v>
      </c>
      <c r="C4363" s="2" t="str">
        <f t="shared" si="226"/>
        <v>20</v>
      </c>
      <c r="D4363" t="s">
        <v>830</v>
      </c>
      <c r="E4363" s="2" t="str">
        <f t="shared" si="227"/>
        <v>200170000</v>
      </c>
      <c r="F4363" t="s">
        <v>839</v>
      </c>
      <c r="G4363" t="s">
        <v>840</v>
      </c>
      <c r="H4363" t="s">
        <v>841</v>
      </c>
      <c r="I4363">
        <v>46200</v>
      </c>
      <c r="J4363" t="s">
        <v>471</v>
      </c>
      <c r="K4363" s="1">
        <v>19500000</v>
      </c>
      <c r="L4363" s="1">
        <v>26576344.109999999</v>
      </c>
      <c r="M4363" s="1">
        <v>7076344.1100000003</v>
      </c>
      <c r="N4363" s="1">
        <v>20994139.370000001</v>
      </c>
      <c r="O4363" s="1">
        <v>5582204.7400000002</v>
      </c>
      <c r="P4363" s="1">
        <v>20994139.370000001</v>
      </c>
      <c r="Q4363">
        <v>0</v>
      </c>
      <c r="R4363" s="1">
        <v>5349540.18</v>
      </c>
      <c r="S4363" s="1">
        <v>15644599.189999999</v>
      </c>
    </row>
    <row r="4364" spans="1:19" x14ac:dyDescent="0.25">
      <c r="A4364" s="2">
        <v>1001</v>
      </c>
      <c r="B4364" t="s">
        <v>21</v>
      </c>
      <c r="C4364" s="2" t="str">
        <f t="shared" si="226"/>
        <v>20</v>
      </c>
      <c r="D4364" t="s">
        <v>830</v>
      </c>
      <c r="E4364" s="2" t="str">
        <f t="shared" si="227"/>
        <v>200170000</v>
      </c>
      <c r="F4364" t="s">
        <v>839</v>
      </c>
      <c r="G4364" t="s">
        <v>840</v>
      </c>
      <c r="H4364" t="s">
        <v>841</v>
      </c>
      <c r="I4364">
        <v>47200</v>
      </c>
      <c r="J4364" t="s">
        <v>471</v>
      </c>
      <c r="K4364" s="1">
        <v>16500000</v>
      </c>
      <c r="L4364" s="1">
        <v>4600000</v>
      </c>
      <c r="M4364" s="1">
        <v>-11900000</v>
      </c>
      <c r="N4364" s="1">
        <v>1036567.82</v>
      </c>
      <c r="O4364" s="1">
        <v>3563432.18</v>
      </c>
      <c r="P4364" s="1">
        <v>1036567.82</v>
      </c>
      <c r="Q4364">
        <v>0</v>
      </c>
      <c r="R4364" s="1">
        <v>848529.5</v>
      </c>
      <c r="S4364" s="1">
        <v>188038.32</v>
      </c>
    </row>
    <row r="4365" spans="1:19" x14ac:dyDescent="0.25">
      <c r="A4365" s="2">
        <v>1001</v>
      </c>
      <c r="B4365" t="s">
        <v>21</v>
      </c>
      <c r="C4365" s="2" t="str">
        <f t="shared" si="226"/>
        <v>20</v>
      </c>
      <c r="D4365" t="s">
        <v>830</v>
      </c>
      <c r="E4365" s="2" t="str">
        <f t="shared" si="227"/>
        <v>200170000</v>
      </c>
      <c r="F4365" t="s">
        <v>839</v>
      </c>
      <c r="G4365" t="s">
        <v>840</v>
      </c>
      <c r="H4365" t="s">
        <v>841</v>
      </c>
      <c r="I4365">
        <v>47201</v>
      </c>
      <c r="J4365" t="s">
        <v>842</v>
      </c>
      <c r="K4365">
        <v>0</v>
      </c>
      <c r="L4365" s="1">
        <v>52168965.270000003</v>
      </c>
      <c r="M4365" s="1">
        <v>52168965.270000003</v>
      </c>
      <c r="N4365" s="1">
        <v>36118579.909999996</v>
      </c>
      <c r="O4365" s="1">
        <v>16050385.359999999</v>
      </c>
      <c r="P4365" s="1">
        <v>36118579.909999996</v>
      </c>
      <c r="Q4365">
        <v>0</v>
      </c>
      <c r="R4365" s="1">
        <v>18666638.91</v>
      </c>
      <c r="S4365" s="1">
        <v>17451941</v>
      </c>
    </row>
    <row r="4366" spans="1:19" x14ac:dyDescent="0.25">
      <c r="A4366" s="2">
        <v>1001</v>
      </c>
      <c r="B4366" t="s">
        <v>21</v>
      </c>
      <c r="C4366" s="2" t="str">
        <f t="shared" si="226"/>
        <v>20</v>
      </c>
      <c r="D4366" t="s">
        <v>830</v>
      </c>
      <c r="E4366" s="2" t="str">
        <f t="shared" si="227"/>
        <v>200170000</v>
      </c>
      <c r="F4366" t="s">
        <v>839</v>
      </c>
      <c r="G4366" t="s">
        <v>840</v>
      </c>
      <c r="H4366" t="s">
        <v>841</v>
      </c>
      <c r="I4366">
        <v>48006</v>
      </c>
      <c r="J4366" t="s">
        <v>843</v>
      </c>
      <c r="K4366" s="1">
        <v>1625000</v>
      </c>
      <c r="L4366" s="1">
        <v>4101254.05</v>
      </c>
      <c r="M4366" s="1">
        <v>2476254.0499999998</v>
      </c>
      <c r="N4366" s="1">
        <v>3883581.35</v>
      </c>
      <c r="O4366" s="1">
        <v>217672.7</v>
      </c>
      <c r="P4366" s="1">
        <v>3883483.95</v>
      </c>
      <c r="Q4366">
        <v>97.4</v>
      </c>
      <c r="R4366" s="1">
        <v>1237867.1499999999</v>
      </c>
      <c r="S4366" s="1">
        <v>2645616.7999999998</v>
      </c>
    </row>
    <row r="4367" spans="1:19" x14ac:dyDescent="0.25">
      <c r="A4367" s="2">
        <v>1001</v>
      </c>
      <c r="B4367" t="s">
        <v>21</v>
      </c>
      <c r="C4367" s="2" t="str">
        <f t="shared" si="226"/>
        <v>20</v>
      </c>
      <c r="D4367" t="s">
        <v>830</v>
      </c>
      <c r="E4367" s="2" t="str">
        <f t="shared" si="227"/>
        <v>200170000</v>
      </c>
      <c r="F4367" t="s">
        <v>839</v>
      </c>
      <c r="G4367" t="s">
        <v>840</v>
      </c>
      <c r="H4367" t="s">
        <v>841</v>
      </c>
      <c r="I4367">
        <v>48009</v>
      </c>
      <c r="J4367" t="s">
        <v>844</v>
      </c>
      <c r="K4367" s="1">
        <v>1200000</v>
      </c>
      <c r="L4367" s="1">
        <v>1200000</v>
      </c>
      <c r="M4367">
        <v>0</v>
      </c>
      <c r="N4367" s="1">
        <v>1200000</v>
      </c>
      <c r="O4367">
        <v>0</v>
      </c>
      <c r="P4367" s="1">
        <v>1200000</v>
      </c>
      <c r="Q4367">
        <v>0</v>
      </c>
      <c r="R4367" s="1">
        <v>1200000</v>
      </c>
      <c r="S4367">
        <v>0</v>
      </c>
    </row>
    <row r="4368" spans="1:19" x14ac:dyDescent="0.25">
      <c r="A4368" s="2">
        <v>1001</v>
      </c>
      <c r="B4368" t="s">
        <v>21</v>
      </c>
      <c r="C4368" s="2" t="str">
        <f t="shared" si="226"/>
        <v>20</v>
      </c>
      <c r="D4368" t="s">
        <v>830</v>
      </c>
      <c r="E4368" s="2" t="str">
        <f t="shared" si="227"/>
        <v>200170000</v>
      </c>
      <c r="F4368" t="s">
        <v>839</v>
      </c>
      <c r="G4368" t="s">
        <v>840</v>
      </c>
      <c r="H4368" t="s">
        <v>841</v>
      </c>
      <c r="I4368">
        <v>48200</v>
      </c>
      <c r="J4368" t="s">
        <v>471</v>
      </c>
      <c r="K4368" s="1">
        <v>15760640</v>
      </c>
      <c r="L4368" s="1">
        <v>14447723.4</v>
      </c>
      <c r="M4368" s="1">
        <v>-1312916.6000000001</v>
      </c>
      <c r="N4368" s="1">
        <v>9435728.4000000004</v>
      </c>
      <c r="O4368" s="1">
        <v>5011995</v>
      </c>
      <c r="P4368" s="1">
        <v>2735674.86</v>
      </c>
      <c r="Q4368" s="1">
        <v>6700053.54</v>
      </c>
      <c r="R4368" s="1">
        <v>974618.7</v>
      </c>
      <c r="S4368" s="1">
        <v>1761056.16</v>
      </c>
    </row>
    <row r="4369" spans="1:19" x14ac:dyDescent="0.25">
      <c r="A4369" s="2">
        <v>1001</v>
      </c>
      <c r="B4369" t="s">
        <v>21</v>
      </c>
      <c r="C4369" s="2" t="str">
        <f t="shared" si="226"/>
        <v>20</v>
      </c>
      <c r="D4369" t="s">
        <v>830</v>
      </c>
      <c r="E4369" s="2" t="str">
        <f t="shared" si="227"/>
        <v>200170000</v>
      </c>
      <c r="F4369" t="s">
        <v>839</v>
      </c>
      <c r="G4369" t="s">
        <v>840</v>
      </c>
      <c r="H4369" t="s">
        <v>841</v>
      </c>
      <c r="I4369">
        <v>49101</v>
      </c>
      <c r="J4369" t="s">
        <v>845</v>
      </c>
      <c r="K4369" s="1">
        <v>31080000</v>
      </c>
      <c r="L4369" s="1">
        <v>118498085.91</v>
      </c>
      <c r="M4369" s="1">
        <v>87418085.909999996</v>
      </c>
      <c r="N4369" s="1">
        <v>103030701.27</v>
      </c>
      <c r="O4369" s="1">
        <v>15467384.640000001</v>
      </c>
      <c r="P4369" s="1">
        <v>103011464.45999999</v>
      </c>
      <c r="Q4369" s="1">
        <v>19236.810000000001</v>
      </c>
      <c r="R4369" s="1">
        <v>49744074.960000001</v>
      </c>
      <c r="S4369" s="1">
        <v>53267389.5</v>
      </c>
    </row>
    <row r="4370" spans="1:19" x14ac:dyDescent="0.25">
      <c r="A4370" s="2">
        <v>1001</v>
      </c>
      <c r="B4370" t="s">
        <v>21</v>
      </c>
      <c r="C4370" s="2" t="str">
        <f t="shared" si="226"/>
        <v>20</v>
      </c>
      <c r="D4370" t="s">
        <v>830</v>
      </c>
      <c r="E4370" s="2" t="str">
        <f t="shared" si="227"/>
        <v>200170000</v>
      </c>
      <c r="F4370" t="s">
        <v>839</v>
      </c>
      <c r="G4370" t="s">
        <v>840</v>
      </c>
      <c r="H4370" t="s">
        <v>841</v>
      </c>
      <c r="I4370">
        <v>49103</v>
      </c>
      <c r="J4370" t="s">
        <v>846</v>
      </c>
      <c r="K4370" s="1">
        <v>129258289</v>
      </c>
      <c r="L4370" s="1">
        <v>290087528.64999998</v>
      </c>
      <c r="M4370" s="1">
        <v>160829239.65000001</v>
      </c>
      <c r="N4370" s="1">
        <v>257201470.71000001</v>
      </c>
      <c r="O4370" s="1">
        <v>32886057.940000001</v>
      </c>
      <c r="P4370" s="1">
        <v>249642264.06999999</v>
      </c>
      <c r="Q4370" s="1">
        <v>7559206.6399999997</v>
      </c>
      <c r="R4370" s="1">
        <v>105498522.72</v>
      </c>
      <c r="S4370" s="1">
        <v>144143741.34999999</v>
      </c>
    </row>
    <row r="4371" spans="1:19" x14ac:dyDescent="0.25">
      <c r="A4371" s="2">
        <v>1001</v>
      </c>
      <c r="B4371" t="s">
        <v>21</v>
      </c>
      <c r="C4371" s="2" t="str">
        <f t="shared" si="226"/>
        <v>20</v>
      </c>
      <c r="D4371" t="s">
        <v>830</v>
      </c>
      <c r="E4371" s="2" t="str">
        <f t="shared" si="227"/>
        <v>200170000</v>
      </c>
      <c r="F4371" t="s">
        <v>839</v>
      </c>
      <c r="G4371" t="s">
        <v>840</v>
      </c>
      <c r="H4371" t="s">
        <v>841</v>
      </c>
      <c r="I4371">
        <v>62300</v>
      </c>
      <c r="J4371" t="s">
        <v>90</v>
      </c>
      <c r="K4371">
        <v>0</v>
      </c>
      <c r="L4371" s="1">
        <v>18000</v>
      </c>
      <c r="M4371" s="1">
        <v>18000</v>
      </c>
      <c r="N4371" s="1">
        <v>17975.349999999999</v>
      </c>
      <c r="O4371">
        <v>24.65</v>
      </c>
      <c r="P4371" s="1">
        <v>17975.349999999999</v>
      </c>
      <c r="Q4371">
        <v>0</v>
      </c>
      <c r="R4371" s="1">
        <v>17975.349999999999</v>
      </c>
      <c r="S4371">
        <v>0</v>
      </c>
    </row>
    <row r="4372" spans="1:19" x14ac:dyDescent="0.25">
      <c r="A4372" s="2">
        <v>1001</v>
      </c>
      <c r="B4372" t="s">
        <v>21</v>
      </c>
      <c r="C4372" s="2" t="str">
        <f t="shared" si="226"/>
        <v>20</v>
      </c>
      <c r="D4372" t="s">
        <v>830</v>
      </c>
      <c r="E4372" s="2" t="str">
        <f t="shared" si="227"/>
        <v>200170000</v>
      </c>
      <c r="F4372" t="s">
        <v>839</v>
      </c>
      <c r="G4372" t="s">
        <v>840</v>
      </c>
      <c r="H4372" t="s">
        <v>841</v>
      </c>
      <c r="I4372">
        <v>62301</v>
      </c>
      <c r="J4372" t="s">
        <v>157</v>
      </c>
      <c r="K4372" s="1">
        <v>120000</v>
      </c>
      <c r="L4372" s="1">
        <v>111472.23</v>
      </c>
      <c r="M4372" s="1">
        <v>-8527.77</v>
      </c>
      <c r="N4372" s="1">
        <v>163881.71</v>
      </c>
      <c r="O4372" s="1">
        <v>-52409.48</v>
      </c>
      <c r="P4372" s="1">
        <v>163881.71</v>
      </c>
      <c r="Q4372">
        <v>0</v>
      </c>
      <c r="R4372" s="1">
        <v>163881.71</v>
      </c>
      <c r="S4372">
        <v>0</v>
      </c>
    </row>
    <row r="4373" spans="1:19" x14ac:dyDescent="0.25">
      <c r="A4373" s="2">
        <v>1001</v>
      </c>
      <c r="B4373" t="s">
        <v>21</v>
      </c>
      <c r="C4373" s="2" t="str">
        <f t="shared" si="226"/>
        <v>20</v>
      </c>
      <c r="D4373" t="s">
        <v>830</v>
      </c>
      <c r="E4373" s="2" t="str">
        <f t="shared" si="227"/>
        <v>200170000</v>
      </c>
      <c r="F4373" t="s">
        <v>839</v>
      </c>
      <c r="G4373" t="s">
        <v>840</v>
      </c>
      <c r="H4373" t="s">
        <v>841</v>
      </c>
      <c r="I4373">
        <v>62308</v>
      </c>
      <c r="J4373" t="s">
        <v>341</v>
      </c>
      <c r="K4373">
        <v>0</v>
      </c>
      <c r="L4373">
        <v>0</v>
      </c>
      <c r="M4373">
        <v>0</v>
      </c>
      <c r="N4373" s="1">
        <v>7208.89</v>
      </c>
      <c r="O4373" s="1">
        <v>-7208.89</v>
      </c>
      <c r="P4373" s="1">
        <v>7208.89</v>
      </c>
      <c r="Q4373">
        <v>0</v>
      </c>
      <c r="R4373" s="1">
        <v>7208.89</v>
      </c>
      <c r="S4373">
        <v>0</v>
      </c>
    </row>
    <row r="4374" spans="1:19" x14ac:dyDescent="0.25">
      <c r="A4374" s="2">
        <v>1001</v>
      </c>
      <c r="B4374" t="s">
        <v>21</v>
      </c>
      <c r="C4374" s="2" t="str">
        <f t="shared" si="226"/>
        <v>20</v>
      </c>
      <c r="D4374" t="s">
        <v>830</v>
      </c>
      <c r="E4374" s="2" t="str">
        <f t="shared" si="227"/>
        <v>200170000</v>
      </c>
      <c r="F4374" t="s">
        <v>839</v>
      </c>
      <c r="G4374" t="s">
        <v>840</v>
      </c>
      <c r="H4374" t="s">
        <v>841</v>
      </c>
      <c r="I4374">
        <v>62399</v>
      </c>
      <c r="J4374" t="s">
        <v>92</v>
      </c>
      <c r="K4374" s="1">
        <v>300000</v>
      </c>
      <c r="L4374" s="1">
        <v>282000</v>
      </c>
      <c r="M4374" s="1">
        <v>-18000</v>
      </c>
      <c r="N4374" s="1">
        <v>37651.57</v>
      </c>
      <c r="O4374" s="1">
        <v>244348.43</v>
      </c>
      <c r="P4374" s="1">
        <v>37651.57</v>
      </c>
      <c r="Q4374">
        <v>0</v>
      </c>
      <c r="R4374" s="1">
        <v>37651.57</v>
      </c>
      <c r="S4374">
        <v>0</v>
      </c>
    </row>
    <row r="4375" spans="1:19" x14ac:dyDescent="0.25">
      <c r="A4375" s="2">
        <v>1001</v>
      </c>
      <c r="B4375" t="s">
        <v>21</v>
      </c>
      <c r="C4375" s="2" t="str">
        <f t="shared" si="226"/>
        <v>20</v>
      </c>
      <c r="D4375" t="s">
        <v>830</v>
      </c>
      <c r="E4375" s="2" t="str">
        <f t="shared" si="227"/>
        <v>200170000</v>
      </c>
      <c r="F4375" t="s">
        <v>839</v>
      </c>
      <c r="G4375" t="s">
        <v>840</v>
      </c>
      <c r="H4375" t="s">
        <v>841</v>
      </c>
      <c r="I4375">
        <v>62500</v>
      </c>
      <c r="J4375" t="s">
        <v>93</v>
      </c>
      <c r="K4375" s="1">
        <v>30000</v>
      </c>
      <c r="L4375" s="1">
        <v>30000</v>
      </c>
      <c r="M4375">
        <v>0</v>
      </c>
      <c r="N4375" s="1">
        <v>22139.3</v>
      </c>
      <c r="O4375" s="1">
        <v>7860.7</v>
      </c>
      <c r="P4375" s="1">
        <v>22139.3</v>
      </c>
      <c r="Q4375">
        <v>0</v>
      </c>
      <c r="R4375" s="1">
        <v>22138.82</v>
      </c>
      <c r="S4375">
        <v>0.48</v>
      </c>
    </row>
    <row r="4376" spans="1:19" x14ac:dyDescent="0.25">
      <c r="A4376" s="2">
        <v>1001</v>
      </c>
      <c r="B4376" t="s">
        <v>21</v>
      </c>
      <c r="C4376" s="2" t="str">
        <f t="shared" si="226"/>
        <v>20</v>
      </c>
      <c r="D4376" t="s">
        <v>830</v>
      </c>
      <c r="E4376" s="2" t="str">
        <f t="shared" si="227"/>
        <v>200170000</v>
      </c>
      <c r="F4376" t="s">
        <v>839</v>
      </c>
      <c r="G4376" t="s">
        <v>840</v>
      </c>
      <c r="H4376" t="s">
        <v>841</v>
      </c>
      <c r="I4376">
        <v>62501</v>
      </c>
      <c r="J4376" t="s">
        <v>126</v>
      </c>
      <c r="K4376" s="1">
        <v>15900</v>
      </c>
      <c r="L4376" s="1">
        <v>15900</v>
      </c>
      <c r="M4376">
        <v>0</v>
      </c>
      <c r="N4376">
        <v>229.34</v>
      </c>
      <c r="O4376" s="1">
        <v>15670.66</v>
      </c>
      <c r="P4376">
        <v>229.34</v>
      </c>
      <c r="Q4376">
        <v>0</v>
      </c>
      <c r="R4376">
        <v>229.34</v>
      </c>
      <c r="S4376">
        <v>0</v>
      </c>
    </row>
    <row r="4377" spans="1:19" x14ac:dyDescent="0.25">
      <c r="A4377" s="2">
        <v>1001</v>
      </c>
      <c r="B4377" t="s">
        <v>21</v>
      </c>
      <c r="C4377" s="2" t="str">
        <f t="shared" si="226"/>
        <v>20</v>
      </c>
      <c r="D4377" t="s">
        <v>830</v>
      </c>
      <c r="E4377" s="2" t="str">
        <f t="shared" si="227"/>
        <v>200170000</v>
      </c>
      <c r="F4377" t="s">
        <v>839</v>
      </c>
      <c r="G4377" t="s">
        <v>840</v>
      </c>
      <c r="H4377" t="s">
        <v>841</v>
      </c>
      <c r="I4377">
        <v>62802</v>
      </c>
      <c r="J4377" t="s">
        <v>95</v>
      </c>
      <c r="K4377" s="1">
        <v>510000</v>
      </c>
      <c r="L4377" s="1">
        <v>510000</v>
      </c>
      <c r="M4377">
        <v>0</v>
      </c>
      <c r="N4377" s="1">
        <v>458242.16</v>
      </c>
      <c r="O4377" s="1">
        <v>51757.84</v>
      </c>
      <c r="P4377" s="1">
        <v>458242.16</v>
      </c>
      <c r="Q4377">
        <v>0</v>
      </c>
      <c r="R4377" s="1">
        <v>458242.16</v>
      </c>
      <c r="S4377">
        <v>0</v>
      </c>
    </row>
    <row r="4378" spans="1:19" x14ac:dyDescent="0.25">
      <c r="A4378" s="2">
        <v>1001</v>
      </c>
      <c r="B4378" t="s">
        <v>21</v>
      </c>
      <c r="C4378" s="2" t="str">
        <f t="shared" si="226"/>
        <v>20</v>
      </c>
      <c r="D4378" t="s">
        <v>830</v>
      </c>
      <c r="E4378" s="2" t="str">
        <f t="shared" si="227"/>
        <v>200170000</v>
      </c>
      <c r="F4378" t="s">
        <v>839</v>
      </c>
      <c r="G4378" t="s">
        <v>840</v>
      </c>
      <c r="H4378" t="s">
        <v>841</v>
      </c>
      <c r="I4378">
        <v>63100</v>
      </c>
      <c r="J4378" t="s">
        <v>97</v>
      </c>
      <c r="K4378" s="1">
        <v>1480000</v>
      </c>
      <c r="L4378" s="1">
        <v>1277932.02</v>
      </c>
      <c r="M4378" s="1">
        <v>-202067.98</v>
      </c>
      <c r="N4378" s="1">
        <v>439783.71</v>
      </c>
      <c r="O4378" s="1">
        <v>838148.31</v>
      </c>
      <c r="P4378" s="1">
        <v>439783.71</v>
      </c>
      <c r="Q4378">
        <v>0</v>
      </c>
      <c r="R4378" s="1">
        <v>439783.71</v>
      </c>
      <c r="S4378">
        <v>0</v>
      </c>
    </row>
    <row r="4379" spans="1:19" x14ac:dyDescent="0.25">
      <c r="A4379" s="2">
        <v>1001</v>
      </c>
      <c r="B4379" t="s">
        <v>21</v>
      </c>
      <c r="C4379" s="2" t="str">
        <f t="shared" si="226"/>
        <v>20</v>
      </c>
      <c r="D4379" t="s">
        <v>830</v>
      </c>
      <c r="E4379" s="2" t="str">
        <f t="shared" si="227"/>
        <v>200170000</v>
      </c>
      <c r="F4379" t="s">
        <v>839</v>
      </c>
      <c r="G4379" t="s">
        <v>840</v>
      </c>
      <c r="H4379" t="s">
        <v>841</v>
      </c>
      <c r="I4379">
        <v>63309</v>
      </c>
      <c r="J4379" t="s">
        <v>159</v>
      </c>
      <c r="K4379" s="1">
        <v>550000</v>
      </c>
      <c r="L4379" s="1">
        <v>550000</v>
      </c>
      <c r="M4379">
        <v>0</v>
      </c>
      <c r="N4379" s="1">
        <v>443720.72</v>
      </c>
      <c r="O4379" s="1">
        <v>106279.28</v>
      </c>
      <c r="P4379" s="1">
        <v>443720.72</v>
      </c>
      <c r="Q4379">
        <v>0</v>
      </c>
      <c r="R4379" s="1">
        <v>443720.72</v>
      </c>
      <c r="S4379">
        <v>0</v>
      </c>
    </row>
    <row r="4380" spans="1:19" x14ac:dyDescent="0.25">
      <c r="A4380" s="2">
        <v>1001</v>
      </c>
      <c r="B4380" t="s">
        <v>21</v>
      </c>
      <c r="C4380" s="2" t="str">
        <f t="shared" si="226"/>
        <v>20</v>
      </c>
      <c r="D4380" t="s">
        <v>830</v>
      </c>
      <c r="E4380" s="2" t="str">
        <f t="shared" si="227"/>
        <v>200170000</v>
      </c>
      <c r="F4380" t="s">
        <v>839</v>
      </c>
      <c r="G4380" t="s">
        <v>840</v>
      </c>
      <c r="H4380" t="s">
        <v>841</v>
      </c>
      <c r="I4380">
        <v>63500</v>
      </c>
      <c r="J4380" t="s">
        <v>185</v>
      </c>
      <c r="K4380" s="1">
        <v>60000</v>
      </c>
      <c r="L4380" s="1">
        <v>60000</v>
      </c>
      <c r="M4380">
        <v>0</v>
      </c>
      <c r="N4380" s="1">
        <v>245810.07</v>
      </c>
      <c r="O4380" s="1">
        <v>-185810.07</v>
      </c>
      <c r="P4380" s="1">
        <v>245810.07</v>
      </c>
      <c r="Q4380">
        <v>0</v>
      </c>
      <c r="R4380" s="1">
        <v>245809.96</v>
      </c>
      <c r="S4380">
        <v>0.11</v>
      </c>
    </row>
    <row r="4381" spans="1:19" x14ac:dyDescent="0.25">
      <c r="A4381" s="2">
        <v>1001</v>
      </c>
      <c r="B4381" t="s">
        <v>21</v>
      </c>
      <c r="C4381" s="2" t="str">
        <f t="shared" si="226"/>
        <v>20</v>
      </c>
      <c r="D4381" t="s">
        <v>830</v>
      </c>
      <c r="E4381" s="2" t="str">
        <f t="shared" si="227"/>
        <v>200170000</v>
      </c>
      <c r="F4381" t="s">
        <v>839</v>
      </c>
      <c r="G4381" t="s">
        <v>840</v>
      </c>
      <c r="H4381" t="s">
        <v>841</v>
      </c>
      <c r="I4381">
        <v>63502</v>
      </c>
      <c r="J4381" t="s">
        <v>186</v>
      </c>
      <c r="K4381" s="1">
        <v>30000</v>
      </c>
      <c r="L4381" s="1">
        <v>30000</v>
      </c>
      <c r="M4381">
        <v>0</v>
      </c>
      <c r="N4381">
        <v>0</v>
      </c>
      <c r="O4381" s="1">
        <v>30000</v>
      </c>
      <c r="P4381">
        <v>0</v>
      </c>
      <c r="Q4381">
        <v>0</v>
      </c>
      <c r="R4381">
        <v>0</v>
      </c>
      <c r="S4381">
        <v>0</v>
      </c>
    </row>
    <row r="4382" spans="1:19" x14ac:dyDescent="0.25">
      <c r="A4382" s="2">
        <v>1001</v>
      </c>
      <c r="B4382" t="s">
        <v>21</v>
      </c>
      <c r="C4382" s="2" t="str">
        <f t="shared" si="226"/>
        <v>20</v>
      </c>
      <c r="D4382" t="s">
        <v>830</v>
      </c>
      <c r="E4382" s="2" t="str">
        <f t="shared" si="227"/>
        <v>200170000</v>
      </c>
      <c r="F4382" t="s">
        <v>839</v>
      </c>
      <c r="G4382" t="s">
        <v>840</v>
      </c>
      <c r="H4382" t="s">
        <v>841</v>
      </c>
      <c r="I4382">
        <v>63600</v>
      </c>
      <c r="J4382" t="s">
        <v>694</v>
      </c>
      <c r="K4382">
        <v>0</v>
      </c>
      <c r="L4382">
        <v>0</v>
      </c>
      <c r="M4382">
        <v>0</v>
      </c>
      <c r="N4382" s="1">
        <v>6663.89</v>
      </c>
      <c r="O4382" s="1">
        <v>-6663.89</v>
      </c>
      <c r="P4382" s="1">
        <v>6663.89</v>
      </c>
      <c r="Q4382">
        <v>0</v>
      </c>
      <c r="R4382" s="1">
        <v>6663.89</v>
      </c>
      <c r="S4382">
        <v>0</v>
      </c>
    </row>
    <row r="4383" spans="1:19" x14ac:dyDescent="0.25">
      <c r="A4383" s="2">
        <v>1001</v>
      </c>
      <c r="B4383" t="s">
        <v>21</v>
      </c>
      <c r="C4383" s="2" t="str">
        <f t="shared" si="226"/>
        <v>20</v>
      </c>
      <c r="D4383" t="s">
        <v>830</v>
      </c>
      <c r="E4383" s="2" t="str">
        <f t="shared" si="227"/>
        <v>200170000</v>
      </c>
      <c r="F4383" t="s">
        <v>839</v>
      </c>
      <c r="G4383" t="s">
        <v>840</v>
      </c>
      <c r="H4383" t="s">
        <v>841</v>
      </c>
      <c r="I4383">
        <v>64001</v>
      </c>
      <c r="J4383" t="s">
        <v>333</v>
      </c>
      <c r="K4383" s="1">
        <v>20000</v>
      </c>
      <c r="L4383">
        <v>0</v>
      </c>
      <c r="M4383" s="1">
        <v>-20000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</row>
    <row r="4384" spans="1:19" x14ac:dyDescent="0.25">
      <c r="A4384" s="2">
        <v>1001</v>
      </c>
      <c r="B4384" t="s">
        <v>21</v>
      </c>
      <c r="C4384" s="2" t="str">
        <f t="shared" ref="C4384:C4392" si="228">"25"</f>
        <v>25</v>
      </c>
      <c r="D4384" t="s">
        <v>847</v>
      </c>
      <c r="E4384" s="2" t="str">
        <f t="shared" ref="E4384:E4392" si="229">"250010000"</f>
        <v>250010000</v>
      </c>
      <c r="F4384" t="s">
        <v>847</v>
      </c>
      <c r="G4384" t="s">
        <v>848</v>
      </c>
      <c r="H4384" t="s">
        <v>849</v>
      </c>
      <c r="I4384">
        <v>30000</v>
      </c>
      <c r="J4384" t="s">
        <v>850</v>
      </c>
      <c r="K4384" s="1">
        <v>453997637</v>
      </c>
      <c r="L4384" s="1">
        <v>454046683.41000003</v>
      </c>
      <c r="M4384" s="1">
        <v>49046.41</v>
      </c>
      <c r="N4384" s="1">
        <v>454046683.41000003</v>
      </c>
      <c r="O4384">
        <v>0</v>
      </c>
      <c r="P4384" s="1">
        <v>454046683.41000003</v>
      </c>
      <c r="Q4384">
        <v>0</v>
      </c>
      <c r="R4384" s="1">
        <v>454046683.41000003</v>
      </c>
      <c r="S4384">
        <v>0</v>
      </c>
    </row>
    <row r="4385" spans="1:19" x14ac:dyDescent="0.25">
      <c r="A4385" s="2">
        <v>1001</v>
      </c>
      <c r="B4385" t="s">
        <v>21</v>
      </c>
      <c r="C4385" s="2" t="str">
        <f t="shared" si="228"/>
        <v>25</v>
      </c>
      <c r="D4385" t="s">
        <v>847</v>
      </c>
      <c r="E4385" s="2" t="str">
        <f t="shared" si="229"/>
        <v>250010000</v>
      </c>
      <c r="F4385" t="s">
        <v>847</v>
      </c>
      <c r="G4385" t="s">
        <v>848</v>
      </c>
      <c r="H4385" t="s">
        <v>849</v>
      </c>
      <c r="I4385">
        <v>30100</v>
      </c>
      <c r="J4385" t="s">
        <v>851</v>
      </c>
      <c r="K4385" s="1">
        <v>4900000</v>
      </c>
      <c r="L4385" s="1">
        <v>2565000</v>
      </c>
      <c r="M4385" s="1">
        <v>-2335000</v>
      </c>
      <c r="N4385" s="1">
        <v>2560215.65</v>
      </c>
      <c r="O4385" s="1">
        <v>4784.3500000000004</v>
      </c>
      <c r="P4385" s="1">
        <v>2560215.65</v>
      </c>
      <c r="Q4385">
        <v>0</v>
      </c>
      <c r="R4385" s="1">
        <v>2560215.65</v>
      </c>
      <c r="S4385">
        <v>0</v>
      </c>
    </row>
    <row r="4386" spans="1:19" x14ac:dyDescent="0.25">
      <c r="A4386" s="2">
        <v>1001</v>
      </c>
      <c r="B4386" t="s">
        <v>21</v>
      </c>
      <c r="C4386" s="2" t="str">
        <f t="shared" si="228"/>
        <v>25</v>
      </c>
      <c r="D4386" t="s">
        <v>847</v>
      </c>
      <c r="E4386" s="2" t="str">
        <f t="shared" si="229"/>
        <v>250010000</v>
      </c>
      <c r="F4386" t="s">
        <v>847</v>
      </c>
      <c r="G4386" t="s">
        <v>848</v>
      </c>
      <c r="H4386" t="s">
        <v>849</v>
      </c>
      <c r="I4386">
        <v>30200</v>
      </c>
      <c r="J4386" t="s">
        <v>852</v>
      </c>
      <c r="K4386" s="1">
        <v>1258170</v>
      </c>
      <c r="L4386" s="1">
        <v>3142220.24</v>
      </c>
      <c r="M4386" s="1">
        <v>1884050.24</v>
      </c>
      <c r="N4386" s="1">
        <v>3142220.24</v>
      </c>
      <c r="O4386">
        <v>0</v>
      </c>
      <c r="P4386" s="1">
        <v>3142220.24</v>
      </c>
      <c r="Q4386">
        <v>0</v>
      </c>
      <c r="R4386" s="1">
        <v>3142220.24</v>
      </c>
      <c r="S4386">
        <v>0</v>
      </c>
    </row>
    <row r="4387" spans="1:19" x14ac:dyDescent="0.25">
      <c r="A4387" s="2">
        <v>1001</v>
      </c>
      <c r="B4387" t="s">
        <v>21</v>
      </c>
      <c r="C4387" s="2" t="str">
        <f t="shared" si="228"/>
        <v>25</v>
      </c>
      <c r="D4387" t="s">
        <v>847</v>
      </c>
      <c r="E4387" s="2" t="str">
        <f t="shared" si="229"/>
        <v>250010000</v>
      </c>
      <c r="F4387" t="s">
        <v>847</v>
      </c>
      <c r="G4387" t="s">
        <v>848</v>
      </c>
      <c r="H4387" t="s">
        <v>849</v>
      </c>
      <c r="I4387">
        <v>31000</v>
      </c>
      <c r="J4387" t="s">
        <v>853</v>
      </c>
      <c r="K4387" s="1">
        <v>301776607</v>
      </c>
      <c r="L4387" s="1">
        <v>261826909.94</v>
      </c>
      <c r="M4387" s="1">
        <v>-39949697.060000002</v>
      </c>
      <c r="N4387" s="1">
        <v>261779196.66999999</v>
      </c>
      <c r="O4387" s="1">
        <v>47713.27</v>
      </c>
      <c r="P4387" s="1">
        <v>261779196.66999999</v>
      </c>
      <c r="Q4387">
        <v>0</v>
      </c>
      <c r="R4387" s="1">
        <v>261779196.66999999</v>
      </c>
      <c r="S4387">
        <v>0</v>
      </c>
    </row>
    <row r="4388" spans="1:19" x14ac:dyDescent="0.25">
      <c r="A4388" s="2">
        <v>1001</v>
      </c>
      <c r="B4388" t="s">
        <v>21</v>
      </c>
      <c r="C4388" s="2" t="str">
        <f t="shared" si="228"/>
        <v>25</v>
      </c>
      <c r="D4388" t="s">
        <v>847</v>
      </c>
      <c r="E4388" s="2" t="str">
        <f t="shared" si="229"/>
        <v>250010000</v>
      </c>
      <c r="F4388" t="s">
        <v>847</v>
      </c>
      <c r="G4388" t="s">
        <v>848</v>
      </c>
      <c r="H4388" t="s">
        <v>849</v>
      </c>
      <c r="I4388">
        <v>31100</v>
      </c>
      <c r="J4388" t="s">
        <v>854</v>
      </c>
      <c r="K4388" s="1">
        <v>100000</v>
      </c>
      <c r="L4388">
        <v>0</v>
      </c>
      <c r="M4388" s="1">
        <v>-100000</v>
      </c>
      <c r="N4388">
        <v>0</v>
      </c>
      <c r="O4388">
        <v>0</v>
      </c>
      <c r="P4388">
        <v>0</v>
      </c>
      <c r="Q4388">
        <v>0</v>
      </c>
      <c r="R4388">
        <v>0</v>
      </c>
      <c r="S4388">
        <v>0</v>
      </c>
    </row>
    <row r="4389" spans="1:19" x14ac:dyDescent="0.25">
      <c r="A4389" s="2">
        <v>1001</v>
      </c>
      <c r="B4389" t="s">
        <v>21</v>
      </c>
      <c r="C4389" s="2" t="str">
        <f t="shared" si="228"/>
        <v>25</v>
      </c>
      <c r="D4389" t="s">
        <v>847</v>
      </c>
      <c r="E4389" s="2" t="str">
        <f t="shared" si="229"/>
        <v>250010000</v>
      </c>
      <c r="F4389" t="s">
        <v>847</v>
      </c>
      <c r="G4389" t="s">
        <v>848</v>
      </c>
      <c r="H4389" t="s">
        <v>849</v>
      </c>
      <c r="I4389">
        <v>35000</v>
      </c>
      <c r="J4389" t="s">
        <v>643</v>
      </c>
      <c r="K4389" s="1">
        <v>600000</v>
      </c>
      <c r="L4389" s="1">
        <v>490000</v>
      </c>
      <c r="M4389" s="1">
        <v>-110000</v>
      </c>
      <c r="N4389" s="1">
        <v>478802.89</v>
      </c>
      <c r="O4389" s="1">
        <v>11197.11</v>
      </c>
      <c r="P4389" s="1">
        <v>478802.89</v>
      </c>
      <c r="Q4389">
        <v>0</v>
      </c>
      <c r="R4389" s="1">
        <v>478802.89</v>
      </c>
      <c r="S4389">
        <v>0</v>
      </c>
    </row>
    <row r="4390" spans="1:19" x14ac:dyDescent="0.25">
      <c r="A4390" s="2">
        <v>1001</v>
      </c>
      <c r="B4390" t="s">
        <v>21</v>
      </c>
      <c r="C4390" s="2" t="str">
        <f t="shared" si="228"/>
        <v>25</v>
      </c>
      <c r="D4390" t="s">
        <v>847</v>
      </c>
      <c r="E4390" s="2" t="str">
        <f t="shared" si="229"/>
        <v>250010000</v>
      </c>
      <c r="F4390" t="s">
        <v>847</v>
      </c>
      <c r="G4390" t="s">
        <v>848</v>
      </c>
      <c r="H4390" t="s">
        <v>849</v>
      </c>
      <c r="I4390">
        <v>90100</v>
      </c>
      <c r="J4390" t="s">
        <v>855</v>
      </c>
      <c r="K4390" s="1">
        <v>617741830</v>
      </c>
      <c r="L4390" s="1">
        <v>618303430</v>
      </c>
      <c r="M4390" s="1">
        <v>561600</v>
      </c>
      <c r="N4390" s="1">
        <v>618303430</v>
      </c>
      <c r="O4390">
        <v>0</v>
      </c>
      <c r="P4390" s="1">
        <v>618303430</v>
      </c>
      <c r="Q4390">
        <v>0</v>
      </c>
      <c r="R4390" s="1">
        <v>618303430</v>
      </c>
      <c r="S4390">
        <v>0</v>
      </c>
    </row>
    <row r="4391" spans="1:19" x14ac:dyDescent="0.25">
      <c r="A4391" s="2">
        <v>1001</v>
      </c>
      <c r="B4391" t="s">
        <v>21</v>
      </c>
      <c r="C4391" s="2" t="str">
        <f t="shared" si="228"/>
        <v>25</v>
      </c>
      <c r="D4391" t="s">
        <v>847</v>
      </c>
      <c r="E4391" s="2" t="str">
        <f t="shared" si="229"/>
        <v>250010000</v>
      </c>
      <c r="F4391" t="s">
        <v>847</v>
      </c>
      <c r="G4391" t="s">
        <v>848</v>
      </c>
      <c r="H4391" t="s">
        <v>849</v>
      </c>
      <c r="I4391">
        <v>91100</v>
      </c>
      <c r="J4391" t="s">
        <v>856</v>
      </c>
      <c r="K4391" s="1">
        <v>329982815</v>
      </c>
      <c r="L4391" s="1">
        <v>329982815.14999998</v>
      </c>
      <c r="M4391">
        <v>0.15</v>
      </c>
      <c r="N4391" s="1">
        <v>329982815.14999998</v>
      </c>
      <c r="O4391">
        <v>0</v>
      </c>
      <c r="P4391" s="1">
        <v>329982815.14999998</v>
      </c>
      <c r="Q4391">
        <v>0</v>
      </c>
      <c r="R4391" s="1">
        <v>329982815.14999998</v>
      </c>
      <c r="S4391">
        <v>0</v>
      </c>
    </row>
    <row r="4392" spans="1:19" x14ac:dyDescent="0.25">
      <c r="A4392" s="2">
        <v>1001</v>
      </c>
      <c r="B4392" t="s">
        <v>21</v>
      </c>
      <c r="C4392" s="2" t="str">
        <f t="shared" si="228"/>
        <v>25</v>
      </c>
      <c r="D4392" t="s">
        <v>847</v>
      </c>
      <c r="E4392" s="2" t="str">
        <f t="shared" si="229"/>
        <v>250010000</v>
      </c>
      <c r="F4392" t="s">
        <v>847</v>
      </c>
      <c r="G4392" t="s">
        <v>848</v>
      </c>
      <c r="H4392" t="s">
        <v>849</v>
      </c>
      <c r="I4392">
        <v>91300</v>
      </c>
      <c r="J4392" t="s">
        <v>857</v>
      </c>
      <c r="K4392" s="1">
        <v>1744425364</v>
      </c>
      <c r="L4392" s="1">
        <v>1744425364.26</v>
      </c>
      <c r="M4392">
        <v>0.26</v>
      </c>
      <c r="N4392" s="1">
        <v>1744425364.26</v>
      </c>
      <c r="O4392">
        <v>0</v>
      </c>
      <c r="P4392" s="1">
        <v>1744425364.26</v>
      </c>
      <c r="Q4392">
        <v>0</v>
      </c>
      <c r="R4392" s="1">
        <v>1744425364.26</v>
      </c>
      <c r="S4392">
        <v>0</v>
      </c>
    </row>
    <row r="4393" spans="1:19" x14ac:dyDescent="0.25">
      <c r="A4393" s="2">
        <v>1001</v>
      </c>
      <c r="B4393" t="s">
        <v>21</v>
      </c>
      <c r="C4393" s="2" t="str">
        <f t="shared" ref="C4393:C4405" si="230">"26"</f>
        <v>26</v>
      </c>
      <c r="D4393" t="s">
        <v>858</v>
      </c>
      <c r="E4393" s="2" t="str">
        <f t="shared" ref="E4393:E4405" si="231">"260010000"</f>
        <v>260010000</v>
      </c>
      <c r="F4393" t="s">
        <v>858</v>
      </c>
      <c r="G4393" t="s">
        <v>859</v>
      </c>
      <c r="H4393" t="s">
        <v>860</v>
      </c>
      <c r="I4393">
        <v>12400</v>
      </c>
      <c r="J4393" t="s">
        <v>329</v>
      </c>
      <c r="K4393" s="1">
        <v>400000</v>
      </c>
      <c r="L4393" s="1">
        <v>121034</v>
      </c>
      <c r="M4393" s="1">
        <v>-278966</v>
      </c>
      <c r="N4393" s="1">
        <v>121033.03</v>
      </c>
      <c r="O4393">
        <v>0.97</v>
      </c>
      <c r="P4393" s="1">
        <v>121033.03</v>
      </c>
      <c r="Q4393">
        <v>0</v>
      </c>
      <c r="R4393" s="1">
        <v>121033.03</v>
      </c>
      <c r="S4393">
        <v>0</v>
      </c>
    </row>
    <row r="4394" spans="1:19" x14ac:dyDescent="0.25">
      <c r="A4394" s="2">
        <v>1001</v>
      </c>
      <c r="B4394" t="s">
        <v>21</v>
      </c>
      <c r="C4394" s="2" t="str">
        <f t="shared" si="230"/>
        <v>26</v>
      </c>
      <c r="D4394" t="s">
        <v>858</v>
      </c>
      <c r="E4394" s="2" t="str">
        <f t="shared" si="231"/>
        <v>260010000</v>
      </c>
      <c r="F4394" t="s">
        <v>858</v>
      </c>
      <c r="G4394" t="s">
        <v>859</v>
      </c>
      <c r="H4394" t="s">
        <v>860</v>
      </c>
      <c r="I4394">
        <v>16000</v>
      </c>
      <c r="J4394" t="s">
        <v>35</v>
      </c>
      <c r="K4394" s="1">
        <v>120000</v>
      </c>
      <c r="L4394" s="1">
        <v>52162.19</v>
      </c>
      <c r="M4394" s="1">
        <v>-67837.81</v>
      </c>
      <c r="N4394" s="1">
        <v>46078.59</v>
      </c>
      <c r="O4394" s="1">
        <v>6083.6</v>
      </c>
      <c r="P4394" s="1">
        <v>46078.59</v>
      </c>
      <c r="Q4394">
        <v>0</v>
      </c>
      <c r="R4394" s="1">
        <v>46078.59</v>
      </c>
      <c r="S4394">
        <v>0</v>
      </c>
    </row>
    <row r="4395" spans="1:19" x14ac:dyDescent="0.25">
      <c r="A4395" s="2">
        <v>1001</v>
      </c>
      <c r="B4395" t="s">
        <v>21</v>
      </c>
      <c r="C4395" s="2" t="str">
        <f t="shared" si="230"/>
        <v>26</v>
      </c>
      <c r="D4395" t="s">
        <v>858</v>
      </c>
      <c r="E4395" s="2" t="str">
        <f t="shared" si="231"/>
        <v>260010000</v>
      </c>
      <c r="F4395" t="s">
        <v>858</v>
      </c>
      <c r="G4395" t="s">
        <v>859</v>
      </c>
      <c r="H4395" t="s">
        <v>860</v>
      </c>
      <c r="I4395">
        <v>16100</v>
      </c>
      <c r="J4395" t="s">
        <v>861</v>
      </c>
      <c r="K4395" s="1">
        <v>2000</v>
      </c>
      <c r="L4395">
        <v>229</v>
      </c>
      <c r="M4395" s="1">
        <v>-1771</v>
      </c>
      <c r="N4395">
        <v>228.88</v>
      </c>
      <c r="O4395">
        <v>0.12</v>
      </c>
      <c r="P4395">
        <v>228.88</v>
      </c>
      <c r="Q4395">
        <v>0</v>
      </c>
      <c r="R4395">
        <v>228.88</v>
      </c>
      <c r="S4395">
        <v>0</v>
      </c>
    </row>
    <row r="4396" spans="1:19" x14ac:dyDescent="0.25">
      <c r="A4396" s="2">
        <v>1001</v>
      </c>
      <c r="B4396" t="s">
        <v>21</v>
      </c>
      <c r="C4396" s="2" t="str">
        <f t="shared" si="230"/>
        <v>26</v>
      </c>
      <c r="D4396" t="s">
        <v>858</v>
      </c>
      <c r="E4396" s="2" t="str">
        <f t="shared" si="231"/>
        <v>260010000</v>
      </c>
      <c r="F4396" t="s">
        <v>858</v>
      </c>
      <c r="G4396" t="s">
        <v>859</v>
      </c>
      <c r="H4396" t="s">
        <v>860</v>
      </c>
      <c r="I4396">
        <v>16101</v>
      </c>
      <c r="J4396" t="s">
        <v>862</v>
      </c>
      <c r="K4396">
        <v>0</v>
      </c>
      <c r="L4396" s="1">
        <v>1389</v>
      </c>
      <c r="M4396" s="1">
        <v>1389</v>
      </c>
      <c r="N4396" s="1">
        <v>1388.04</v>
      </c>
      <c r="O4396">
        <v>0.96</v>
      </c>
      <c r="P4396" s="1">
        <v>1388.04</v>
      </c>
      <c r="Q4396">
        <v>0</v>
      </c>
      <c r="R4396" s="1">
        <v>1388.04</v>
      </c>
      <c r="S4396">
        <v>0</v>
      </c>
    </row>
    <row r="4397" spans="1:19" x14ac:dyDescent="0.25">
      <c r="A4397" s="2">
        <v>1001</v>
      </c>
      <c r="B4397" t="s">
        <v>21</v>
      </c>
      <c r="C4397" s="2" t="str">
        <f t="shared" si="230"/>
        <v>26</v>
      </c>
      <c r="D4397" t="s">
        <v>858</v>
      </c>
      <c r="E4397" s="2" t="str">
        <f t="shared" si="231"/>
        <v>260010000</v>
      </c>
      <c r="F4397" t="s">
        <v>858</v>
      </c>
      <c r="G4397" t="s">
        <v>859</v>
      </c>
      <c r="H4397" t="s">
        <v>860</v>
      </c>
      <c r="I4397">
        <v>18000</v>
      </c>
      <c r="J4397" t="s">
        <v>863</v>
      </c>
      <c r="K4397" s="1">
        <v>200000</v>
      </c>
      <c r="L4397">
        <v>0</v>
      </c>
      <c r="M4397" s="1">
        <v>-200000</v>
      </c>
      <c r="N4397">
        <v>0</v>
      </c>
      <c r="O4397">
        <v>0</v>
      </c>
      <c r="P4397">
        <v>0</v>
      </c>
      <c r="Q4397">
        <v>0</v>
      </c>
      <c r="R4397">
        <v>0</v>
      </c>
      <c r="S4397">
        <v>0</v>
      </c>
    </row>
    <row r="4398" spans="1:19" x14ac:dyDescent="0.25">
      <c r="A4398" s="2">
        <v>1001</v>
      </c>
      <c r="B4398" t="s">
        <v>21</v>
      </c>
      <c r="C4398" s="2" t="str">
        <f t="shared" si="230"/>
        <v>26</v>
      </c>
      <c r="D4398" t="s">
        <v>858</v>
      </c>
      <c r="E4398" s="2" t="str">
        <f t="shared" si="231"/>
        <v>260010000</v>
      </c>
      <c r="F4398" t="s">
        <v>858</v>
      </c>
      <c r="G4398" t="s">
        <v>859</v>
      </c>
      <c r="H4398" t="s">
        <v>860</v>
      </c>
      <c r="I4398">
        <v>18001</v>
      </c>
      <c r="J4398" t="s">
        <v>406</v>
      </c>
      <c r="K4398" s="1">
        <v>1000000</v>
      </c>
      <c r="L4398">
        <v>0.45</v>
      </c>
      <c r="M4398" s="1">
        <v>-999999.55</v>
      </c>
      <c r="N4398">
        <v>0</v>
      </c>
      <c r="O4398">
        <v>0.45</v>
      </c>
      <c r="P4398">
        <v>0</v>
      </c>
      <c r="Q4398">
        <v>0</v>
      </c>
      <c r="R4398">
        <v>0</v>
      </c>
      <c r="S4398">
        <v>0</v>
      </c>
    </row>
    <row r="4399" spans="1:19" x14ac:dyDescent="0.25">
      <c r="A4399" s="2">
        <v>1001</v>
      </c>
      <c r="B4399" t="s">
        <v>21</v>
      </c>
      <c r="C4399" s="2" t="str">
        <f t="shared" si="230"/>
        <v>26</v>
      </c>
      <c r="D4399" t="s">
        <v>858</v>
      </c>
      <c r="E4399" s="2" t="str">
        <f t="shared" si="231"/>
        <v>260010000</v>
      </c>
      <c r="F4399" t="s">
        <v>858</v>
      </c>
      <c r="G4399" t="s">
        <v>859</v>
      </c>
      <c r="H4399" t="s">
        <v>860</v>
      </c>
      <c r="I4399">
        <v>18005</v>
      </c>
      <c r="J4399" t="s">
        <v>864</v>
      </c>
      <c r="K4399" s="1">
        <v>2615507</v>
      </c>
      <c r="L4399">
        <v>0.28000000000000003</v>
      </c>
      <c r="M4399" s="1">
        <v>-2615506.7200000002</v>
      </c>
      <c r="N4399">
        <v>0</v>
      </c>
      <c r="O4399">
        <v>0.28000000000000003</v>
      </c>
      <c r="P4399">
        <v>0</v>
      </c>
      <c r="Q4399">
        <v>0</v>
      </c>
      <c r="R4399">
        <v>0</v>
      </c>
      <c r="S4399">
        <v>0</v>
      </c>
    </row>
    <row r="4400" spans="1:19" x14ac:dyDescent="0.25">
      <c r="A4400" s="2">
        <v>1001</v>
      </c>
      <c r="B4400" t="s">
        <v>21</v>
      </c>
      <c r="C4400" s="2" t="str">
        <f t="shared" si="230"/>
        <v>26</v>
      </c>
      <c r="D4400" t="s">
        <v>858</v>
      </c>
      <c r="E4400" s="2" t="str">
        <f t="shared" si="231"/>
        <v>260010000</v>
      </c>
      <c r="F4400" t="s">
        <v>858</v>
      </c>
      <c r="G4400" t="s">
        <v>859</v>
      </c>
      <c r="H4400" t="s">
        <v>860</v>
      </c>
      <c r="I4400">
        <v>18009</v>
      </c>
      <c r="J4400" t="s">
        <v>865</v>
      </c>
      <c r="K4400" s="1">
        <v>30212063</v>
      </c>
      <c r="L4400">
        <v>0</v>
      </c>
      <c r="M4400" s="1">
        <v>-30212063</v>
      </c>
      <c r="N4400">
        <v>0</v>
      </c>
      <c r="O4400">
        <v>0</v>
      </c>
      <c r="P4400">
        <v>0</v>
      </c>
      <c r="Q4400">
        <v>0</v>
      </c>
      <c r="R4400">
        <v>0</v>
      </c>
      <c r="S4400">
        <v>0</v>
      </c>
    </row>
    <row r="4401" spans="1:19" x14ac:dyDescent="0.25">
      <c r="A4401" s="2">
        <v>1001</v>
      </c>
      <c r="B4401" t="s">
        <v>21</v>
      </c>
      <c r="C4401" s="2" t="str">
        <f t="shared" si="230"/>
        <v>26</v>
      </c>
      <c r="D4401" t="s">
        <v>858</v>
      </c>
      <c r="E4401" s="2" t="str">
        <f t="shared" si="231"/>
        <v>260010000</v>
      </c>
      <c r="F4401" t="s">
        <v>858</v>
      </c>
      <c r="G4401" t="s">
        <v>859</v>
      </c>
      <c r="H4401" t="s">
        <v>860</v>
      </c>
      <c r="I4401">
        <v>18010</v>
      </c>
      <c r="J4401" t="s">
        <v>866</v>
      </c>
      <c r="K4401" s="1">
        <v>6100000</v>
      </c>
      <c r="L4401">
        <v>0.01</v>
      </c>
      <c r="M4401" s="1">
        <v>-6099999.9900000002</v>
      </c>
      <c r="N4401">
        <v>0</v>
      </c>
      <c r="O4401">
        <v>0.01</v>
      </c>
      <c r="P4401">
        <v>0</v>
      </c>
      <c r="Q4401">
        <v>0</v>
      </c>
      <c r="R4401">
        <v>0</v>
      </c>
      <c r="S4401">
        <v>0</v>
      </c>
    </row>
    <row r="4402" spans="1:19" x14ac:dyDescent="0.25">
      <c r="A4402" s="2">
        <v>1001</v>
      </c>
      <c r="B4402" t="s">
        <v>21</v>
      </c>
      <c r="C4402" s="2" t="str">
        <f t="shared" si="230"/>
        <v>26</v>
      </c>
      <c r="D4402" t="s">
        <v>858</v>
      </c>
      <c r="E4402" s="2" t="str">
        <f t="shared" si="231"/>
        <v>260010000</v>
      </c>
      <c r="F4402" t="s">
        <v>858</v>
      </c>
      <c r="G4402" t="s">
        <v>859</v>
      </c>
      <c r="H4402" t="s">
        <v>860</v>
      </c>
      <c r="I4402">
        <v>18012</v>
      </c>
      <c r="J4402" t="s">
        <v>867</v>
      </c>
      <c r="K4402" s="1">
        <v>34607850</v>
      </c>
      <c r="L4402">
        <v>0.18</v>
      </c>
      <c r="M4402" s="1">
        <v>-34607849.82</v>
      </c>
      <c r="N4402">
        <v>0</v>
      </c>
      <c r="O4402">
        <v>0.18</v>
      </c>
      <c r="P4402">
        <v>0</v>
      </c>
      <c r="Q4402">
        <v>0</v>
      </c>
      <c r="R4402">
        <v>0</v>
      </c>
      <c r="S4402">
        <v>0</v>
      </c>
    </row>
    <row r="4403" spans="1:19" x14ac:dyDescent="0.25">
      <c r="A4403" s="2">
        <v>1001</v>
      </c>
      <c r="B4403" t="s">
        <v>21</v>
      </c>
      <c r="C4403" s="2" t="str">
        <f t="shared" si="230"/>
        <v>26</v>
      </c>
      <c r="D4403" t="s">
        <v>858</v>
      </c>
      <c r="E4403" s="2" t="str">
        <f t="shared" si="231"/>
        <v>260010000</v>
      </c>
      <c r="F4403" t="s">
        <v>858</v>
      </c>
      <c r="G4403" t="s">
        <v>859</v>
      </c>
      <c r="H4403" t="s">
        <v>860</v>
      </c>
      <c r="I4403">
        <v>22900</v>
      </c>
      <c r="J4403" t="s">
        <v>868</v>
      </c>
      <c r="K4403" s="1">
        <v>251733182</v>
      </c>
      <c r="L4403">
        <v>0</v>
      </c>
      <c r="M4403" s="1">
        <v>-251733182</v>
      </c>
      <c r="N4403">
        <v>0</v>
      </c>
      <c r="O4403">
        <v>0</v>
      </c>
      <c r="P4403">
        <v>0</v>
      </c>
      <c r="Q4403">
        <v>0</v>
      </c>
      <c r="R4403">
        <v>0</v>
      </c>
      <c r="S4403">
        <v>0</v>
      </c>
    </row>
    <row r="4404" spans="1:19" x14ac:dyDescent="0.25">
      <c r="A4404" s="2">
        <v>1001</v>
      </c>
      <c r="B4404" t="s">
        <v>21</v>
      </c>
      <c r="C4404" s="2" t="str">
        <f t="shared" si="230"/>
        <v>26</v>
      </c>
      <c r="D4404" t="s">
        <v>858</v>
      </c>
      <c r="E4404" s="2" t="str">
        <f t="shared" si="231"/>
        <v>260010000</v>
      </c>
      <c r="F4404" t="s">
        <v>858</v>
      </c>
      <c r="G4404" t="s">
        <v>859</v>
      </c>
      <c r="H4404" t="s">
        <v>860</v>
      </c>
      <c r="I4404">
        <v>22902</v>
      </c>
      <c r="J4404" t="s">
        <v>869</v>
      </c>
      <c r="K4404" s="1">
        <v>1186043461</v>
      </c>
      <c r="L4404">
        <v>0</v>
      </c>
      <c r="M4404" s="1">
        <v>-1186043461</v>
      </c>
      <c r="N4404">
        <v>0</v>
      </c>
      <c r="O4404">
        <v>0</v>
      </c>
      <c r="P4404">
        <v>0</v>
      </c>
      <c r="Q4404">
        <v>0</v>
      </c>
      <c r="R4404">
        <v>0</v>
      </c>
      <c r="S4404">
        <v>0</v>
      </c>
    </row>
    <row r="4405" spans="1:19" x14ac:dyDescent="0.25">
      <c r="A4405" s="2">
        <v>1001</v>
      </c>
      <c r="B4405" t="s">
        <v>21</v>
      </c>
      <c r="C4405" s="2" t="str">
        <f t="shared" si="230"/>
        <v>26</v>
      </c>
      <c r="D4405" t="s">
        <v>858</v>
      </c>
      <c r="E4405" s="2" t="str">
        <f t="shared" si="231"/>
        <v>260010000</v>
      </c>
      <c r="F4405" t="s">
        <v>858</v>
      </c>
      <c r="G4405" t="s">
        <v>859</v>
      </c>
      <c r="H4405" t="s">
        <v>860</v>
      </c>
      <c r="I4405">
        <v>44401</v>
      </c>
      <c r="J4405" t="s">
        <v>870</v>
      </c>
      <c r="K4405" s="1">
        <v>67324154</v>
      </c>
      <c r="L4405" s="1">
        <v>73318154</v>
      </c>
      <c r="M4405" s="1">
        <v>5994000</v>
      </c>
      <c r="N4405" s="1">
        <v>73318154</v>
      </c>
      <c r="O4405">
        <v>0</v>
      </c>
      <c r="P4405" s="1">
        <v>73318154</v>
      </c>
      <c r="Q4405">
        <v>0</v>
      </c>
      <c r="R4405" s="1">
        <v>73318154</v>
      </c>
      <c r="S4405">
        <v>0</v>
      </c>
    </row>
    <row r="4406" spans="1:19" x14ac:dyDescent="0.25">
      <c r="A4406" s="2">
        <v>1001</v>
      </c>
      <c r="B4406" t="s">
        <v>21</v>
      </c>
      <c r="C4406" s="2" t="str">
        <f>"30"</f>
        <v>30</v>
      </c>
      <c r="D4406" t="s">
        <v>871</v>
      </c>
      <c r="E4406" s="2" t="str">
        <f>"300010000"</f>
        <v>300010000</v>
      </c>
      <c r="F4406" t="s">
        <v>871</v>
      </c>
      <c r="G4406" t="s">
        <v>859</v>
      </c>
      <c r="H4406" t="s">
        <v>860</v>
      </c>
      <c r="I4406">
        <v>50000</v>
      </c>
      <c r="J4406" t="s">
        <v>871</v>
      </c>
      <c r="K4406" s="1">
        <v>114219556</v>
      </c>
      <c r="L4406">
        <v>0</v>
      </c>
      <c r="M4406" s="1">
        <v>-114219556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</row>
    <row r="4407" spans="1:19" x14ac:dyDescent="0.25">
      <c r="A4407" s="2">
        <v>1004</v>
      </c>
      <c r="B4407" t="s">
        <v>872</v>
      </c>
      <c r="C4407" s="2" t="str">
        <f t="shared" ref="C4407:C4470" si="232">"19"</f>
        <v>19</v>
      </c>
      <c r="D4407" t="s">
        <v>757</v>
      </c>
      <c r="E4407" s="2" t="str">
        <f t="shared" ref="E4407:E4470" si="233">"191020000"</f>
        <v>191020000</v>
      </c>
      <c r="F4407" t="s">
        <v>872</v>
      </c>
      <c r="G4407" t="s">
        <v>873</v>
      </c>
      <c r="H4407" t="s">
        <v>874</v>
      </c>
      <c r="I4407">
        <v>12001</v>
      </c>
      <c r="J4407" t="s">
        <v>51</v>
      </c>
      <c r="K4407" s="1">
        <v>119941</v>
      </c>
      <c r="L4407" s="1">
        <v>126410.72</v>
      </c>
      <c r="M4407" s="1">
        <v>6469.72</v>
      </c>
      <c r="N4407" s="1">
        <v>126409.85</v>
      </c>
      <c r="O4407">
        <v>0.87</v>
      </c>
      <c r="P4407" s="1">
        <v>126409.85</v>
      </c>
      <c r="Q4407">
        <v>0</v>
      </c>
      <c r="R4407" s="1">
        <v>126409.85</v>
      </c>
      <c r="S4407">
        <v>0</v>
      </c>
    </row>
    <row r="4408" spans="1:19" x14ac:dyDescent="0.25">
      <c r="A4408" s="2">
        <v>1004</v>
      </c>
      <c r="B4408" t="s">
        <v>872</v>
      </c>
      <c r="C4408" s="2" t="str">
        <f t="shared" si="232"/>
        <v>19</v>
      </c>
      <c r="D4408" t="s">
        <v>757</v>
      </c>
      <c r="E4408" s="2" t="str">
        <f t="shared" si="233"/>
        <v>191020000</v>
      </c>
      <c r="F4408" t="s">
        <v>872</v>
      </c>
      <c r="G4408" t="s">
        <v>873</v>
      </c>
      <c r="H4408" t="s">
        <v>874</v>
      </c>
      <c r="I4408">
        <v>12005</v>
      </c>
      <c r="J4408" t="s">
        <v>31</v>
      </c>
      <c r="K4408" s="1">
        <v>19131</v>
      </c>
      <c r="L4408" s="1">
        <v>19131</v>
      </c>
      <c r="M4408">
        <v>0</v>
      </c>
      <c r="N4408" s="1">
        <v>21968.799999999999</v>
      </c>
      <c r="O4408" s="1">
        <v>-2837.8</v>
      </c>
      <c r="P4408" s="1">
        <v>21968.799999999999</v>
      </c>
      <c r="Q4408">
        <v>0</v>
      </c>
      <c r="R4408" s="1">
        <v>21968.799999999999</v>
      </c>
      <c r="S4408">
        <v>0</v>
      </c>
    </row>
    <row r="4409" spans="1:19" x14ac:dyDescent="0.25">
      <c r="A4409" s="2">
        <v>1004</v>
      </c>
      <c r="B4409" t="s">
        <v>872</v>
      </c>
      <c r="C4409" s="2" t="str">
        <f t="shared" si="232"/>
        <v>19</v>
      </c>
      <c r="D4409" t="s">
        <v>757</v>
      </c>
      <c r="E4409" s="2" t="str">
        <f t="shared" si="233"/>
        <v>191020000</v>
      </c>
      <c r="F4409" t="s">
        <v>872</v>
      </c>
      <c r="G4409" t="s">
        <v>873</v>
      </c>
      <c r="H4409" t="s">
        <v>874</v>
      </c>
      <c r="I4409">
        <v>12100</v>
      </c>
      <c r="J4409" t="s">
        <v>32</v>
      </c>
      <c r="K4409" s="1">
        <v>63694</v>
      </c>
      <c r="L4409" s="1">
        <v>67038.69</v>
      </c>
      <c r="M4409" s="1">
        <v>3344.69</v>
      </c>
      <c r="N4409" s="1">
        <v>64730.61</v>
      </c>
      <c r="O4409" s="1">
        <v>2308.08</v>
      </c>
      <c r="P4409" s="1">
        <v>64730.61</v>
      </c>
      <c r="Q4409">
        <v>0</v>
      </c>
      <c r="R4409" s="1">
        <v>64730.61</v>
      </c>
      <c r="S4409">
        <v>0</v>
      </c>
    </row>
    <row r="4410" spans="1:19" x14ac:dyDescent="0.25">
      <c r="A4410" s="2">
        <v>1004</v>
      </c>
      <c r="B4410" t="s">
        <v>872</v>
      </c>
      <c r="C4410" s="2" t="str">
        <f t="shared" si="232"/>
        <v>19</v>
      </c>
      <c r="D4410" t="s">
        <v>757</v>
      </c>
      <c r="E4410" s="2" t="str">
        <f t="shared" si="233"/>
        <v>191020000</v>
      </c>
      <c r="F4410" t="s">
        <v>872</v>
      </c>
      <c r="G4410" t="s">
        <v>873</v>
      </c>
      <c r="H4410" t="s">
        <v>874</v>
      </c>
      <c r="I4410">
        <v>12101</v>
      </c>
      <c r="J4410" t="s">
        <v>33</v>
      </c>
      <c r="K4410" s="1">
        <v>91578</v>
      </c>
      <c r="L4410" s="1">
        <v>91807.16</v>
      </c>
      <c r="M4410">
        <v>229.16</v>
      </c>
      <c r="N4410" s="1">
        <v>91806.46</v>
      </c>
      <c r="O4410">
        <v>0.7</v>
      </c>
      <c r="P4410" s="1">
        <v>91806.46</v>
      </c>
      <c r="Q4410">
        <v>0</v>
      </c>
      <c r="R4410" s="1">
        <v>91806.46</v>
      </c>
      <c r="S4410">
        <v>0</v>
      </c>
    </row>
    <row r="4411" spans="1:19" x14ac:dyDescent="0.25">
      <c r="A4411" s="2">
        <v>1004</v>
      </c>
      <c r="B4411" t="s">
        <v>872</v>
      </c>
      <c r="C4411" s="2" t="str">
        <f t="shared" si="232"/>
        <v>19</v>
      </c>
      <c r="D4411" t="s">
        <v>757</v>
      </c>
      <c r="E4411" s="2" t="str">
        <f t="shared" si="233"/>
        <v>191020000</v>
      </c>
      <c r="F4411" t="s">
        <v>872</v>
      </c>
      <c r="G4411" t="s">
        <v>873</v>
      </c>
      <c r="H4411" t="s">
        <v>874</v>
      </c>
      <c r="I4411">
        <v>12103</v>
      </c>
      <c r="J4411" t="s">
        <v>52</v>
      </c>
      <c r="K4411">
        <v>530</v>
      </c>
      <c r="L4411">
        <v>530</v>
      </c>
      <c r="M4411">
        <v>0</v>
      </c>
      <c r="N4411">
        <v>0</v>
      </c>
      <c r="O4411">
        <v>530</v>
      </c>
      <c r="P4411">
        <v>0</v>
      </c>
      <c r="Q4411">
        <v>0</v>
      </c>
      <c r="R4411">
        <v>0</v>
      </c>
      <c r="S4411">
        <v>0</v>
      </c>
    </row>
    <row r="4412" spans="1:19" x14ac:dyDescent="0.25">
      <c r="A4412" s="2">
        <v>1004</v>
      </c>
      <c r="B4412" t="s">
        <v>872</v>
      </c>
      <c r="C4412" s="2" t="str">
        <f t="shared" si="232"/>
        <v>19</v>
      </c>
      <c r="D4412" t="s">
        <v>757</v>
      </c>
      <c r="E4412" s="2" t="str">
        <f t="shared" si="233"/>
        <v>191020000</v>
      </c>
      <c r="F4412" t="s">
        <v>872</v>
      </c>
      <c r="G4412" t="s">
        <v>873</v>
      </c>
      <c r="H4412" t="s">
        <v>874</v>
      </c>
      <c r="I4412">
        <v>13000</v>
      </c>
      <c r="J4412" t="s">
        <v>53</v>
      </c>
      <c r="K4412" s="1">
        <v>4275800</v>
      </c>
      <c r="L4412" s="1">
        <v>4124970.74</v>
      </c>
      <c r="M4412" s="1">
        <v>-150829.26</v>
      </c>
      <c r="N4412" s="1">
        <v>4088380.85</v>
      </c>
      <c r="O4412" s="1">
        <v>36589.89</v>
      </c>
      <c r="P4412" s="1">
        <v>4088380.85</v>
      </c>
      <c r="Q4412">
        <v>0</v>
      </c>
      <c r="R4412" s="1">
        <v>4088380.85</v>
      </c>
      <c r="S4412">
        <v>0</v>
      </c>
    </row>
    <row r="4413" spans="1:19" x14ac:dyDescent="0.25">
      <c r="A4413" s="2">
        <v>1004</v>
      </c>
      <c r="B4413" t="s">
        <v>872</v>
      </c>
      <c r="C4413" s="2" t="str">
        <f t="shared" si="232"/>
        <v>19</v>
      </c>
      <c r="D4413" t="s">
        <v>757</v>
      </c>
      <c r="E4413" s="2" t="str">
        <f t="shared" si="233"/>
        <v>191020000</v>
      </c>
      <c r="F4413" t="s">
        <v>872</v>
      </c>
      <c r="G4413" t="s">
        <v>873</v>
      </c>
      <c r="H4413" t="s">
        <v>874</v>
      </c>
      <c r="I4413">
        <v>13001</v>
      </c>
      <c r="J4413" t="s">
        <v>54</v>
      </c>
      <c r="K4413" s="1">
        <v>55687</v>
      </c>
      <c r="L4413" s="1">
        <v>60210.74</v>
      </c>
      <c r="M4413" s="1">
        <v>4523.74</v>
      </c>
      <c r="N4413" s="1">
        <v>87283.8</v>
      </c>
      <c r="O4413" s="1">
        <v>-27073.06</v>
      </c>
      <c r="P4413" s="1">
        <v>87283.8</v>
      </c>
      <c r="Q4413">
        <v>0</v>
      </c>
      <c r="R4413" s="1">
        <v>87283.8</v>
      </c>
      <c r="S4413">
        <v>0</v>
      </c>
    </row>
    <row r="4414" spans="1:19" x14ac:dyDescent="0.25">
      <c r="A4414" s="2">
        <v>1004</v>
      </c>
      <c r="B4414" t="s">
        <v>872</v>
      </c>
      <c r="C4414" s="2" t="str">
        <f t="shared" si="232"/>
        <v>19</v>
      </c>
      <c r="D4414" t="s">
        <v>757</v>
      </c>
      <c r="E4414" s="2" t="str">
        <f t="shared" si="233"/>
        <v>191020000</v>
      </c>
      <c r="F4414" t="s">
        <v>872</v>
      </c>
      <c r="G4414" t="s">
        <v>873</v>
      </c>
      <c r="H4414" t="s">
        <v>874</v>
      </c>
      <c r="I4414">
        <v>13005</v>
      </c>
      <c r="J4414" t="s">
        <v>56</v>
      </c>
      <c r="K4414" s="1">
        <v>500575</v>
      </c>
      <c r="L4414" s="1">
        <v>500575</v>
      </c>
      <c r="M4414">
        <v>0</v>
      </c>
      <c r="N4414" s="1">
        <v>510091.83</v>
      </c>
      <c r="O4414" s="1">
        <v>-9516.83</v>
      </c>
      <c r="P4414" s="1">
        <v>510091.83</v>
      </c>
      <c r="Q4414">
        <v>0</v>
      </c>
      <c r="R4414" s="1">
        <v>510091.83</v>
      </c>
      <c r="S4414">
        <v>0</v>
      </c>
    </row>
    <row r="4415" spans="1:19" x14ac:dyDescent="0.25">
      <c r="A4415" s="2">
        <v>1004</v>
      </c>
      <c r="B4415" t="s">
        <v>872</v>
      </c>
      <c r="C4415" s="2" t="str">
        <f t="shared" si="232"/>
        <v>19</v>
      </c>
      <c r="D4415" t="s">
        <v>757</v>
      </c>
      <c r="E4415" s="2" t="str">
        <f t="shared" si="233"/>
        <v>191020000</v>
      </c>
      <c r="F4415" t="s">
        <v>872</v>
      </c>
      <c r="G4415" t="s">
        <v>873</v>
      </c>
      <c r="H4415" t="s">
        <v>874</v>
      </c>
      <c r="I4415">
        <v>16000</v>
      </c>
      <c r="J4415" t="s">
        <v>35</v>
      </c>
      <c r="K4415" s="1">
        <v>1478799</v>
      </c>
      <c r="L4415" s="1">
        <v>1740724.15</v>
      </c>
      <c r="M4415" s="1">
        <v>261925.15</v>
      </c>
      <c r="N4415" s="1">
        <v>1740724.15</v>
      </c>
      <c r="O4415">
        <v>0</v>
      </c>
      <c r="P4415" s="1">
        <v>1740724.15</v>
      </c>
      <c r="Q4415">
        <v>0</v>
      </c>
      <c r="R4415" s="1">
        <v>1740724.15</v>
      </c>
      <c r="S4415">
        <v>0</v>
      </c>
    </row>
    <row r="4416" spans="1:19" x14ac:dyDescent="0.25">
      <c r="A4416" s="2">
        <v>1004</v>
      </c>
      <c r="B4416" t="s">
        <v>872</v>
      </c>
      <c r="C4416" s="2" t="str">
        <f t="shared" si="232"/>
        <v>19</v>
      </c>
      <c r="D4416" t="s">
        <v>757</v>
      </c>
      <c r="E4416" s="2" t="str">
        <f t="shared" si="233"/>
        <v>191020000</v>
      </c>
      <c r="F4416" t="s">
        <v>872</v>
      </c>
      <c r="G4416" t="s">
        <v>873</v>
      </c>
      <c r="H4416" t="s">
        <v>874</v>
      </c>
      <c r="I4416">
        <v>20200</v>
      </c>
      <c r="J4416" t="s">
        <v>64</v>
      </c>
      <c r="K4416" s="1">
        <v>529275</v>
      </c>
      <c r="L4416" s="1">
        <v>188250.14</v>
      </c>
      <c r="M4416" s="1">
        <v>-341024.86</v>
      </c>
      <c r="N4416" s="1">
        <v>188250.13</v>
      </c>
      <c r="O4416">
        <v>0.01</v>
      </c>
      <c r="P4416" s="1">
        <v>188250.13</v>
      </c>
      <c r="Q4416">
        <v>0</v>
      </c>
      <c r="R4416" s="1">
        <v>182586.09</v>
      </c>
      <c r="S4416" s="1">
        <v>5664.04</v>
      </c>
    </row>
    <row r="4417" spans="1:19" x14ac:dyDescent="0.25">
      <c r="A4417" s="2">
        <v>1004</v>
      </c>
      <c r="B4417" t="s">
        <v>872</v>
      </c>
      <c r="C4417" s="2" t="str">
        <f t="shared" si="232"/>
        <v>19</v>
      </c>
      <c r="D4417" t="s">
        <v>757</v>
      </c>
      <c r="E4417" s="2" t="str">
        <f t="shared" si="233"/>
        <v>191020000</v>
      </c>
      <c r="F4417" t="s">
        <v>872</v>
      </c>
      <c r="G4417" t="s">
        <v>873</v>
      </c>
      <c r="H4417" t="s">
        <v>874</v>
      </c>
      <c r="I4417">
        <v>20500</v>
      </c>
      <c r="J4417" t="s">
        <v>67</v>
      </c>
      <c r="K4417">
        <v>0</v>
      </c>
      <c r="L4417" s="1">
        <v>6193</v>
      </c>
      <c r="M4417" s="1">
        <v>6193</v>
      </c>
      <c r="N4417" s="1">
        <v>6156.11</v>
      </c>
      <c r="O4417">
        <v>36.89</v>
      </c>
      <c r="P4417" s="1">
        <v>6156.11</v>
      </c>
      <c r="Q4417">
        <v>0</v>
      </c>
      <c r="R4417" s="1">
        <v>6156.05</v>
      </c>
      <c r="S4417">
        <v>0.06</v>
      </c>
    </row>
    <row r="4418" spans="1:19" x14ac:dyDescent="0.25">
      <c r="A4418" s="2">
        <v>1004</v>
      </c>
      <c r="B4418" t="s">
        <v>872</v>
      </c>
      <c r="C4418" s="2" t="str">
        <f t="shared" si="232"/>
        <v>19</v>
      </c>
      <c r="D4418" t="s">
        <v>757</v>
      </c>
      <c r="E4418" s="2" t="str">
        <f t="shared" si="233"/>
        <v>191020000</v>
      </c>
      <c r="F4418" t="s">
        <v>872</v>
      </c>
      <c r="G4418" t="s">
        <v>873</v>
      </c>
      <c r="H4418" t="s">
        <v>874</v>
      </c>
      <c r="I4418">
        <v>21000</v>
      </c>
      <c r="J4418" t="s">
        <v>167</v>
      </c>
      <c r="K4418" s="1">
        <v>97914</v>
      </c>
      <c r="L4418" s="1">
        <v>107914</v>
      </c>
      <c r="M4418" s="1">
        <v>10000</v>
      </c>
      <c r="N4418" s="1">
        <v>103060.06</v>
      </c>
      <c r="O4418" s="1">
        <v>4853.9399999999996</v>
      </c>
      <c r="P4418" s="1">
        <v>103060.06</v>
      </c>
      <c r="Q4418">
        <v>0</v>
      </c>
      <c r="R4418" s="1">
        <v>102773.18</v>
      </c>
      <c r="S4418">
        <v>286.88</v>
      </c>
    </row>
    <row r="4419" spans="1:19" x14ac:dyDescent="0.25">
      <c r="A4419" s="2">
        <v>1004</v>
      </c>
      <c r="B4419" t="s">
        <v>872</v>
      </c>
      <c r="C4419" s="2" t="str">
        <f t="shared" si="232"/>
        <v>19</v>
      </c>
      <c r="D4419" t="s">
        <v>757</v>
      </c>
      <c r="E4419" s="2" t="str">
        <f t="shared" si="233"/>
        <v>191020000</v>
      </c>
      <c r="F4419" t="s">
        <v>872</v>
      </c>
      <c r="G4419" t="s">
        <v>873</v>
      </c>
      <c r="H4419" t="s">
        <v>874</v>
      </c>
      <c r="I4419">
        <v>21200</v>
      </c>
      <c r="J4419" t="s">
        <v>68</v>
      </c>
      <c r="K4419" s="1">
        <v>192743</v>
      </c>
      <c r="L4419" s="1">
        <v>192743</v>
      </c>
      <c r="M4419">
        <v>0</v>
      </c>
      <c r="N4419" s="1">
        <v>185481.52</v>
      </c>
      <c r="O4419" s="1">
        <v>7261.48</v>
      </c>
      <c r="P4419" s="1">
        <v>183028.45</v>
      </c>
      <c r="Q4419" s="1">
        <v>2453.0700000000002</v>
      </c>
      <c r="R4419" s="1">
        <v>156762.1</v>
      </c>
      <c r="S4419" s="1">
        <v>26266.35</v>
      </c>
    </row>
    <row r="4420" spans="1:19" x14ac:dyDescent="0.25">
      <c r="A4420" s="2">
        <v>1004</v>
      </c>
      <c r="B4420" t="s">
        <v>872</v>
      </c>
      <c r="C4420" s="2" t="str">
        <f t="shared" si="232"/>
        <v>19</v>
      </c>
      <c r="D4420" t="s">
        <v>757</v>
      </c>
      <c r="E4420" s="2" t="str">
        <f t="shared" si="233"/>
        <v>191020000</v>
      </c>
      <c r="F4420" t="s">
        <v>872</v>
      </c>
      <c r="G4420" t="s">
        <v>873</v>
      </c>
      <c r="H4420" t="s">
        <v>874</v>
      </c>
      <c r="I4420">
        <v>21300</v>
      </c>
      <c r="J4420" t="s">
        <v>69</v>
      </c>
      <c r="K4420" s="1">
        <v>351358</v>
      </c>
      <c r="L4420" s="1">
        <v>336358</v>
      </c>
      <c r="M4420" s="1">
        <v>-15000</v>
      </c>
      <c r="N4420" s="1">
        <v>250067.82</v>
      </c>
      <c r="O4420" s="1">
        <v>86290.18</v>
      </c>
      <c r="P4420" s="1">
        <v>250067.82</v>
      </c>
      <c r="Q4420">
        <v>0</v>
      </c>
      <c r="R4420" s="1">
        <v>227872.2</v>
      </c>
      <c r="S4420" s="1">
        <v>22195.62</v>
      </c>
    </row>
    <row r="4421" spans="1:19" x14ac:dyDescent="0.25">
      <c r="A4421" s="2">
        <v>1004</v>
      </c>
      <c r="B4421" t="s">
        <v>872</v>
      </c>
      <c r="C4421" s="2" t="str">
        <f t="shared" si="232"/>
        <v>19</v>
      </c>
      <c r="D4421" t="s">
        <v>757</v>
      </c>
      <c r="E4421" s="2" t="str">
        <f t="shared" si="233"/>
        <v>191020000</v>
      </c>
      <c r="F4421" t="s">
        <v>872</v>
      </c>
      <c r="G4421" t="s">
        <v>873</v>
      </c>
      <c r="H4421" t="s">
        <v>874</v>
      </c>
      <c r="I4421">
        <v>21500</v>
      </c>
      <c r="J4421" t="s">
        <v>71</v>
      </c>
      <c r="K4421" s="1">
        <v>65515</v>
      </c>
      <c r="L4421" s="1">
        <v>65515</v>
      </c>
      <c r="M4421">
        <v>0</v>
      </c>
      <c r="N4421" s="1">
        <v>39310.33</v>
      </c>
      <c r="O4421" s="1">
        <v>26204.67</v>
      </c>
      <c r="P4421" s="1">
        <v>39310.33</v>
      </c>
      <c r="Q4421">
        <v>0</v>
      </c>
      <c r="R4421" s="1">
        <v>39310.33</v>
      </c>
      <c r="S4421">
        <v>0</v>
      </c>
    </row>
    <row r="4422" spans="1:19" x14ac:dyDescent="0.25">
      <c r="A4422" s="2">
        <v>1004</v>
      </c>
      <c r="B4422" t="s">
        <v>872</v>
      </c>
      <c r="C4422" s="2" t="str">
        <f t="shared" si="232"/>
        <v>19</v>
      </c>
      <c r="D4422" t="s">
        <v>757</v>
      </c>
      <c r="E4422" s="2" t="str">
        <f t="shared" si="233"/>
        <v>191020000</v>
      </c>
      <c r="F4422" t="s">
        <v>872</v>
      </c>
      <c r="G4422" t="s">
        <v>873</v>
      </c>
      <c r="H4422" t="s">
        <v>874</v>
      </c>
      <c r="I4422">
        <v>21800</v>
      </c>
      <c r="J4422" t="s">
        <v>222</v>
      </c>
      <c r="K4422" s="1">
        <v>2423</v>
      </c>
      <c r="L4422" s="1">
        <v>7423</v>
      </c>
      <c r="M4422" s="1">
        <v>5000</v>
      </c>
      <c r="N4422" s="1">
        <v>2067.59</v>
      </c>
      <c r="O4422" s="1">
        <v>5355.41</v>
      </c>
      <c r="P4422" s="1">
        <v>2067.59</v>
      </c>
      <c r="Q4422">
        <v>0</v>
      </c>
      <c r="R4422" s="1">
        <v>2067.59</v>
      </c>
      <c r="S4422">
        <v>0</v>
      </c>
    </row>
    <row r="4423" spans="1:19" x14ac:dyDescent="0.25">
      <c r="A4423" s="2">
        <v>1004</v>
      </c>
      <c r="B4423" t="s">
        <v>872</v>
      </c>
      <c r="C4423" s="2" t="str">
        <f t="shared" si="232"/>
        <v>19</v>
      </c>
      <c r="D4423" t="s">
        <v>757</v>
      </c>
      <c r="E4423" s="2" t="str">
        <f t="shared" si="233"/>
        <v>191020000</v>
      </c>
      <c r="F4423" t="s">
        <v>872</v>
      </c>
      <c r="G4423" t="s">
        <v>873</v>
      </c>
      <c r="H4423" t="s">
        <v>874</v>
      </c>
      <c r="I4423">
        <v>22000</v>
      </c>
      <c r="J4423" t="s">
        <v>39</v>
      </c>
      <c r="K4423" s="1">
        <v>28000</v>
      </c>
      <c r="L4423" s="1">
        <v>28000</v>
      </c>
      <c r="M4423">
        <v>0</v>
      </c>
      <c r="N4423" s="1">
        <v>15220.41</v>
      </c>
      <c r="O4423" s="1">
        <v>12779.59</v>
      </c>
      <c r="P4423" s="1">
        <v>15220.41</v>
      </c>
      <c r="Q4423">
        <v>0</v>
      </c>
      <c r="R4423" s="1">
        <v>15220.41</v>
      </c>
      <c r="S4423">
        <v>0</v>
      </c>
    </row>
    <row r="4424" spans="1:19" x14ac:dyDescent="0.25">
      <c r="A4424" s="2">
        <v>1004</v>
      </c>
      <c r="B4424" t="s">
        <v>872</v>
      </c>
      <c r="C4424" s="2" t="str">
        <f t="shared" si="232"/>
        <v>19</v>
      </c>
      <c r="D4424" t="s">
        <v>757</v>
      </c>
      <c r="E4424" s="2" t="str">
        <f t="shared" si="233"/>
        <v>191020000</v>
      </c>
      <c r="F4424" t="s">
        <v>872</v>
      </c>
      <c r="G4424" t="s">
        <v>873</v>
      </c>
      <c r="H4424" t="s">
        <v>874</v>
      </c>
      <c r="I4424">
        <v>22002</v>
      </c>
      <c r="J4424" t="s">
        <v>40</v>
      </c>
      <c r="K4424" s="1">
        <v>185001</v>
      </c>
      <c r="L4424" s="1">
        <v>262001</v>
      </c>
      <c r="M4424" s="1">
        <v>77000</v>
      </c>
      <c r="N4424" s="1">
        <v>260173.29</v>
      </c>
      <c r="O4424" s="1">
        <v>1827.71</v>
      </c>
      <c r="P4424" s="1">
        <v>260173.29</v>
      </c>
      <c r="Q4424">
        <v>0</v>
      </c>
      <c r="R4424" s="1">
        <v>260173.29</v>
      </c>
      <c r="S4424">
        <v>0</v>
      </c>
    </row>
    <row r="4425" spans="1:19" x14ac:dyDescent="0.25">
      <c r="A4425" s="2">
        <v>1004</v>
      </c>
      <c r="B4425" t="s">
        <v>872</v>
      </c>
      <c r="C4425" s="2" t="str">
        <f t="shared" si="232"/>
        <v>19</v>
      </c>
      <c r="D4425" t="s">
        <v>757</v>
      </c>
      <c r="E4425" s="2" t="str">
        <f t="shared" si="233"/>
        <v>191020000</v>
      </c>
      <c r="F4425" t="s">
        <v>872</v>
      </c>
      <c r="G4425" t="s">
        <v>873</v>
      </c>
      <c r="H4425" t="s">
        <v>874</v>
      </c>
      <c r="I4425">
        <v>22003</v>
      </c>
      <c r="J4425" t="s">
        <v>41</v>
      </c>
      <c r="K4425" s="1">
        <v>1575</v>
      </c>
      <c r="L4425" s="1">
        <v>1575</v>
      </c>
      <c r="M4425">
        <v>0</v>
      </c>
      <c r="N4425">
        <v>113.99</v>
      </c>
      <c r="O4425" s="1">
        <v>1461.01</v>
      </c>
      <c r="P4425">
        <v>113.99</v>
      </c>
      <c r="Q4425">
        <v>0</v>
      </c>
      <c r="R4425">
        <v>113.99</v>
      </c>
      <c r="S4425">
        <v>0</v>
      </c>
    </row>
    <row r="4426" spans="1:19" x14ac:dyDescent="0.25">
      <c r="A4426" s="2">
        <v>1004</v>
      </c>
      <c r="B4426" t="s">
        <v>872</v>
      </c>
      <c r="C4426" s="2" t="str">
        <f t="shared" si="232"/>
        <v>19</v>
      </c>
      <c r="D4426" t="s">
        <v>757</v>
      </c>
      <c r="E4426" s="2" t="str">
        <f t="shared" si="233"/>
        <v>191020000</v>
      </c>
      <c r="F4426" t="s">
        <v>872</v>
      </c>
      <c r="G4426" t="s">
        <v>873</v>
      </c>
      <c r="H4426" t="s">
        <v>874</v>
      </c>
      <c r="I4426">
        <v>22004</v>
      </c>
      <c r="J4426" t="s">
        <v>72</v>
      </c>
      <c r="K4426" s="1">
        <v>49000</v>
      </c>
      <c r="L4426" s="1">
        <v>39000</v>
      </c>
      <c r="M4426" s="1">
        <v>-10000</v>
      </c>
      <c r="N4426" s="1">
        <v>37669.86</v>
      </c>
      <c r="O4426" s="1">
        <v>1330.14</v>
      </c>
      <c r="P4426" s="1">
        <v>37669.86</v>
      </c>
      <c r="Q4426">
        <v>0</v>
      </c>
      <c r="R4426" s="1">
        <v>37669.86</v>
      </c>
      <c r="S4426">
        <v>0</v>
      </c>
    </row>
    <row r="4427" spans="1:19" x14ac:dyDescent="0.25">
      <c r="A4427" s="2">
        <v>1004</v>
      </c>
      <c r="B4427" t="s">
        <v>872</v>
      </c>
      <c r="C4427" s="2" t="str">
        <f t="shared" si="232"/>
        <v>19</v>
      </c>
      <c r="D4427" t="s">
        <v>757</v>
      </c>
      <c r="E4427" s="2" t="str">
        <f t="shared" si="233"/>
        <v>191020000</v>
      </c>
      <c r="F4427" t="s">
        <v>872</v>
      </c>
      <c r="G4427" t="s">
        <v>873</v>
      </c>
      <c r="H4427" t="s">
        <v>874</v>
      </c>
      <c r="I4427">
        <v>22100</v>
      </c>
      <c r="J4427" t="s">
        <v>73</v>
      </c>
      <c r="K4427" s="1">
        <v>753556</v>
      </c>
      <c r="L4427" s="1">
        <v>753556</v>
      </c>
      <c r="M4427">
        <v>0</v>
      </c>
      <c r="N4427" s="1">
        <v>838006.08</v>
      </c>
      <c r="O4427" s="1">
        <v>-84450.08</v>
      </c>
      <c r="P4427" s="1">
        <v>838006.08</v>
      </c>
      <c r="Q4427">
        <v>0</v>
      </c>
      <c r="R4427" s="1">
        <v>838006.08</v>
      </c>
      <c r="S4427">
        <v>0</v>
      </c>
    </row>
    <row r="4428" spans="1:19" x14ac:dyDescent="0.25">
      <c r="A4428" s="2">
        <v>1004</v>
      </c>
      <c r="B4428" t="s">
        <v>872</v>
      </c>
      <c r="C4428" s="2" t="str">
        <f t="shared" si="232"/>
        <v>19</v>
      </c>
      <c r="D4428" t="s">
        <v>757</v>
      </c>
      <c r="E4428" s="2" t="str">
        <f t="shared" si="233"/>
        <v>191020000</v>
      </c>
      <c r="F4428" t="s">
        <v>872</v>
      </c>
      <c r="G4428" t="s">
        <v>873</v>
      </c>
      <c r="H4428" t="s">
        <v>874</v>
      </c>
      <c r="I4428">
        <v>22101</v>
      </c>
      <c r="J4428" t="s">
        <v>74</v>
      </c>
      <c r="K4428" s="1">
        <v>164484</v>
      </c>
      <c r="L4428" s="1">
        <v>114484</v>
      </c>
      <c r="M4428" s="1">
        <v>-50000</v>
      </c>
      <c r="N4428" s="1">
        <v>72782</v>
      </c>
      <c r="O4428" s="1">
        <v>41702</v>
      </c>
      <c r="P4428" s="1">
        <v>72782</v>
      </c>
      <c r="Q4428">
        <v>0</v>
      </c>
      <c r="R4428" s="1">
        <v>72782</v>
      </c>
      <c r="S4428">
        <v>0</v>
      </c>
    </row>
    <row r="4429" spans="1:19" x14ac:dyDescent="0.25">
      <c r="A4429" s="2">
        <v>1004</v>
      </c>
      <c r="B4429" t="s">
        <v>872</v>
      </c>
      <c r="C4429" s="2" t="str">
        <f t="shared" si="232"/>
        <v>19</v>
      </c>
      <c r="D4429" t="s">
        <v>757</v>
      </c>
      <c r="E4429" s="2" t="str">
        <f t="shared" si="233"/>
        <v>191020000</v>
      </c>
      <c r="F4429" t="s">
        <v>872</v>
      </c>
      <c r="G4429" t="s">
        <v>873</v>
      </c>
      <c r="H4429" t="s">
        <v>874</v>
      </c>
      <c r="I4429">
        <v>22102</v>
      </c>
      <c r="J4429" t="s">
        <v>75</v>
      </c>
      <c r="K4429" s="1">
        <v>202592</v>
      </c>
      <c r="L4429" s="1">
        <v>202592</v>
      </c>
      <c r="M4429">
        <v>0</v>
      </c>
      <c r="N4429" s="1">
        <v>198377.04</v>
      </c>
      <c r="O4429" s="1">
        <v>4214.96</v>
      </c>
      <c r="P4429" s="1">
        <v>198377.04</v>
      </c>
      <c r="Q4429">
        <v>0</v>
      </c>
      <c r="R4429" s="1">
        <v>198377.04</v>
      </c>
      <c r="S4429">
        <v>0</v>
      </c>
    </row>
    <row r="4430" spans="1:19" x14ac:dyDescent="0.25">
      <c r="A4430" s="2">
        <v>1004</v>
      </c>
      <c r="B4430" t="s">
        <v>872</v>
      </c>
      <c r="C4430" s="2" t="str">
        <f t="shared" si="232"/>
        <v>19</v>
      </c>
      <c r="D4430" t="s">
        <v>757</v>
      </c>
      <c r="E4430" s="2" t="str">
        <f t="shared" si="233"/>
        <v>191020000</v>
      </c>
      <c r="F4430" t="s">
        <v>872</v>
      </c>
      <c r="G4430" t="s">
        <v>873</v>
      </c>
      <c r="H4430" t="s">
        <v>874</v>
      </c>
      <c r="I4430">
        <v>22103</v>
      </c>
      <c r="J4430" t="s">
        <v>76</v>
      </c>
      <c r="K4430" s="1">
        <v>84825</v>
      </c>
      <c r="L4430" s="1">
        <v>64825</v>
      </c>
      <c r="M4430" s="1">
        <v>-20000</v>
      </c>
      <c r="N4430" s="1">
        <v>45995.58</v>
      </c>
      <c r="O4430" s="1">
        <v>18829.419999999998</v>
      </c>
      <c r="P4430" s="1">
        <v>45995.58</v>
      </c>
      <c r="Q4430">
        <v>0</v>
      </c>
      <c r="R4430" s="1">
        <v>45995.58</v>
      </c>
      <c r="S4430">
        <v>0</v>
      </c>
    </row>
    <row r="4431" spans="1:19" x14ac:dyDescent="0.25">
      <c r="A4431" s="2">
        <v>1004</v>
      </c>
      <c r="B4431" t="s">
        <v>872</v>
      </c>
      <c r="C4431" s="2" t="str">
        <f t="shared" si="232"/>
        <v>19</v>
      </c>
      <c r="D4431" t="s">
        <v>757</v>
      </c>
      <c r="E4431" s="2" t="str">
        <f t="shared" si="233"/>
        <v>191020000</v>
      </c>
      <c r="F4431" t="s">
        <v>872</v>
      </c>
      <c r="G4431" t="s">
        <v>873</v>
      </c>
      <c r="H4431" t="s">
        <v>874</v>
      </c>
      <c r="I4431">
        <v>22104</v>
      </c>
      <c r="J4431" t="s">
        <v>77</v>
      </c>
      <c r="K4431" s="1">
        <v>26746</v>
      </c>
      <c r="L4431" s="1">
        <v>20746</v>
      </c>
      <c r="M4431" s="1">
        <v>-6000</v>
      </c>
      <c r="N4431" s="1">
        <v>15370.67</v>
      </c>
      <c r="O4431" s="1">
        <v>5375.33</v>
      </c>
      <c r="P4431" s="1">
        <v>15370.67</v>
      </c>
      <c r="Q4431">
        <v>0</v>
      </c>
      <c r="R4431" s="1">
        <v>15370.64</v>
      </c>
      <c r="S4431">
        <v>0.03</v>
      </c>
    </row>
    <row r="4432" spans="1:19" x14ac:dyDescent="0.25">
      <c r="A4432" s="2">
        <v>1004</v>
      </c>
      <c r="B4432" t="s">
        <v>872</v>
      </c>
      <c r="C4432" s="2" t="str">
        <f t="shared" si="232"/>
        <v>19</v>
      </c>
      <c r="D4432" t="s">
        <v>757</v>
      </c>
      <c r="E4432" s="2" t="str">
        <f t="shared" si="233"/>
        <v>191020000</v>
      </c>
      <c r="F4432" t="s">
        <v>872</v>
      </c>
      <c r="G4432" t="s">
        <v>873</v>
      </c>
      <c r="H4432" t="s">
        <v>874</v>
      </c>
      <c r="I4432">
        <v>22107</v>
      </c>
      <c r="J4432" t="s">
        <v>106</v>
      </c>
      <c r="K4432" s="1">
        <v>21538</v>
      </c>
      <c r="L4432" s="1">
        <v>21538</v>
      </c>
      <c r="M4432">
        <v>0</v>
      </c>
      <c r="N4432" s="1">
        <v>23833.26</v>
      </c>
      <c r="O4432" s="1">
        <v>-2295.2600000000002</v>
      </c>
      <c r="P4432" s="1">
        <v>23833.26</v>
      </c>
      <c r="Q4432">
        <v>0</v>
      </c>
      <c r="R4432" s="1">
        <v>23833.26</v>
      </c>
      <c r="S4432">
        <v>0</v>
      </c>
    </row>
    <row r="4433" spans="1:19" x14ac:dyDescent="0.25">
      <c r="A4433" s="2">
        <v>1004</v>
      </c>
      <c r="B4433" t="s">
        <v>872</v>
      </c>
      <c r="C4433" s="2" t="str">
        <f t="shared" si="232"/>
        <v>19</v>
      </c>
      <c r="D4433" t="s">
        <v>757</v>
      </c>
      <c r="E4433" s="2" t="str">
        <f t="shared" si="233"/>
        <v>191020000</v>
      </c>
      <c r="F4433" t="s">
        <v>872</v>
      </c>
      <c r="G4433" t="s">
        <v>873</v>
      </c>
      <c r="H4433" t="s">
        <v>874</v>
      </c>
      <c r="I4433">
        <v>22109</v>
      </c>
      <c r="J4433" t="s">
        <v>78</v>
      </c>
      <c r="K4433" s="1">
        <v>175885</v>
      </c>
      <c r="L4433" s="1">
        <v>155885</v>
      </c>
      <c r="M4433" s="1">
        <v>-20000</v>
      </c>
      <c r="N4433" s="1">
        <v>149642.32</v>
      </c>
      <c r="O4433" s="1">
        <v>6242.68</v>
      </c>
      <c r="P4433" s="1">
        <v>134014.39999999999</v>
      </c>
      <c r="Q4433" s="1">
        <v>15627.92</v>
      </c>
      <c r="R4433" s="1">
        <v>92807.01</v>
      </c>
      <c r="S4433" s="1">
        <v>41207.39</v>
      </c>
    </row>
    <row r="4434" spans="1:19" x14ac:dyDescent="0.25">
      <c r="A4434" s="2">
        <v>1004</v>
      </c>
      <c r="B4434" t="s">
        <v>872</v>
      </c>
      <c r="C4434" s="2" t="str">
        <f t="shared" si="232"/>
        <v>19</v>
      </c>
      <c r="D4434" t="s">
        <v>757</v>
      </c>
      <c r="E4434" s="2" t="str">
        <f t="shared" si="233"/>
        <v>191020000</v>
      </c>
      <c r="F4434" t="s">
        <v>872</v>
      </c>
      <c r="G4434" t="s">
        <v>873</v>
      </c>
      <c r="H4434" t="s">
        <v>874</v>
      </c>
      <c r="I4434">
        <v>22300</v>
      </c>
      <c r="J4434" t="s">
        <v>79</v>
      </c>
      <c r="K4434" s="1">
        <v>19450</v>
      </c>
      <c r="L4434" s="1">
        <v>9450</v>
      </c>
      <c r="M4434" s="1">
        <v>-10000</v>
      </c>
      <c r="N4434" s="1">
        <v>1682.03</v>
      </c>
      <c r="O4434" s="1">
        <v>7767.97</v>
      </c>
      <c r="P4434" s="1">
        <v>1682.03</v>
      </c>
      <c r="Q4434">
        <v>0</v>
      </c>
      <c r="R4434" s="1">
        <v>1682.03</v>
      </c>
      <c r="S4434">
        <v>0</v>
      </c>
    </row>
    <row r="4435" spans="1:19" x14ac:dyDescent="0.25">
      <c r="A4435" s="2">
        <v>1004</v>
      </c>
      <c r="B4435" t="s">
        <v>872</v>
      </c>
      <c r="C4435" s="2" t="str">
        <f t="shared" si="232"/>
        <v>19</v>
      </c>
      <c r="D4435" t="s">
        <v>757</v>
      </c>
      <c r="E4435" s="2" t="str">
        <f t="shared" si="233"/>
        <v>191020000</v>
      </c>
      <c r="F4435" t="s">
        <v>872</v>
      </c>
      <c r="G4435" t="s">
        <v>873</v>
      </c>
      <c r="H4435" t="s">
        <v>874</v>
      </c>
      <c r="I4435">
        <v>22409</v>
      </c>
      <c r="J4435" t="s">
        <v>80</v>
      </c>
      <c r="K4435" s="1">
        <v>16500</v>
      </c>
      <c r="L4435" s="1">
        <v>16800</v>
      </c>
      <c r="M4435">
        <v>300</v>
      </c>
      <c r="N4435" s="1">
        <v>16792.439999999999</v>
      </c>
      <c r="O4435">
        <v>7.56</v>
      </c>
      <c r="P4435" s="1">
        <v>16792.439999999999</v>
      </c>
      <c r="Q4435">
        <v>0</v>
      </c>
      <c r="R4435" s="1">
        <v>16792.439999999999</v>
      </c>
      <c r="S4435">
        <v>0</v>
      </c>
    </row>
    <row r="4436" spans="1:19" x14ac:dyDescent="0.25">
      <c r="A4436" s="2">
        <v>1004</v>
      </c>
      <c r="B4436" t="s">
        <v>872</v>
      </c>
      <c r="C4436" s="2" t="str">
        <f t="shared" si="232"/>
        <v>19</v>
      </c>
      <c r="D4436" t="s">
        <v>757</v>
      </c>
      <c r="E4436" s="2" t="str">
        <f t="shared" si="233"/>
        <v>191020000</v>
      </c>
      <c r="F4436" t="s">
        <v>872</v>
      </c>
      <c r="G4436" t="s">
        <v>873</v>
      </c>
      <c r="H4436" t="s">
        <v>874</v>
      </c>
      <c r="I4436">
        <v>22500</v>
      </c>
      <c r="J4436" t="s">
        <v>81</v>
      </c>
      <c r="K4436" s="1">
        <v>4349</v>
      </c>
      <c r="L4436" s="1">
        <v>4349</v>
      </c>
      <c r="M4436">
        <v>0</v>
      </c>
      <c r="N4436" s="1">
        <v>4280.83</v>
      </c>
      <c r="O4436">
        <v>68.17</v>
      </c>
      <c r="P4436" s="1">
        <v>4280.83</v>
      </c>
      <c r="Q4436">
        <v>0</v>
      </c>
      <c r="R4436" s="1">
        <v>4280.83</v>
      </c>
      <c r="S4436">
        <v>0</v>
      </c>
    </row>
    <row r="4437" spans="1:19" x14ac:dyDescent="0.25">
      <c r="A4437" s="2">
        <v>1004</v>
      </c>
      <c r="B4437" t="s">
        <v>872</v>
      </c>
      <c r="C4437" s="2" t="str">
        <f t="shared" si="232"/>
        <v>19</v>
      </c>
      <c r="D4437" t="s">
        <v>757</v>
      </c>
      <c r="E4437" s="2" t="str">
        <f t="shared" si="233"/>
        <v>191020000</v>
      </c>
      <c r="F4437" t="s">
        <v>872</v>
      </c>
      <c r="G4437" t="s">
        <v>873</v>
      </c>
      <c r="H4437" t="s">
        <v>874</v>
      </c>
      <c r="I4437">
        <v>22605</v>
      </c>
      <c r="J4437" t="s">
        <v>203</v>
      </c>
      <c r="K4437" s="1">
        <v>80000</v>
      </c>
      <c r="L4437" s="1">
        <v>80000</v>
      </c>
      <c r="M4437">
        <v>0</v>
      </c>
      <c r="N4437" s="1">
        <v>83159.39</v>
      </c>
      <c r="O4437" s="1">
        <v>-3159.39</v>
      </c>
      <c r="P4437" s="1">
        <v>83159.39</v>
      </c>
      <c r="Q4437">
        <v>0</v>
      </c>
      <c r="R4437" s="1">
        <v>83159.39</v>
      </c>
      <c r="S4437">
        <v>0</v>
      </c>
    </row>
    <row r="4438" spans="1:19" x14ac:dyDescent="0.25">
      <c r="A4438" s="2">
        <v>1004</v>
      </c>
      <c r="B4438" t="s">
        <v>872</v>
      </c>
      <c r="C4438" s="2" t="str">
        <f t="shared" si="232"/>
        <v>19</v>
      </c>
      <c r="D4438" t="s">
        <v>757</v>
      </c>
      <c r="E4438" s="2" t="str">
        <f t="shared" si="233"/>
        <v>191020000</v>
      </c>
      <c r="F4438" t="s">
        <v>872</v>
      </c>
      <c r="G4438" t="s">
        <v>873</v>
      </c>
      <c r="H4438" t="s">
        <v>874</v>
      </c>
      <c r="I4438">
        <v>22609</v>
      </c>
      <c r="J4438" t="s">
        <v>44</v>
      </c>
      <c r="K4438" s="1">
        <v>3931</v>
      </c>
      <c r="L4438" s="1">
        <v>3931</v>
      </c>
      <c r="M4438">
        <v>0</v>
      </c>
      <c r="N4438" s="1">
        <v>1047.07</v>
      </c>
      <c r="O4438" s="1">
        <v>2883.93</v>
      </c>
      <c r="P4438" s="1">
        <v>1047.07</v>
      </c>
      <c r="Q4438">
        <v>0</v>
      </c>
      <c r="R4438" s="1">
        <v>1047.07</v>
      </c>
      <c r="S4438">
        <v>0</v>
      </c>
    </row>
    <row r="4439" spans="1:19" x14ac:dyDescent="0.25">
      <c r="A4439" s="2">
        <v>1004</v>
      </c>
      <c r="B4439" t="s">
        <v>872</v>
      </c>
      <c r="C4439" s="2" t="str">
        <f t="shared" si="232"/>
        <v>19</v>
      </c>
      <c r="D4439" t="s">
        <v>757</v>
      </c>
      <c r="E4439" s="2" t="str">
        <f t="shared" si="233"/>
        <v>191020000</v>
      </c>
      <c r="F4439" t="s">
        <v>872</v>
      </c>
      <c r="G4439" t="s">
        <v>873</v>
      </c>
      <c r="H4439" t="s">
        <v>874</v>
      </c>
      <c r="I4439">
        <v>22700</v>
      </c>
      <c r="J4439" t="s">
        <v>84</v>
      </c>
      <c r="K4439" s="1">
        <v>2561196</v>
      </c>
      <c r="L4439" s="1">
        <v>2280896</v>
      </c>
      <c r="M4439" s="1">
        <v>-280300</v>
      </c>
      <c r="N4439" s="1">
        <v>2224202.12</v>
      </c>
      <c r="O4439" s="1">
        <v>56693.88</v>
      </c>
      <c r="P4439" s="1">
        <v>2224202.12</v>
      </c>
      <c r="Q4439">
        <v>0</v>
      </c>
      <c r="R4439" s="1">
        <v>2190914.7200000002</v>
      </c>
      <c r="S4439" s="1">
        <v>33287.4</v>
      </c>
    </row>
    <row r="4440" spans="1:19" x14ac:dyDescent="0.25">
      <c r="A4440" s="2">
        <v>1004</v>
      </c>
      <c r="B4440" t="s">
        <v>872</v>
      </c>
      <c r="C4440" s="2" t="str">
        <f t="shared" si="232"/>
        <v>19</v>
      </c>
      <c r="D4440" t="s">
        <v>757</v>
      </c>
      <c r="E4440" s="2" t="str">
        <f t="shared" si="233"/>
        <v>191020000</v>
      </c>
      <c r="F4440" t="s">
        <v>872</v>
      </c>
      <c r="G4440" t="s">
        <v>873</v>
      </c>
      <c r="H4440" t="s">
        <v>874</v>
      </c>
      <c r="I4440">
        <v>22701</v>
      </c>
      <c r="J4440" t="s">
        <v>85</v>
      </c>
      <c r="K4440" s="1">
        <v>215000</v>
      </c>
      <c r="L4440" s="1">
        <v>367000</v>
      </c>
      <c r="M4440" s="1">
        <v>152000</v>
      </c>
      <c r="N4440" s="1">
        <v>366858.87</v>
      </c>
      <c r="O4440">
        <v>141.13</v>
      </c>
      <c r="P4440" s="1">
        <v>366858.87</v>
      </c>
      <c r="Q4440">
        <v>0</v>
      </c>
      <c r="R4440" s="1">
        <v>214746.64</v>
      </c>
      <c r="S4440" s="1">
        <v>152112.23000000001</v>
      </c>
    </row>
    <row r="4441" spans="1:19" x14ac:dyDescent="0.25">
      <c r="A4441" s="2">
        <v>1004</v>
      </c>
      <c r="B4441" t="s">
        <v>872</v>
      </c>
      <c r="C4441" s="2" t="str">
        <f t="shared" si="232"/>
        <v>19</v>
      </c>
      <c r="D4441" t="s">
        <v>757</v>
      </c>
      <c r="E4441" s="2" t="str">
        <f t="shared" si="233"/>
        <v>191020000</v>
      </c>
      <c r="F4441" t="s">
        <v>872</v>
      </c>
      <c r="G4441" t="s">
        <v>873</v>
      </c>
      <c r="H4441" t="s">
        <v>874</v>
      </c>
      <c r="I4441">
        <v>22705</v>
      </c>
      <c r="J4441" t="s">
        <v>223</v>
      </c>
      <c r="K4441" s="1">
        <v>185000</v>
      </c>
      <c r="L4441" s="1">
        <v>5000</v>
      </c>
      <c r="M4441" s="1">
        <v>-180000</v>
      </c>
      <c r="N4441">
        <v>305.44</v>
      </c>
      <c r="O4441" s="1">
        <v>4694.5600000000004</v>
      </c>
      <c r="P4441">
        <v>305.44</v>
      </c>
      <c r="Q4441">
        <v>0</v>
      </c>
      <c r="R4441">
        <v>0</v>
      </c>
      <c r="S4441">
        <v>305.44</v>
      </c>
    </row>
    <row r="4442" spans="1:19" x14ac:dyDescent="0.25">
      <c r="A4442" s="2">
        <v>1004</v>
      </c>
      <c r="B4442" t="s">
        <v>872</v>
      </c>
      <c r="C4442" s="2" t="str">
        <f t="shared" si="232"/>
        <v>19</v>
      </c>
      <c r="D4442" t="s">
        <v>757</v>
      </c>
      <c r="E4442" s="2" t="str">
        <f t="shared" si="233"/>
        <v>191020000</v>
      </c>
      <c r="F4442" t="s">
        <v>872</v>
      </c>
      <c r="G4442" t="s">
        <v>873</v>
      </c>
      <c r="H4442" t="s">
        <v>874</v>
      </c>
      <c r="I4442">
        <v>22709</v>
      </c>
      <c r="J4442" t="s">
        <v>87</v>
      </c>
      <c r="K4442" s="1">
        <v>1789918</v>
      </c>
      <c r="L4442" s="1">
        <v>2136918</v>
      </c>
      <c r="M4442" s="1">
        <v>347000</v>
      </c>
      <c r="N4442" s="1">
        <v>2210910.77</v>
      </c>
      <c r="O4442" s="1">
        <v>-73992.77</v>
      </c>
      <c r="P4442" s="1">
        <v>2210910.77</v>
      </c>
      <c r="Q4442">
        <v>0</v>
      </c>
      <c r="R4442" s="1">
        <v>1953149.89</v>
      </c>
      <c r="S4442" s="1">
        <v>257760.88</v>
      </c>
    </row>
    <row r="4443" spans="1:19" x14ac:dyDescent="0.25">
      <c r="A4443" s="2">
        <v>1004</v>
      </c>
      <c r="B4443" t="s">
        <v>872</v>
      </c>
      <c r="C4443" s="2" t="str">
        <f t="shared" si="232"/>
        <v>19</v>
      </c>
      <c r="D4443" t="s">
        <v>757</v>
      </c>
      <c r="E4443" s="2" t="str">
        <f t="shared" si="233"/>
        <v>191020000</v>
      </c>
      <c r="F4443" t="s">
        <v>872</v>
      </c>
      <c r="G4443" t="s">
        <v>873</v>
      </c>
      <c r="H4443" t="s">
        <v>874</v>
      </c>
      <c r="I4443">
        <v>23001</v>
      </c>
      <c r="J4443" t="s">
        <v>88</v>
      </c>
      <c r="K4443">
        <v>575</v>
      </c>
      <c r="L4443">
        <v>575</v>
      </c>
      <c r="M4443">
        <v>0</v>
      </c>
      <c r="N4443">
        <v>135</v>
      </c>
      <c r="O4443">
        <v>440</v>
      </c>
      <c r="P4443">
        <v>135</v>
      </c>
      <c r="Q4443">
        <v>0</v>
      </c>
      <c r="R4443">
        <v>135</v>
      </c>
      <c r="S4443">
        <v>0</v>
      </c>
    </row>
    <row r="4444" spans="1:19" x14ac:dyDescent="0.25">
      <c r="A4444" s="2">
        <v>1004</v>
      </c>
      <c r="B4444" t="s">
        <v>872</v>
      </c>
      <c r="C4444" s="2" t="str">
        <f t="shared" si="232"/>
        <v>19</v>
      </c>
      <c r="D4444" t="s">
        <v>757</v>
      </c>
      <c r="E4444" s="2" t="str">
        <f t="shared" si="233"/>
        <v>191020000</v>
      </c>
      <c r="F4444" t="s">
        <v>872</v>
      </c>
      <c r="G4444" t="s">
        <v>873</v>
      </c>
      <c r="H4444" t="s">
        <v>874</v>
      </c>
      <c r="I4444">
        <v>23100</v>
      </c>
      <c r="J4444" t="s">
        <v>89</v>
      </c>
      <c r="K4444" s="1">
        <v>2974</v>
      </c>
      <c r="L4444" s="1">
        <v>2974</v>
      </c>
      <c r="M4444">
        <v>0</v>
      </c>
      <c r="N4444">
        <v>29.55</v>
      </c>
      <c r="O4444" s="1">
        <v>2944.45</v>
      </c>
      <c r="P4444">
        <v>29.55</v>
      </c>
      <c r="Q4444">
        <v>0</v>
      </c>
      <c r="R4444">
        <v>29.55</v>
      </c>
      <c r="S4444">
        <v>0</v>
      </c>
    </row>
    <row r="4445" spans="1:19" x14ac:dyDescent="0.25">
      <c r="A4445" s="2">
        <v>1004</v>
      </c>
      <c r="B4445" t="s">
        <v>872</v>
      </c>
      <c r="C4445" s="2" t="str">
        <f t="shared" si="232"/>
        <v>19</v>
      </c>
      <c r="D4445" t="s">
        <v>757</v>
      </c>
      <c r="E4445" s="2" t="str">
        <f t="shared" si="233"/>
        <v>191020000</v>
      </c>
      <c r="F4445" t="s">
        <v>872</v>
      </c>
      <c r="G4445" t="s">
        <v>873</v>
      </c>
      <c r="H4445" t="s">
        <v>874</v>
      </c>
      <c r="I4445">
        <v>27100</v>
      </c>
      <c r="J4445" t="s">
        <v>230</v>
      </c>
      <c r="K4445" s="1">
        <v>10503</v>
      </c>
      <c r="L4445" s="1">
        <v>10503</v>
      </c>
      <c r="M4445">
        <v>0</v>
      </c>
      <c r="N4445">
        <v>578.97</v>
      </c>
      <c r="O4445" s="1">
        <v>9924.0300000000007</v>
      </c>
      <c r="P4445">
        <v>578.97</v>
      </c>
      <c r="Q4445">
        <v>0</v>
      </c>
      <c r="R4445">
        <v>578.97</v>
      </c>
      <c r="S4445">
        <v>0</v>
      </c>
    </row>
    <row r="4446" spans="1:19" x14ac:dyDescent="0.25">
      <c r="A4446" s="2">
        <v>1004</v>
      </c>
      <c r="B4446" t="s">
        <v>872</v>
      </c>
      <c r="C4446" s="2" t="str">
        <f t="shared" si="232"/>
        <v>19</v>
      </c>
      <c r="D4446" t="s">
        <v>757</v>
      </c>
      <c r="E4446" s="2" t="str">
        <f t="shared" si="233"/>
        <v>191020000</v>
      </c>
      <c r="F4446" t="s">
        <v>872</v>
      </c>
      <c r="G4446" t="s">
        <v>873</v>
      </c>
      <c r="H4446" t="s">
        <v>874</v>
      </c>
      <c r="I4446">
        <v>27105</v>
      </c>
      <c r="J4446" t="s">
        <v>875</v>
      </c>
      <c r="K4446" s="1">
        <v>1000</v>
      </c>
      <c r="L4446" s="1">
        <v>1000</v>
      </c>
      <c r="M4446">
        <v>0</v>
      </c>
      <c r="N4446">
        <v>0</v>
      </c>
      <c r="O4446" s="1">
        <v>1000</v>
      </c>
      <c r="P4446">
        <v>0</v>
      </c>
      <c r="Q4446">
        <v>0</v>
      </c>
      <c r="R4446">
        <v>0</v>
      </c>
      <c r="S4446">
        <v>0</v>
      </c>
    </row>
    <row r="4447" spans="1:19" x14ac:dyDescent="0.25">
      <c r="A4447" s="2">
        <v>1004</v>
      </c>
      <c r="B4447" t="s">
        <v>872</v>
      </c>
      <c r="C4447" s="2" t="str">
        <f t="shared" si="232"/>
        <v>19</v>
      </c>
      <c r="D4447" t="s">
        <v>757</v>
      </c>
      <c r="E4447" s="2" t="str">
        <f t="shared" si="233"/>
        <v>191020000</v>
      </c>
      <c r="F4447" t="s">
        <v>872</v>
      </c>
      <c r="G4447" t="s">
        <v>873</v>
      </c>
      <c r="H4447" t="s">
        <v>874</v>
      </c>
      <c r="I4447">
        <v>28001</v>
      </c>
      <c r="J4447" t="s">
        <v>45</v>
      </c>
      <c r="K4447" s="1">
        <v>591744</v>
      </c>
      <c r="L4447" s="1">
        <v>491744</v>
      </c>
      <c r="M4447" s="1">
        <v>-100000</v>
      </c>
      <c r="N4447" s="1">
        <v>363793.62</v>
      </c>
      <c r="O4447" s="1">
        <v>127950.38</v>
      </c>
      <c r="P4447" s="1">
        <v>363793.62</v>
      </c>
      <c r="Q4447">
        <v>0</v>
      </c>
      <c r="R4447" s="1">
        <v>363793.62</v>
      </c>
      <c r="S4447">
        <v>0</v>
      </c>
    </row>
    <row r="4448" spans="1:19" x14ac:dyDescent="0.25">
      <c r="A4448" s="2">
        <v>1004</v>
      </c>
      <c r="B4448" t="s">
        <v>872</v>
      </c>
      <c r="C4448" s="2" t="str">
        <f t="shared" si="232"/>
        <v>19</v>
      </c>
      <c r="D4448" t="s">
        <v>757</v>
      </c>
      <c r="E4448" s="2" t="str">
        <f t="shared" si="233"/>
        <v>191020000</v>
      </c>
      <c r="F4448" t="s">
        <v>872</v>
      </c>
      <c r="G4448" t="s">
        <v>876</v>
      </c>
      <c r="H4448" t="s">
        <v>877</v>
      </c>
      <c r="I4448">
        <v>12003</v>
      </c>
      <c r="J4448" t="s">
        <v>30</v>
      </c>
      <c r="K4448" s="1">
        <v>9733</v>
      </c>
      <c r="L4448" s="1">
        <v>9033</v>
      </c>
      <c r="M4448">
        <v>-700</v>
      </c>
      <c r="N4448" s="1">
        <v>9032.89</v>
      </c>
      <c r="O4448">
        <v>0.11</v>
      </c>
      <c r="P4448" s="1">
        <v>9032.89</v>
      </c>
      <c r="Q4448">
        <v>0</v>
      </c>
      <c r="R4448" s="1">
        <v>9032.89</v>
      </c>
      <c r="S4448">
        <v>0</v>
      </c>
    </row>
    <row r="4449" spans="1:19" x14ac:dyDescent="0.25">
      <c r="A4449" s="2">
        <v>1004</v>
      </c>
      <c r="B4449" t="s">
        <v>872</v>
      </c>
      <c r="C4449" s="2" t="str">
        <f t="shared" si="232"/>
        <v>19</v>
      </c>
      <c r="D4449" t="s">
        <v>757</v>
      </c>
      <c r="E4449" s="2" t="str">
        <f t="shared" si="233"/>
        <v>191020000</v>
      </c>
      <c r="F4449" t="s">
        <v>872</v>
      </c>
      <c r="G4449" t="s">
        <v>876</v>
      </c>
      <c r="H4449" t="s">
        <v>877</v>
      </c>
      <c r="I4449">
        <v>12005</v>
      </c>
      <c r="J4449" t="s">
        <v>31</v>
      </c>
      <c r="K4449">
        <v>291</v>
      </c>
      <c r="L4449">
        <v>271</v>
      </c>
      <c r="M4449">
        <v>-20</v>
      </c>
      <c r="N4449">
        <v>270.18</v>
      </c>
      <c r="O4449">
        <v>0.82</v>
      </c>
      <c r="P4449">
        <v>270.18</v>
      </c>
      <c r="Q4449">
        <v>0</v>
      </c>
      <c r="R4449">
        <v>270.18</v>
      </c>
      <c r="S4449">
        <v>0</v>
      </c>
    </row>
    <row r="4450" spans="1:19" x14ac:dyDescent="0.25">
      <c r="A4450" s="2">
        <v>1004</v>
      </c>
      <c r="B4450" t="s">
        <v>872</v>
      </c>
      <c r="C4450" s="2" t="str">
        <f t="shared" si="232"/>
        <v>19</v>
      </c>
      <c r="D4450" t="s">
        <v>757</v>
      </c>
      <c r="E4450" s="2" t="str">
        <f t="shared" si="233"/>
        <v>191020000</v>
      </c>
      <c r="F4450" t="s">
        <v>872</v>
      </c>
      <c r="G4450" t="s">
        <v>876</v>
      </c>
      <c r="H4450" t="s">
        <v>877</v>
      </c>
      <c r="I4450">
        <v>12100</v>
      </c>
      <c r="J4450" t="s">
        <v>32</v>
      </c>
      <c r="K4450" s="1">
        <v>4961</v>
      </c>
      <c r="L4450" s="1">
        <v>4602</v>
      </c>
      <c r="M4450">
        <v>-359</v>
      </c>
      <c r="N4450" s="1">
        <v>4601.88</v>
      </c>
      <c r="O4450">
        <v>0.12</v>
      </c>
      <c r="P4450" s="1">
        <v>4601.88</v>
      </c>
      <c r="Q4450">
        <v>0</v>
      </c>
      <c r="R4450" s="1">
        <v>4601.88</v>
      </c>
      <c r="S4450">
        <v>0</v>
      </c>
    </row>
    <row r="4451" spans="1:19" x14ac:dyDescent="0.25">
      <c r="A4451" s="2">
        <v>1004</v>
      </c>
      <c r="B4451" t="s">
        <v>872</v>
      </c>
      <c r="C4451" s="2" t="str">
        <f t="shared" si="232"/>
        <v>19</v>
      </c>
      <c r="D4451" t="s">
        <v>757</v>
      </c>
      <c r="E4451" s="2" t="str">
        <f t="shared" si="233"/>
        <v>191020000</v>
      </c>
      <c r="F4451" t="s">
        <v>872</v>
      </c>
      <c r="G4451" t="s">
        <v>876</v>
      </c>
      <c r="H4451" t="s">
        <v>877</v>
      </c>
      <c r="I4451">
        <v>12101</v>
      </c>
      <c r="J4451" t="s">
        <v>33</v>
      </c>
      <c r="K4451" s="1">
        <v>7564</v>
      </c>
      <c r="L4451" s="1">
        <v>7211</v>
      </c>
      <c r="M4451">
        <v>-353</v>
      </c>
      <c r="N4451" s="1">
        <v>7210.91</v>
      </c>
      <c r="O4451">
        <v>0.09</v>
      </c>
      <c r="P4451" s="1">
        <v>7210.91</v>
      </c>
      <c r="Q4451">
        <v>0</v>
      </c>
      <c r="R4451" s="1">
        <v>7210.91</v>
      </c>
      <c r="S4451">
        <v>0</v>
      </c>
    </row>
    <row r="4452" spans="1:19" x14ac:dyDescent="0.25">
      <c r="A4452" s="2">
        <v>1004</v>
      </c>
      <c r="B4452" t="s">
        <v>872</v>
      </c>
      <c r="C4452" s="2" t="str">
        <f t="shared" si="232"/>
        <v>19</v>
      </c>
      <c r="D4452" t="s">
        <v>757</v>
      </c>
      <c r="E4452" s="2" t="str">
        <f t="shared" si="233"/>
        <v>191020000</v>
      </c>
      <c r="F4452" t="s">
        <v>872</v>
      </c>
      <c r="G4452" t="s">
        <v>876</v>
      </c>
      <c r="H4452" t="s">
        <v>877</v>
      </c>
      <c r="I4452">
        <v>13000</v>
      </c>
      <c r="J4452" t="s">
        <v>53</v>
      </c>
      <c r="K4452" s="1">
        <v>826534</v>
      </c>
      <c r="L4452" s="1">
        <v>812602.74</v>
      </c>
      <c r="M4452" s="1">
        <v>-13931.26</v>
      </c>
      <c r="N4452" s="1">
        <v>851175.65</v>
      </c>
      <c r="O4452" s="1">
        <v>-38572.910000000003</v>
      </c>
      <c r="P4452" s="1">
        <v>851175.65</v>
      </c>
      <c r="Q4452">
        <v>0</v>
      </c>
      <c r="R4452" s="1">
        <v>851175.65</v>
      </c>
      <c r="S4452">
        <v>0</v>
      </c>
    </row>
    <row r="4453" spans="1:19" x14ac:dyDescent="0.25">
      <c r="A4453" s="2">
        <v>1004</v>
      </c>
      <c r="B4453" t="s">
        <v>872</v>
      </c>
      <c r="C4453" s="2" t="str">
        <f t="shared" si="232"/>
        <v>19</v>
      </c>
      <c r="D4453" t="s">
        <v>757</v>
      </c>
      <c r="E4453" s="2" t="str">
        <f t="shared" si="233"/>
        <v>191020000</v>
      </c>
      <c r="F4453" t="s">
        <v>872</v>
      </c>
      <c r="G4453" t="s">
        <v>876</v>
      </c>
      <c r="H4453" t="s">
        <v>877</v>
      </c>
      <c r="I4453">
        <v>13005</v>
      </c>
      <c r="J4453" t="s">
        <v>56</v>
      </c>
      <c r="K4453" s="1">
        <v>126498</v>
      </c>
      <c r="L4453" s="1">
        <v>126498</v>
      </c>
      <c r="M4453">
        <v>0</v>
      </c>
      <c r="N4453" s="1">
        <v>87925.09</v>
      </c>
      <c r="O4453" s="1">
        <v>38572.910000000003</v>
      </c>
      <c r="P4453" s="1">
        <v>87925.09</v>
      </c>
      <c r="Q4453">
        <v>0</v>
      </c>
      <c r="R4453" s="1">
        <v>87925.09</v>
      </c>
      <c r="S4453">
        <v>0</v>
      </c>
    </row>
    <row r="4454" spans="1:19" x14ac:dyDescent="0.25">
      <c r="A4454" s="2">
        <v>1004</v>
      </c>
      <c r="B4454" t="s">
        <v>872</v>
      </c>
      <c r="C4454" s="2" t="str">
        <f t="shared" si="232"/>
        <v>19</v>
      </c>
      <c r="D4454" t="s">
        <v>757</v>
      </c>
      <c r="E4454" s="2" t="str">
        <f t="shared" si="233"/>
        <v>191020000</v>
      </c>
      <c r="F4454" t="s">
        <v>872</v>
      </c>
      <c r="G4454" t="s">
        <v>876</v>
      </c>
      <c r="H4454" t="s">
        <v>877</v>
      </c>
      <c r="I4454">
        <v>16000</v>
      </c>
      <c r="J4454" t="s">
        <v>35</v>
      </c>
      <c r="K4454" s="1">
        <v>227912</v>
      </c>
      <c r="L4454" s="1">
        <v>387316.27</v>
      </c>
      <c r="M4454" s="1">
        <v>159404.26999999999</v>
      </c>
      <c r="N4454" s="1">
        <v>387316.27</v>
      </c>
      <c r="O4454">
        <v>0</v>
      </c>
      <c r="P4454" s="1">
        <v>387316.27</v>
      </c>
      <c r="Q4454">
        <v>0</v>
      </c>
      <c r="R4454" s="1">
        <v>387316.27</v>
      </c>
      <c r="S4454">
        <v>0</v>
      </c>
    </row>
    <row r="4455" spans="1:19" x14ac:dyDescent="0.25">
      <c r="A4455" s="2">
        <v>1004</v>
      </c>
      <c r="B4455" t="s">
        <v>872</v>
      </c>
      <c r="C4455" s="2" t="str">
        <f t="shared" si="232"/>
        <v>19</v>
      </c>
      <c r="D4455" t="s">
        <v>757</v>
      </c>
      <c r="E4455" s="2" t="str">
        <f t="shared" si="233"/>
        <v>191020000</v>
      </c>
      <c r="F4455" t="s">
        <v>872</v>
      </c>
      <c r="G4455" t="s">
        <v>876</v>
      </c>
      <c r="H4455" t="s">
        <v>877</v>
      </c>
      <c r="I4455">
        <v>20200</v>
      </c>
      <c r="J4455" t="s">
        <v>64</v>
      </c>
      <c r="K4455" s="1">
        <v>86369</v>
      </c>
      <c r="L4455" s="1">
        <v>86369</v>
      </c>
      <c r="M4455">
        <v>0</v>
      </c>
      <c r="N4455" s="1">
        <v>83853</v>
      </c>
      <c r="O4455" s="1">
        <v>2516</v>
      </c>
      <c r="P4455" s="1">
        <v>83853</v>
      </c>
      <c r="Q4455">
        <v>0</v>
      </c>
      <c r="R4455" s="1">
        <v>83853</v>
      </c>
      <c r="S4455">
        <v>0</v>
      </c>
    </row>
    <row r="4456" spans="1:19" x14ac:dyDescent="0.25">
      <c r="A4456" s="2">
        <v>1004</v>
      </c>
      <c r="B4456" t="s">
        <v>872</v>
      </c>
      <c r="C4456" s="2" t="str">
        <f t="shared" si="232"/>
        <v>19</v>
      </c>
      <c r="D4456" t="s">
        <v>757</v>
      </c>
      <c r="E4456" s="2" t="str">
        <f t="shared" si="233"/>
        <v>191020000</v>
      </c>
      <c r="F4456" t="s">
        <v>872</v>
      </c>
      <c r="G4456" t="s">
        <v>876</v>
      </c>
      <c r="H4456" t="s">
        <v>877</v>
      </c>
      <c r="I4456">
        <v>20500</v>
      </c>
      <c r="J4456" t="s">
        <v>67</v>
      </c>
      <c r="K4456">
        <v>0</v>
      </c>
      <c r="L4456">
        <v>256</v>
      </c>
      <c r="M4456">
        <v>256</v>
      </c>
      <c r="N4456">
        <v>191.66</v>
      </c>
      <c r="O4456">
        <v>64.34</v>
      </c>
      <c r="P4456">
        <v>191.66</v>
      </c>
      <c r="Q4456">
        <v>0</v>
      </c>
      <c r="R4456">
        <v>191.66</v>
      </c>
      <c r="S4456">
        <v>0</v>
      </c>
    </row>
    <row r="4457" spans="1:19" x14ac:dyDescent="0.25">
      <c r="A4457" s="2">
        <v>1004</v>
      </c>
      <c r="B4457" t="s">
        <v>872</v>
      </c>
      <c r="C4457" s="2" t="str">
        <f t="shared" si="232"/>
        <v>19</v>
      </c>
      <c r="D4457" t="s">
        <v>757</v>
      </c>
      <c r="E4457" s="2" t="str">
        <f t="shared" si="233"/>
        <v>191020000</v>
      </c>
      <c r="F4457" t="s">
        <v>872</v>
      </c>
      <c r="G4457" t="s">
        <v>876</v>
      </c>
      <c r="H4457" t="s">
        <v>877</v>
      </c>
      <c r="I4457">
        <v>21200</v>
      </c>
      <c r="J4457" t="s">
        <v>68</v>
      </c>
      <c r="K4457" s="1">
        <v>27985</v>
      </c>
      <c r="L4457" s="1">
        <v>25485</v>
      </c>
      <c r="M4457" s="1">
        <v>-2500</v>
      </c>
      <c r="N4457" s="1">
        <v>1681.16</v>
      </c>
      <c r="O4457" s="1">
        <v>23803.84</v>
      </c>
      <c r="P4457" s="1">
        <v>1681.16</v>
      </c>
      <c r="Q4457">
        <v>0</v>
      </c>
      <c r="R4457" s="1">
        <v>1681.16</v>
      </c>
      <c r="S4457">
        <v>0</v>
      </c>
    </row>
    <row r="4458" spans="1:19" x14ac:dyDescent="0.25">
      <c r="A4458" s="2">
        <v>1004</v>
      </c>
      <c r="B4458" t="s">
        <v>872</v>
      </c>
      <c r="C4458" s="2" t="str">
        <f t="shared" si="232"/>
        <v>19</v>
      </c>
      <c r="D4458" t="s">
        <v>757</v>
      </c>
      <c r="E4458" s="2" t="str">
        <f t="shared" si="233"/>
        <v>191020000</v>
      </c>
      <c r="F4458" t="s">
        <v>872</v>
      </c>
      <c r="G4458" t="s">
        <v>876</v>
      </c>
      <c r="H4458" t="s">
        <v>877</v>
      </c>
      <c r="I4458">
        <v>21300</v>
      </c>
      <c r="J4458" t="s">
        <v>69</v>
      </c>
      <c r="K4458" s="1">
        <v>27564</v>
      </c>
      <c r="L4458" s="1">
        <v>30064</v>
      </c>
      <c r="M4458" s="1">
        <v>2500</v>
      </c>
      <c r="N4458" s="1">
        <v>27061.4</v>
      </c>
      <c r="O4458" s="1">
        <v>3002.6</v>
      </c>
      <c r="P4458" s="1">
        <v>27061.4</v>
      </c>
      <c r="Q4458">
        <v>0</v>
      </c>
      <c r="R4458" s="1">
        <v>22075.16</v>
      </c>
      <c r="S4458" s="1">
        <v>4986.24</v>
      </c>
    </row>
    <row r="4459" spans="1:19" x14ac:dyDescent="0.25">
      <c r="A4459" s="2">
        <v>1004</v>
      </c>
      <c r="B4459" t="s">
        <v>872</v>
      </c>
      <c r="C4459" s="2" t="str">
        <f t="shared" si="232"/>
        <v>19</v>
      </c>
      <c r="D4459" t="s">
        <v>757</v>
      </c>
      <c r="E4459" s="2" t="str">
        <f t="shared" si="233"/>
        <v>191020000</v>
      </c>
      <c r="F4459" t="s">
        <v>872</v>
      </c>
      <c r="G4459" t="s">
        <v>876</v>
      </c>
      <c r="H4459" t="s">
        <v>877</v>
      </c>
      <c r="I4459">
        <v>21500</v>
      </c>
      <c r="J4459" t="s">
        <v>71</v>
      </c>
      <c r="K4459" s="1">
        <v>1023</v>
      </c>
      <c r="L4459" s="1">
        <v>1023</v>
      </c>
      <c r="M4459">
        <v>0</v>
      </c>
      <c r="N4459">
        <v>334.46</v>
      </c>
      <c r="O4459">
        <v>688.54</v>
      </c>
      <c r="P4459">
        <v>334.46</v>
      </c>
      <c r="Q4459">
        <v>0</v>
      </c>
      <c r="R4459">
        <v>334.46</v>
      </c>
      <c r="S4459">
        <v>0</v>
      </c>
    </row>
    <row r="4460" spans="1:19" x14ac:dyDescent="0.25">
      <c r="A4460" s="2">
        <v>1004</v>
      </c>
      <c r="B4460" t="s">
        <v>872</v>
      </c>
      <c r="C4460" s="2" t="str">
        <f t="shared" si="232"/>
        <v>19</v>
      </c>
      <c r="D4460" t="s">
        <v>757</v>
      </c>
      <c r="E4460" s="2" t="str">
        <f t="shared" si="233"/>
        <v>191020000</v>
      </c>
      <c r="F4460" t="s">
        <v>872</v>
      </c>
      <c r="G4460" t="s">
        <v>876</v>
      </c>
      <c r="H4460" t="s">
        <v>877</v>
      </c>
      <c r="I4460">
        <v>22000</v>
      </c>
      <c r="J4460" t="s">
        <v>39</v>
      </c>
      <c r="K4460">
        <v>219</v>
      </c>
      <c r="L4460" s="1">
        <v>1419</v>
      </c>
      <c r="M4460" s="1">
        <v>1200</v>
      </c>
      <c r="N4460">
        <v>622.37</v>
      </c>
      <c r="O4460">
        <v>796.63</v>
      </c>
      <c r="P4460">
        <v>622.37</v>
      </c>
      <c r="Q4460">
        <v>0</v>
      </c>
      <c r="R4460">
        <v>622.37</v>
      </c>
      <c r="S4460">
        <v>0</v>
      </c>
    </row>
    <row r="4461" spans="1:19" x14ac:dyDescent="0.25">
      <c r="A4461" s="2">
        <v>1004</v>
      </c>
      <c r="B4461" t="s">
        <v>872</v>
      </c>
      <c r="C4461" s="2" t="str">
        <f t="shared" si="232"/>
        <v>19</v>
      </c>
      <c r="D4461" t="s">
        <v>757</v>
      </c>
      <c r="E4461" s="2" t="str">
        <f t="shared" si="233"/>
        <v>191020000</v>
      </c>
      <c r="F4461" t="s">
        <v>872</v>
      </c>
      <c r="G4461" t="s">
        <v>876</v>
      </c>
      <c r="H4461" t="s">
        <v>877</v>
      </c>
      <c r="I4461">
        <v>22002</v>
      </c>
      <c r="J4461" t="s">
        <v>40</v>
      </c>
      <c r="K4461" s="1">
        <v>6000</v>
      </c>
      <c r="L4461" s="1">
        <v>8700</v>
      </c>
      <c r="M4461" s="1">
        <v>2700</v>
      </c>
      <c r="N4461" s="1">
        <v>8629.65</v>
      </c>
      <c r="O4461">
        <v>70.349999999999994</v>
      </c>
      <c r="P4461" s="1">
        <v>8629.65</v>
      </c>
      <c r="Q4461">
        <v>0</v>
      </c>
      <c r="R4461" s="1">
        <v>8629.65</v>
      </c>
      <c r="S4461">
        <v>0</v>
      </c>
    </row>
    <row r="4462" spans="1:19" x14ac:dyDescent="0.25">
      <c r="A4462" s="2">
        <v>1004</v>
      </c>
      <c r="B4462" t="s">
        <v>872</v>
      </c>
      <c r="C4462" s="2" t="str">
        <f t="shared" si="232"/>
        <v>19</v>
      </c>
      <c r="D4462" t="s">
        <v>757</v>
      </c>
      <c r="E4462" s="2" t="str">
        <f t="shared" si="233"/>
        <v>191020000</v>
      </c>
      <c r="F4462" t="s">
        <v>872</v>
      </c>
      <c r="G4462" t="s">
        <v>876</v>
      </c>
      <c r="H4462" t="s">
        <v>877</v>
      </c>
      <c r="I4462">
        <v>22004</v>
      </c>
      <c r="J4462" t="s">
        <v>72</v>
      </c>
      <c r="K4462" s="1">
        <v>1675</v>
      </c>
      <c r="L4462" s="1">
        <v>1675</v>
      </c>
      <c r="M4462">
        <v>0</v>
      </c>
      <c r="N4462">
        <v>134.78</v>
      </c>
      <c r="O4462" s="1">
        <v>1540.22</v>
      </c>
      <c r="P4462">
        <v>134.78</v>
      </c>
      <c r="Q4462">
        <v>0</v>
      </c>
      <c r="R4462">
        <v>134.78</v>
      </c>
      <c r="S4462">
        <v>0</v>
      </c>
    </row>
    <row r="4463" spans="1:19" x14ac:dyDescent="0.25">
      <c r="A4463" s="2">
        <v>1004</v>
      </c>
      <c r="B4463" t="s">
        <v>872</v>
      </c>
      <c r="C4463" s="2" t="str">
        <f t="shared" si="232"/>
        <v>19</v>
      </c>
      <c r="D4463" t="s">
        <v>757</v>
      </c>
      <c r="E4463" s="2" t="str">
        <f t="shared" si="233"/>
        <v>191020000</v>
      </c>
      <c r="F4463" t="s">
        <v>872</v>
      </c>
      <c r="G4463" t="s">
        <v>876</v>
      </c>
      <c r="H4463" t="s">
        <v>877</v>
      </c>
      <c r="I4463">
        <v>22100</v>
      </c>
      <c r="J4463" t="s">
        <v>73</v>
      </c>
      <c r="K4463" s="1">
        <v>37183</v>
      </c>
      <c r="L4463" s="1">
        <v>62183</v>
      </c>
      <c r="M4463" s="1">
        <v>25000</v>
      </c>
      <c r="N4463" s="1">
        <v>57596.01</v>
      </c>
      <c r="O4463" s="1">
        <v>4586.99</v>
      </c>
      <c r="P4463" s="1">
        <v>57596.01</v>
      </c>
      <c r="Q4463">
        <v>0</v>
      </c>
      <c r="R4463" s="1">
        <v>57596.01</v>
      </c>
      <c r="S4463">
        <v>0</v>
      </c>
    </row>
    <row r="4464" spans="1:19" x14ac:dyDescent="0.25">
      <c r="A4464" s="2">
        <v>1004</v>
      </c>
      <c r="B4464" t="s">
        <v>872</v>
      </c>
      <c r="C4464" s="2" t="str">
        <f t="shared" si="232"/>
        <v>19</v>
      </c>
      <c r="D4464" t="s">
        <v>757</v>
      </c>
      <c r="E4464" s="2" t="str">
        <f t="shared" si="233"/>
        <v>191020000</v>
      </c>
      <c r="F4464" t="s">
        <v>872</v>
      </c>
      <c r="G4464" t="s">
        <v>876</v>
      </c>
      <c r="H4464" t="s">
        <v>877</v>
      </c>
      <c r="I4464">
        <v>22101</v>
      </c>
      <c r="J4464" t="s">
        <v>74</v>
      </c>
      <c r="K4464" s="1">
        <v>6213</v>
      </c>
      <c r="L4464" s="1">
        <v>6213</v>
      </c>
      <c r="M4464">
        <v>0</v>
      </c>
      <c r="N4464" s="1">
        <v>5331.2</v>
      </c>
      <c r="O4464">
        <v>881.8</v>
      </c>
      <c r="P4464" s="1">
        <v>5331.2</v>
      </c>
      <c r="Q4464">
        <v>0</v>
      </c>
      <c r="R4464" s="1">
        <v>5331.2</v>
      </c>
      <c r="S4464">
        <v>0</v>
      </c>
    </row>
    <row r="4465" spans="1:19" x14ac:dyDescent="0.25">
      <c r="A4465" s="2">
        <v>1004</v>
      </c>
      <c r="B4465" t="s">
        <v>872</v>
      </c>
      <c r="C4465" s="2" t="str">
        <f t="shared" si="232"/>
        <v>19</v>
      </c>
      <c r="D4465" t="s">
        <v>757</v>
      </c>
      <c r="E4465" s="2" t="str">
        <f t="shared" si="233"/>
        <v>191020000</v>
      </c>
      <c r="F4465" t="s">
        <v>872</v>
      </c>
      <c r="G4465" t="s">
        <v>876</v>
      </c>
      <c r="H4465" t="s">
        <v>877</v>
      </c>
      <c r="I4465">
        <v>22102</v>
      </c>
      <c r="J4465" t="s">
        <v>75</v>
      </c>
      <c r="K4465" s="1">
        <v>16612</v>
      </c>
      <c r="L4465" s="1">
        <v>8902</v>
      </c>
      <c r="M4465" s="1">
        <v>-7710</v>
      </c>
      <c r="N4465" s="1">
        <v>7264.78</v>
      </c>
      <c r="O4465" s="1">
        <v>1637.22</v>
      </c>
      <c r="P4465" s="1">
        <v>7264.78</v>
      </c>
      <c r="Q4465">
        <v>0</v>
      </c>
      <c r="R4465" s="1">
        <v>7264.78</v>
      </c>
      <c r="S4465">
        <v>0</v>
      </c>
    </row>
    <row r="4466" spans="1:19" x14ac:dyDescent="0.25">
      <c r="A4466" s="2">
        <v>1004</v>
      </c>
      <c r="B4466" t="s">
        <v>872</v>
      </c>
      <c r="C4466" s="2" t="str">
        <f t="shared" si="232"/>
        <v>19</v>
      </c>
      <c r="D4466" t="s">
        <v>757</v>
      </c>
      <c r="E4466" s="2" t="str">
        <f t="shared" si="233"/>
        <v>191020000</v>
      </c>
      <c r="F4466" t="s">
        <v>872</v>
      </c>
      <c r="G4466" t="s">
        <v>876</v>
      </c>
      <c r="H4466" t="s">
        <v>877</v>
      </c>
      <c r="I4466">
        <v>22104</v>
      </c>
      <c r="J4466" t="s">
        <v>77</v>
      </c>
      <c r="K4466" s="1">
        <v>2743</v>
      </c>
      <c r="L4466" s="1">
        <v>4753</v>
      </c>
      <c r="M4466" s="1">
        <v>2010</v>
      </c>
      <c r="N4466" s="1">
        <v>4752.82</v>
      </c>
      <c r="O4466">
        <v>0.18</v>
      </c>
      <c r="P4466" s="1">
        <v>4752.82</v>
      </c>
      <c r="Q4466">
        <v>0</v>
      </c>
      <c r="R4466" s="1">
        <v>4752.78</v>
      </c>
      <c r="S4466">
        <v>0.04</v>
      </c>
    </row>
    <row r="4467" spans="1:19" x14ac:dyDescent="0.25">
      <c r="A4467" s="2">
        <v>1004</v>
      </c>
      <c r="B4467" t="s">
        <v>872</v>
      </c>
      <c r="C4467" s="2" t="str">
        <f t="shared" si="232"/>
        <v>19</v>
      </c>
      <c r="D4467" t="s">
        <v>757</v>
      </c>
      <c r="E4467" s="2" t="str">
        <f t="shared" si="233"/>
        <v>191020000</v>
      </c>
      <c r="F4467" t="s">
        <v>872</v>
      </c>
      <c r="G4467" t="s">
        <v>876</v>
      </c>
      <c r="H4467" t="s">
        <v>877</v>
      </c>
      <c r="I4467">
        <v>22105</v>
      </c>
      <c r="J4467" t="s">
        <v>357</v>
      </c>
      <c r="K4467" s="1">
        <v>1517887</v>
      </c>
      <c r="L4467" s="1">
        <v>1492887</v>
      </c>
      <c r="M4467" s="1">
        <v>-25000</v>
      </c>
      <c r="N4467" s="1">
        <v>1490769.5</v>
      </c>
      <c r="O4467" s="1">
        <v>2117.5</v>
      </c>
      <c r="P4467" s="1">
        <v>1490769.5</v>
      </c>
      <c r="Q4467">
        <v>0</v>
      </c>
      <c r="R4467" s="1">
        <v>1114349.1399999999</v>
      </c>
      <c r="S4467" s="1">
        <v>376420.36</v>
      </c>
    </row>
    <row r="4468" spans="1:19" x14ac:dyDescent="0.25">
      <c r="A4468" s="2">
        <v>1004</v>
      </c>
      <c r="B4468" t="s">
        <v>872</v>
      </c>
      <c r="C4468" s="2" t="str">
        <f t="shared" si="232"/>
        <v>19</v>
      </c>
      <c r="D4468" t="s">
        <v>757</v>
      </c>
      <c r="E4468" s="2" t="str">
        <f t="shared" si="233"/>
        <v>191020000</v>
      </c>
      <c r="F4468" t="s">
        <v>872</v>
      </c>
      <c r="G4468" t="s">
        <v>876</v>
      </c>
      <c r="H4468" t="s">
        <v>877</v>
      </c>
      <c r="I4468">
        <v>22109</v>
      </c>
      <c r="J4468" t="s">
        <v>78</v>
      </c>
      <c r="K4468" s="1">
        <v>55650</v>
      </c>
      <c r="L4468" s="1">
        <v>55650</v>
      </c>
      <c r="M4468">
        <v>0</v>
      </c>
      <c r="N4468" s="1">
        <v>49139.199999999997</v>
      </c>
      <c r="O4468" s="1">
        <v>6510.8</v>
      </c>
      <c r="P4468" s="1">
        <v>46241.01</v>
      </c>
      <c r="Q4468" s="1">
        <v>2898.19</v>
      </c>
      <c r="R4468" s="1">
        <v>35882.85</v>
      </c>
      <c r="S4468" s="1">
        <v>10358.16</v>
      </c>
    </row>
    <row r="4469" spans="1:19" x14ac:dyDescent="0.25">
      <c r="A4469" s="2">
        <v>1004</v>
      </c>
      <c r="B4469" t="s">
        <v>872</v>
      </c>
      <c r="C4469" s="2" t="str">
        <f t="shared" si="232"/>
        <v>19</v>
      </c>
      <c r="D4469" t="s">
        <v>757</v>
      </c>
      <c r="E4469" s="2" t="str">
        <f t="shared" si="233"/>
        <v>191020000</v>
      </c>
      <c r="F4469" t="s">
        <v>872</v>
      </c>
      <c r="G4469" t="s">
        <v>876</v>
      </c>
      <c r="H4469" t="s">
        <v>877</v>
      </c>
      <c r="I4469">
        <v>22605</v>
      </c>
      <c r="J4469" t="s">
        <v>203</v>
      </c>
      <c r="K4469" s="1">
        <v>4393</v>
      </c>
      <c r="L4469" s="1">
        <v>4393</v>
      </c>
      <c r="M4469">
        <v>0</v>
      </c>
      <c r="N4469" s="1">
        <v>6353.58</v>
      </c>
      <c r="O4469" s="1">
        <v>-1960.58</v>
      </c>
      <c r="P4469" s="1">
        <v>6353.58</v>
      </c>
      <c r="Q4469">
        <v>0</v>
      </c>
      <c r="R4469" s="1">
        <v>6353.58</v>
      </c>
      <c r="S4469">
        <v>0</v>
      </c>
    </row>
    <row r="4470" spans="1:19" x14ac:dyDescent="0.25">
      <c r="A4470" s="2">
        <v>1004</v>
      </c>
      <c r="B4470" t="s">
        <v>872</v>
      </c>
      <c r="C4470" s="2" t="str">
        <f t="shared" si="232"/>
        <v>19</v>
      </c>
      <c r="D4470" t="s">
        <v>757</v>
      </c>
      <c r="E4470" s="2" t="str">
        <f t="shared" si="233"/>
        <v>191020000</v>
      </c>
      <c r="F4470" t="s">
        <v>872</v>
      </c>
      <c r="G4470" t="s">
        <v>876</v>
      </c>
      <c r="H4470" t="s">
        <v>877</v>
      </c>
      <c r="I4470">
        <v>22609</v>
      </c>
      <c r="J4470" t="s">
        <v>44</v>
      </c>
      <c r="K4470" s="1">
        <v>1818</v>
      </c>
      <c r="L4470" s="1">
        <v>1818</v>
      </c>
      <c r="M4470">
        <v>0</v>
      </c>
      <c r="N4470">
        <v>19.8</v>
      </c>
      <c r="O4470" s="1">
        <v>1798.2</v>
      </c>
      <c r="P4470">
        <v>19.8</v>
      </c>
      <c r="Q4470">
        <v>0</v>
      </c>
      <c r="R4470">
        <v>19.8</v>
      </c>
      <c r="S4470">
        <v>0</v>
      </c>
    </row>
    <row r="4471" spans="1:19" x14ac:dyDescent="0.25">
      <c r="A4471" s="2">
        <v>1004</v>
      </c>
      <c r="B4471" t="s">
        <v>872</v>
      </c>
      <c r="C4471" s="2" t="str">
        <f t="shared" ref="C4471:C4534" si="234">"19"</f>
        <v>19</v>
      </c>
      <c r="D4471" t="s">
        <v>757</v>
      </c>
      <c r="E4471" s="2" t="str">
        <f t="shared" ref="E4471:E4534" si="235">"191020000"</f>
        <v>191020000</v>
      </c>
      <c r="F4471" t="s">
        <v>872</v>
      </c>
      <c r="G4471" t="s">
        <v>876</v>
      </c>
      <c r="H4471" t="s">
        <v>877</v>
      </c>
      <c r="I4471">
        <v>22700</v>
      </c>
      <c r="J4471" t="s">
        <v>84</v>
      </c>
      <c r="K4471" s="1">
        <v>16332</v>
      </c>
      <c r="L4471" s="1">
        <v>16332</v>
      </c>
      <c r="M4471">
        <v>0</v>
      </c>
      <c r="N4471" s="1">
        <v>11010.47</v>
      </c>
      <c r="O4471" s="1">
        <v>5321.53</v>
      </c>
      <c r="P4471" s="1">
        <v>11010.47</v>
      </c>
      <c r="Q4471">
        <v>0</v>
      </c>
      <c r="R4471" s="1">
        <v>9106.9599999999991</v>
      </c>
      <c r="S4471" s="1">
        <v>1903.51</v>
      </c>
    </row>
    <row r="4472" spans="1:19" x14ac:dyDescent="0.25">
      <c r="A4472" s="2">
        <v>1004</v>
      </c>
      <c r="B4472" t="s">
        <v>872</v>
      </c>
      <c r="C4472" s="2" t="str">
        <f t="shared" si="234"/>
        <v>19</v>
      </c>
      <c r="D4472" t="s">
        <v>757</v>
      </c>
      <c r="E4472" s="2" t="str">
        <f t="shared" si="235"/>
        <v>191020000</v>
      </c>
      <c r="F4472" t="s">
        <v>872</v>
      </c>
      <c r="G4472" t="s">
        <v>876</v>
      </c>
      <c r="H4472" t="s">
        <v>877</v>
      </c>
      <c r="I4472">
        <v>22701</v>
      </c>
      <c r="J4472" t="s">
        <v>85</v>
      </c>
      <c r="K4472" s="1">
        <v>65222</v>
      </c>
      <c r="L4472" s="1">
        <v>65222</v>
      </c>
      <c r="M4472">
        <v>0</v>
      </c>
      <c r="N4472" s="1">
        <v>63322.61</v>
      </c>
      <c r="O4472" s="1">
        <v>1899.39</v>
      </c>
      <c r="P4472" s="1">
        <v>63322.61</v>
      </c>
      <c r="Q4472">
        <v>0</v>
      </c>
      <c r="R4472" s="1">
        <v>63322.61</v>
      </c>
      <c r="S4472">
        <v>0</v>
      </c>
    </row>
    <row r="4473" spans="1:19" x14ac:dyDescent="0.25">
      <c r="A4473" s="2">
        <v>1004</v>
      </c>
      <c r="B4473" t="s">
        <v>872</v>
      </c>
      <c r="C4473" s="2" t="str">
        <f t="shared" si="234"/>
        <v>19</v>
      </c>
      <c r="D4473" t="s">
        <v>757</v>
      </c>
      <c r="E4473" s="2" t="str">
        <f t="shared" si="235"/>
        <v>191020000</v>
      </c>
      <c r="F4473" t="s">
        <v>872</v>
      </c>
      <c r="G4473" t="s">
        <v>876</v>
      </c>
      <c r="H4473" t="s">
        <v>877</v>
      </c>
      <c r="I4473">
        <v>22709</v>
      </c>
      <c r="J4473" t="s">
        <v>87</v>
      </c>
      <c r="K4473" s="1">
        <v>12000</v>
      </c>
      <c r="L4473" s="1">
        <v>23800</v>
      </c>
      <c r="M4473" s="1">
        <v>11800</v>
      </c>
      <c r="N4473" s="1">
        <v>22666.81</v>
      </c>
      <c r="O4473" s="1">
        <v>1133.19</v>
      </c>
      <c r="P4473" s="1">
        <v>22666.81</v>
      </c>
      <c r="Q4473">
        <v>0</v>
      </c>
      <c r="R4473" s="1">
        <v>18241.8</v>
      </c>
      <c r="S4473" s="1">
        <v>4425.01</v>
      </c>
    </row>
    <row r="4474" spans="1:19" x14ac:dyDescent="0.25">
      <c r="A4474" s="2">
        <v>1004</v>
      </c>
      <c r="B4474" t="s">
        <v>872</v>
      </c>
      <c r="C4474" s="2" t="str">
        <f t="shared" si="234"/>
        <v>19</v>
      </c>
      <c r="D4474" t="s">
        <v>757</v>
      </c>
      <c r="E4474" s="2" t="str">
        <f t="shared" si="235"/>
        <v>191020000</v>
      </c>
      <c r="F4474" t="s">
        <v>872</v>
      </c>
      <c r="G4474" t="s">
        <v>876</v>
      </c>
      <c r="H4474" t="s">
        <v>877</v>
      </c>
      <c r="I4474">
        <v>23001</v>
      </c>
      <c r="J4474" t="s">
        <v>88</v>
      </c>
      <c r="K4474">
        <v>737</v>
      </c>
      <c r="L4474">
        <v>737</v>
      </c>
      <c r="M4474">
        <v>0</v>
      </c>
      <c r="N4474">
        <v>0</v>
      </c>
      <c r="O4474">
        <v>737</v>
      </c>
      <c r="P4474">
        <v>0</v>
      </c>
      <c r="Q4474">
        <v>0</v>
      </c>
      <c r="R4474">
        <v>0</v>
      </c>
      <c r="S4474">
        <v>0</v>
      </c>
    </row>
    <row r="4475" spans="1:19" x14ac:dyDescent="0.25">
      <c r="A4475" s="2">
        <v>1004</v>
      </c>
      <c r="B4475" t="s">
        <v>872</v>
      </c>
      <c r="C4475" s="2" t="str">
        <f t="shared" si="234"/>
        <v>19</v>
      </c>
      <c r="D4475" t="s">
        <v>757</v>
      </c>
      <c r="E4475" s="2" t="str">
        <f t="shared" si="235"/>
        <v>191020000</v>
      </c>
      <c r="F4475" t="s">
        <v>872</v>
      </c>
      <c r="G4475" t="s">
        <v>876</v>
      </c>
      <c r="H4475" t="s">
        <v>877</v>
      </c>
      <c r="I4475">
        <v>23100</v>
      </c>
      <c r="J4475" t="s">
        <v>89</v>
      </c>
      <c r="K4475">
        <v>535</v>
      </c>
      <c r="L4475">
        <v>535</v>
      </c>
      <c r="M4475">
        <v>0</v>
      </c>
      <c r="N4475">
        <v>0</v>
      </c>
      <c r="O4475">
        <v>535</v>
      </c>
      <c r="P4475">
        <v>0</v>
      </c>
      <c r="Q4475">
        <v>0</v>
      </c>
      <c r="R4475">
        <v>0</v>
      </c>
      <c r="S4475">
        <v>0</v>
      </c>
    </row>
    <row r="4476" spans="1:19" x14ac:dyDescent="0.25">
      <c r="A4476" s="2">
        <v>1004</v>
      </c>
      <c r="B4476" t="s">
        <v>872</v>
      </c>
      <c r="C4476" s="2" t="str">
        <f t="shared" si="234"/>
        <v>19</v>
      </c>
      <c r="D4476" t="s">
        <v>757</v>
      </c>
      <c r="E4476" s="2" t="str">
        <f t="shared" si="235"/>
        <v>191020000</v>
      </c>
      <c r="F4476" t="s">
        <v>872</v>
      </c>
      <c r="G4476" t="s">
        <v>876</v>
      </c>
      <c r="H4476" t="s">
        <v>877</v>
      </c>
      <c r="I4476">
        <v>27100</v>
      </c>
      <c r="J4476" t="s">
        <v>230</v>
      </c>
      <c r="K4476">
        <v>494</v>
      </c>
      <c r="L4476">
        <v>494</v>
      </c>
      <c r="M4476">
        <v>0</v>
      </c>
      <c r="N4476">
        <v>0</v>
      </c>
      <c r="O4476">
        <v>494</v>
      </c>
      <c r="P4476">
        <v>0</v>
      </c>
      <c r="Q4476">
        <v>0</v>
      </c>
      <c r="R4476">
        <v>0</v>
      </c>
      <c r="S4476">
        <v>0</v>
      </c>
    </row>
    <row r="4477" spans="1:19" x14ac:dyDescent="0.25">
      <c r="A4477" s="2">
        <v>1004</v>
      </c>
      <c r="B4477" t="s">
        <v>872</v>
      </c>
      <c r="C4477" s="2" t="str">
        <f t="shared" si="234"/>
        <v>19</v>
      </c>
      <c r="D4477" t="s">
        <v>757</v>
      </c>
      <c r="E4477" s="2" t="str">
        <f t="shared" si="235"/>
        <v>191020000</v>
      </c>
      <c r="F4477" t="s">
        <v>872</v>
      </c>
      <c r="G4477" t="s">
        <v>878</v>
      </c>
      <c r="H4477" t="s">
        <v>879</v>
      </c>
      <c r="I4477">
        <v>12001</v>
      </c>
      <c r="J4477" t="s">
        <v>51</v>
      </c>
      <c r="K4477" s="1">
        <v>224890</v>
      </c>
      <c r="L4477" s="1">
        <v>88992.58</v>
      </c>
      <c r="M4477" s="1">
        <v>-135897.42000000001</v>
      </c>
      <c r="N4477" s="1">
        <v>78922.509999999995</v>
      </c>
      <c r="O4477" s="1">
        <v>10070.07</v>
      </c>
      <c r="P4477" s="1">
        <v>78922.509999999995</v>
      </c>
      <c r="Q4477">
        <v>0</v>
      </c>
      <c r="R4477" s="1">
        <v>78922.509999999995</v>
      </c>
      <c r="S4477">
        <v>0</v>
      </c>
    </row>
    <row r="4478" spans="1:19" x14ac:dyDescent="0.25">
      <c r="A4478" s="2">
        <v>1004</v>
      </c>
      <c r="B4478" t="s">
        <v>872</v>
      </c>
      <c r="C4478" s="2" t="str">
        <f t="shared" si="234"/>
        <v>19</v>
      </c>
      <c r="D4478" t="s">
        <v>757</v>
      </c>
      <c r="E4478" s="2" t="str">
        <f t="shared" si="235"/>
        <v>191020000</v>
      </c>
      <c r="F4478" t="s">
        <v>872</v>
      </c>
      <c r="G4478" t="s">
        <v>878</v>
      </c>
      <c r="H4478" t="s">
        <v>879</v>
      </c>
      <c r="I4478">
        <v>12002</v>
      </c>
      <c r="J4478" t="s">
        <v>29</v>
      </c>
      <c r="K4478" s="1">
        <v>114828</v>
      </c>
      <c r="L4478" s="1">
        <v>61702.78</v>
      </c>
      <c r="M4478" s="1">
        <v>-53125.22</v>
      </c>
      <c r="N4478" s="1">
        <v>61702.38</v>
      </c>
      <c r="O4478">
        <v>0.4</v>
      </c>
      <c r="P4478" s="1">
        <v>61702.38</v>
      </c>
      <c r="Q4478">
        <v>0</v>
      </c>
      <c r="R4478" s="1">
        <v>61702.38</v>
      </c>
      <c r="S4478">
        <v>0</v>
      </c>
    </row>
    <row r="4479" spans="1:19" x14ac:dyDescent="0.25">
      <c r="A4479" s="2">
        <v>1004</v>
      </c>
      <c r="B4479" t="s">
        <v>872</v>
      </c>
      <c r="C4479" s="2" t="str">
        <f t="shared" si="234"/>
        <v>19</v>
      </c>
      <c r="D4479" t="s">
        <v>757</v>
      </c>
      <c r="E4479" s="2" t="str">
        <f t="shared" si="235"/>
        <v>191020000</v>
      </c>
      <c r="F4479" t="s">
        <v>872</v>
      </c>
      <c r="G4479" t="s">
        <v>878</v>
      </c>
      <c r="H4479" t="s">
        <v>879</v>
      </c>
      <c r="I4479">
        <v>12003</v>
      </c>
      <c r="J4479" t="s">
        <v>30</v>
      </c>
      <c r="K4479" s="1">
        <v>126529</v>
      </c>
      <c r="L4479" s="1">
        <v>118659.6</v>
      </c>
      <c r="M4479" s="1">
        <v>-7869.4</v>
      </c>
      <c r="N4479" s="1">
        <v>118659.5</v>
      </c>
      <c r="O4479">
        <v>0.1</v>
      </c>
      <c r="P4479" s="1">
        <v>118659.5</v>
      </c>
      <c r="Q4479">
        <v>0</v>
      </c>
      <c r="R4479" s="1">
        <v>118659.5</v>
      </c>
      <c r="S4479">
        <v>0</v>
      </c>
    </row>
    <row r="4480" spans="1:19" x14ac:dyDescent="0.25">
      <c r="A4480" s="2">
        <v>1004</v>
      </c>
      <c r="B4480" t="s">
        <v>872</v>
      </c>
      <c r="C4480" s="2" t="str">
        <f t="shared" si="234"/>
        <v>19</v>
      </c>
      <c r="D4480" t="s">
        <v>757</v>
      </c>
      <c r="E4480" s="2" t="str">
        <f t="shared" si="235"/>
        <v>191020000</v>
      </c>
      <c r="F4480" t="s">
        <v>872</v>
      </c>
      <c r="G4480" t="s">
        <v>878</v>
      </c>
      <c r="H4480" t="s">
        <v>879</v>
      </c>
      <c r="I4480">
        <v>12005</v>
      </c>
      <c r="J4480" t="s">
        <v>31</v>
      </c>
      <c r="K4480" s="1">
        <v>24635</v>
      </c>
      <c r="L4480" s="1">
        <v>24635</v>
      </c>
      <c r="M4480">
        <v>0</v>
      </c>
      <c r="N4480" s="1">
        <v>37050.400000000001</v>
      </c>
      <c r="O4480" s="1">
        <v>-12415.4</v>
      </c>
      <c r="P4480" s="1">
        <v>37050.400000000001</v>
      </c>
      <c r="Q4480">
        <v>0</v>
      </c>
      <c r="R4480" s="1">
        <v>37050.400000000001</v>
      </c>
      <c r="S4480">
        <v>0</v>
      </c>
    </row>
    <row r="4481" spans="1:19" x14ac:dyDescent="0.25">
      <c r="A4481" s="2">
        <v>1004</v>
      </c>
      <c r="B4481" t="s">
        <v>872</v>
      </c>
      <c r="C4481" s="2" t="str">
        <f t="shared" si="234"/>
        <v>19</v>
      </c>
      <c r="D4481" t="s">
        <v>757</v>
      </c>
      <c r="E4481" s="2" t="str">
        <f t="shared" si="235"/>
        <v>191020000</v>
      </c>
      <c r="F4481" t="s">
        <v>872</v>
      </c>
      <c r="G4481" t="s">
        <v>878</v>
      </c>
      <c r="H4481" t="s">
        <v>879</v>
      </c>
      <c r="I4481">
        <v>12100</v>
      </c>
      <c r="J4481" t="s">
        <v>32</v>
      </c>
      <c r="K4481" s="1">
        <v>242586</v>
      </c>
      <c r="L4481" s="1">
        <v>146746.76999999999</v>
      </c>
      <c r="M4481" s="1">
        <v>-95839.23</v>
      </c>
      <c r="N4481" s="1">
        <v>136445.15</v>
      </c>
      <c r="O4481" s="1">
        <v>10301.620000000001</v>
      </c>
      <c r="P4481" s="1">
        <v>136445.15</v>
      </c>
      <c r="Q4481">
        <v>0</v>
      </c>
      <c r="R4481" s="1">
        <v>136445.15</v>
      </c>
      <c r="S4481">
        <v>0</v>
      </c>
    </row>
    <row r="4482" spans="1:19" x14ac:dyDescent="0.25">
      <c r="A4482" s="2">
        <v>1004</v>
      </c>
      <c r="B4482" t="s">
        <v>872</v>
      </c>
      <c r="C4482" s="2" t="str">
        <f t="shared" si="234"/>
        <v>19</v>
      </c>
      <c r="D4482" t="s">
        <v>757</v>
      </c>
      <c r="E4482" s="2" t="str">
        <f t="shared" si="235"/>
        <v>191020000</v>
      </c>
      <c r="F4482" t="s">
        <v>872</v>
      </c>
      <c r="G4482" t="s">
        <v>878</v>
      </c>
      <c r="H4482" t="s">
        <v>879</v>
      </c>
      <c r="I4482">
        <v>12101</v>
      </c>
      <c r="J4482" t="s">
        <v>33</v>
      </c>
      <c r="K4482" s="1">
        <v>361514</v>
      </c>
      <c r="L4482" s="1">
        <v>210310.43</v>
      </c>
      <c r="M4482" s="1">
        <v>-151203.57</v>
      </c>
      <c r="N4482" s="1">
        <v>207380.92</v>
      </c>
      <c r="O4482" s="1">
        <v>2929.51</v>
      </c>
      <c r="P4482" s="1">
        <v>207380.92</v>
      </c>
      <c r="Q4482">
        <v>0</v>
      </c>
      <c r="R4482" s="1">
        <v>207380.92</v>
      </c>
      <c r="S4482">
        <v>0</v>
      </c>
    </row>
    <row r="4483" spans="1:19" x14ac:dyDescent="0.25">
      <c r="A4483" s="2">
        <v>1004</v>
      </c>
      <c r="B4483" t="s">
        <v>872</v>
      </c>
      <c r="C4483" s="2" t="str">
        <f t="shared" si="234"/>
        <v>19</v>
      </c>
      <c r="D4483" t="s">
        <v>757</v>
      </c>
      <c r="E4483" s="2" t="str">
        <f t="shared" si="235"/>
        <v>191020000</v>
      </c>
      <c r="F4483" t="s">
        <v>872</v>
      </c>
      <c r="G4483" t="s">
        <v>878</v>
      </c>
      <c r="H4483" t="s">
        <v>879</v>
      </c>
      <c r="I4483">
        <v>12103</v>
      </c>
      <c r="J4483" t="s">
        <v>52</v>
      </c>
      <c r="K4483" s="1">
        <v>11835</v>
      </c>
      <c r="L4483" s="1">
        <v>11835</v>
      </c>
      <c r="M4483">
        <v>0</v>
      </c>
      <c r="N4483" s="1">
        <v>12207.19</v>
      </c>
      <c r="O4483">
        <v>-372.19</v>
      </c>
      <c r="P4483" s="1">
        <v>12207.19</v>
      </c>
      <c r="Q4483">
        <v>0</v>
      </c>
      <c r="R4483" s="1">
        <v>12207.19</v>
      </c>
      <c r="S4483">
        <v>0</v>
      </c>
    </row>
    <row r="4484" spans="1:19" x14ac:dyDescent="0.25">
      <c r="A4484" s="2">
        <v>1004</v>
      </c>
      <c r="B4484" t="s">
        <v>872</v>
      </c>
      <c r="C4484" s="2" t="str">
        <f t="shared" si="234"/>
        <v>19</v>
      </c>
      <c r="D4484" t="s">
        <v>757</v>
      </c>
      <c r="E4484" s="2" t="str">
        <f t="shared" si="235"/>
        <v>191020000</v>
      </c>
      <c r="F4484" t="s">
        <v>872</v>
      </c>
      <c r="G4484" t="s">
        <v>878</v>
      </c>
      <c r="H4484" t="s">
        <v>879</v>
      </c>
      <c r="I4484">
        <v>13000</v>
      </c>
      <c r="J4484" t="s">
        <v>53</v>
      </c>
      <c r="K4484" s="1">
        <v>34382356</v>
      </c>
      <c r="L4484" s="1">
        <v>31542915.579999998</v>
      </c>
      <c r="M4484" s="1">
        <v>-2839440.42</v>
      </c>
      <c r="N4484" s="1">
        <v>31602198.920000002</v>
      </c>
      <c r="O4484" s="1">
        <v>-59283.34</v>
      </c>
      <c r="P4484" s="1">
        <v>31602198.920000002</v>
      </c>
      <c r="Q4484">
        <v>0</v>
      </c>
      <c r="R4484" s="1">
        <v>31602198.920000002</v>
      </c>
      <c r="S4484">
        <v>0</v>
      </c>
    </row>
    <row r="4485" spans="1:19" x14ac:dyDescent="0.25">
      <c r="A4485" s="2">
        <v>1004</v>
      </c>
      <c r="B4485" t="s">
        <v>872</v>
      </c>
      <c r="C4485" s="2" t="str">
        <f t="shared" si="234"/>
        <v>19</v>
      </c>
      <c r="D4485" t="s">
        <v>757</v>
      </c>
      <c r="E4485" s="2" t="str">
        <f t="shared" si="235"/>
        <v>191020000</v>
      </c>
      <c r="F4485" t="s">
        <v>872</v>
      </c>
      <c r="G4485" t="s">
        <v>878</v>
      </c>
      <c r="H4485" t="s">
        <v>879</v>
      </c>
      <c r="I4485">
        <v>13001</v>
      </c>
      <c r="J4485" t="s">
        <v>54</v>
      </c>
      <c r="K4485" s="1">
        <v>3887947</v>
      </c>
      <c r="L4485" s="1">
        <v>3767947</v>
      </c>
      <c r="M4485" s="1">
        <v>-120000</v>
      </c>
      <c r="N4485" s="1">
        <v>3676706.85</v>
      </c>
      <c r="O4485" s="1">
        <v>91240.15</v>
      </c>
      <c r="P4485" s="1">
        <v>3676706.85</v>
      </c>
      <c r="Q4485">
        <v>0</v>
      </c>
      <c r="R4485" s="1">
        <v>3676706.85</v>
      </c>
      <c r="S4485">
        <v>0</v>
      </c>
    </row>
    <row r="4486" spans="1:19" x14ac:dyDescent="0.25">
      <c r="A4486" s="2">
        <v>1004</v>
      </c>
      <c r="B4486" t="s">
        <v>872</v>
      </c>
      <c r="C4486" s="2" t="str">
        <f t="shared" si="234"/>
        <v>19</v>
      </c>
      <c r="D4486" t="s">
        <v>757</v>
      </c>
      <c r="E4486" s="2" t="str">
        <f t="shared" si="235"/>
        <v>191020000</v>
      </c>
      <c r="F4486" t="s">
        <v>872</v>
      </c>
      <c r="G4486" t="s">
        <v>878</v>
      </c>
      <c r="H4486" t="s">
        <v>879</v>
      </c>
      <c r="I4486">
        <v>13005</v>
      </c>
      <c r="J4486" t="s">
        <v>56</v>
      </c>
      <c r="K4486" s="1">
        <v>3276139</v>
      </c>
      <c r="L4486" s="1">
        <v>2918139</v>
      </c>
      <c r="M4486" s="1">
        <v>-358000</v>
      </c>
      <c r="N4486" s="1">
        <v>2950095.81</v>
      </c>
      <c r="O4486" s="1">
        <v>-31956.81</v>
      </c>
      <c r="P4486" s="1">
        <v>2950095.81</v>
      </c>
      <c r="Q4486">
        <v>0</v>
      </c>
      <c r="R4486" s="1">
        <v>2950095.81</v>
      </c>
      <c r="S4486">
        <v>0</v>
      </c>
    </row>
    <row r="4487" spans="1:19" x14ac:dyDescent="0.25">
      <c r="A4487" s="2">
        <v>1004</v>
      </c>
      <c r="B4487" t="s">
        <v>872</v>
      </c>
      <c r="C4487" s="2" t="str">
        <f t="shared" si="234"/>
        <v>19</v>
      </c>
      <c r="D4487" t="s">
        <v>757</v>
      </c>
      <c r="E4487" s="2" t="str">
        <f t="shared" si="235"/>
        <v>191020000</v>
      </c>
      <c r="F4487" t="s">
        <v>872</v>
      </c>
      <c r="G4487" t="s">
        <v>878</v>
      </c>
      <c r="H4487" t="s">
        <v>879</v>
      </c>
      <c r="I4487">
        <v>16000</v>
      </c>
      <c r="J4487" t="s">
        <v>35</v>
      </c>
      <c r="K4487" s="1">
        <v>10215719</v>
      </c>
      <c r="L4487" s="1">
        <v>13886231.58</v>
      </c>
      <c r="M4487" s="1">
        <v>3670512.58</v>
      </c>
      <c r="N4487" s="1">
        <v>13877359.630000001</v>
      </c>
      <c r="O4487" s="1">
        <v>8871.9500000000007</v>
      </c>
      <c r="P4487" s="1">
        <v>13877359.630000001</v>
      </c>
      <c r="Q4487">
        <v>0</v>
      </c>
      <c r="R4487" s="1">
        <v>13877359.630000001</v>
      </c>
      <c r="S4487">
        <v>0</v>
      </c>
    </row>
    <row r="4488" spans="1:19" x14ac:dyDescent="0.25">
      <c r="A4488" s="2">
        <v>1004</v>
      </c>
      <c r="B4488" t="s">
        <v>872</v>
      </c>
      <c r="C4488" s="2" t="str">
        <f t="shared" si="234"/>
        <v>19</v>
      </c>
      <c r="D4488" t="s">
        <v>757</v>
      </c>
      <c r="E4488" s="2" t="str">
        <f t="shared" si="235"/>
        <v>191020000</v>
      </c>
      <c r="F4488" t="s">
        <v>872</v>
      </c>
      <c r="G4488" t="s">
        <v>878</v>
      </c>
      <c r="H4488" t="s">
        <v>879</v>
      </c>
      <c r="I4488">
        <v>20400</v>
      </c>
      <c r="J4488" t="s">
        <v>66</v>
      </c>
      <c r="K4488" s="1">
        <v>43155</v>
      </c>
      <c r="L4488" s="1">
        <v>45955</v>
      </c>
      <c r="M4488" s="1">
        <v>2800</v>
      </c>
      <c r="N4488" s="1">
        <v>45874.1</v>
      </c>
      <c r="O4488">
        <v>80.900000000000006</v>
      </c>
      <c r="P4488" s="1">
        <v>45874.1</v>
      </c>
      <c r="Q4488">
        <v>0</v>
      </c>
      <c r="R4488" s="1">
        <v>38483.279999999999</v>
      </c>
      <c r="S4488" s="1">
        <v>7390.82</v>
      </c>
    </row>
    <row r="4489" spans="1:19" x14ac:dyDescent="0.25">
      <c r="A4489" s="2">
        <v>1004</v>
      </c>
      <c r="B4489" t="s">
        <v>872</v>
      </c>
      <c r="C4489" s="2" t="str">
        <f t="shared" si="234"/>
        <v>19</v>
      </c>
      <c r="D4489" t="s">
        <v>757</v>
      </c>
      <c r="E4489" s="2" t="str">
        <f t="shared" si="235"/>
        <v>191020000</v>
      </c>
      <c r="F4489" t="s">
        <v>872</v>
      </c>
      <c r="G4489" t="s">
        <v>878</v>
      </c>
      <c r="H4489" t="s">
        <v>879</v>
      </c>
      <c r="I4489">
        <v>20500</v>
      </c>
      <c r="J4489" t="s">
        <v>67</v>
      </c>
      <c r="K4489" s="1">
        <v>6693</v>
      </c>
      <c r="L4489" s="1">
        <v>3893</v>
      </c>
      <c r="M4489" s="1">
        <v>-2800</v>
      </c>
      <c r="N4489">
        <v>0</v>
      </c>
      <c r="O4489" s="1">
        <v>3893</v>
      </c>
      <c r="P4489">
        <v>0</v>
      </c>
      <c r="Q4489">
        <v>0</v>
      </c>
      <c r="R4489">
        <v>0</v>
      </c>
      <c r="S4489">
        <v>0</v>
      </c>
    </row>
    <row r="4490" spans="1:19" x14ac:dyDescent="0.25">
      <c r="A4490" s="2">
        <v>1004</v>
      </c>
      <c r="B4490" t="s">
        <v>872</v>
      </c>
      <c r="C4490" s="2" t="str">
        <f t="shared" si="234"/>
        <v>19</v>
      </c>
      <c r="D4490" t="s">
        <v>757</v>
      </c>
      <c r="E4490" s="2" t="str">
        <f t="shared" si="235"/>
        <v>191020000</v>
      </c>
      <c r="F4490" t="s">
        <v>872</v>
      </c>
      <c r="G4490" t="s">
        <v>878</v>
      </c>
      <c r="H4490" t="s">
        <v>879</v>
      </c>
      <c r="I4490">
        <v>21000</v>
      </c>
      <c r="J4490" t="s">
        <v>167</v>
      </c>
      <c r="K4490" s="1">
        <v>11753</v>
      </c>
      <c r="L4490" s="1">
        <v>26753</v>
      </c>
      <c r="M4490" s="1">
        <v>15000</v>
      </c>
      <c r="N4490" s="1">
        <v>23331.46</v>
      </c>
      <c r="O4490" s="1">
        <v>3421.54</v>
      </c>
      <c r="P4490" s="1">
        <v>23331.46</v>
      </c>
      <c r="Q4490">
        <v>0</v>
      </c>
      <c r="R4490" s="1">
        <v>23331.45</v>
      </c>
      <c r="S4490">
        <v>0.01</v>
      </c>
    </row>
    <row r="4491" spans="1:19" x14ac:dyDescent="0.25">
      <c r="A4491" s="2">
        <v>1004</v>
      </c>
      <c r="B4491" t="s">
        <v>872</v>
      </c>
      <c r="C4491" s="2" t="str">
        <f t="shared" si="234"/>
        <v>19</v>
      </c>
      <c r="D4491" t="s">
        <v>757</v>
      </c>
      <c r="E4491" s="2" t="str">
        <f t="shared" si="235"/>
        <v>191020000</v>
      </c>
      <c r="F4491" t="s">
        <v>872</v>
      </c>
      <c r="G4491" t="s">
        <v>878</v>
      </c>
      <c r="H4491" t="s">
        <v>879</v>
      </c>
      <c r="I4491">
        <v>21200</v>
      </c>
      <c r="J4491" t="s">
        <v>68</v>
      </c>
      <c r="K4491" s="1">
        <v>142446</v>
      </c>
      <c r="L4491" s="1">
        <v>136946</v>
      </c>
      <c r="M4491" s="1">
        <v>-5500</v>
      </c>
      <c r="N4491" s="1">
        <v>123336.94</v>
      </c>
      <c r="O4491" s="1">
        <v>13609.06</v>
      </c>
      <c r="P4491" s="1">
        <v>122703.3</v>
      </c>
      <c r="Q4491">
        <v>633.64</v>
      </c>
      <c r="R4491" s="1">
        <v>110105.25</v>
      </c>
      <c r="S4491" s="1">
        <v>12598.05</v>
      </c>
    </row>
    <row r="4492" spans="1:19" x14ac:dyDescent="0.25">
      <c r="A4492" s="2">
        <v>1004</v>
      </c>
      <c r="B4492" t="s">
        <v>872</v>
      </c>
      <c r="C4492" s="2" t="str">
        <f t="shared" si="234"/>
        <v>19</v>
      </c>
      <c r="D4492" t="s">
        <v>757</v>
      </c>
      <c r="E4492" s="2" t="str">
        <f t="shared" si="235"/>
        <v>191020000</v>
      </c>
      <c r="F4492" t="s">
        <v>872</v>
      </c>
      <c r="G4492" t="s">
        <v>878</v>
      </c>
      <c r="H4492" t="s">
        <v>879</v>
      </c>
      <c r="I4492">
        <v>21300</v>
      </c>
      <c r="J4492" t="s">
        <v>69</v>
      </c>
      <c r="K4492" s="1">
        <v>257790</v>
      </c>
      <c r="L4492" s="1">
        <v>248290</v>
      </c>
      <c r="M4492" s="1">
        <v>-9500</v>
      </c>
      <c r="N4492" s="1">
        <v>237791.07</v>
      </c>
      <c r="O4492" s="1">
        <v>10498.93</v>
      </c>
      <c r="P4492" s="1">
        <v>237791.07</v>
      </c>
      <c r="Q4492">
        <v>0</v>
      </c>
      <c r="R4492" s="1">
        <v>225450.06</v>
      </c>
      <c r="S4492" s="1">
        <v>12341.01</v>
      </c>
    </row>
    <row r="4493" spans="1:19" x14ac:dyDescent="0.25">
      <c r="A4493" s="2">
        <v>1004</v>
      </c>
      <c r="B4493" t="s">
        <v>872</v>
      </c>
      <c r="C4493" s="2" t="str">
        <f t="shared" si="234"/>
        <v>19</v>
      </c>
      <c r="D4493" t="s">
        <v>757</v>
      </c>
      <c r="E4493" s="2" t="str">
        <f t="shared" si="235"/>
        <v>191020000</v>
      </c>
      <c r="F4493" t="s">
        <v>872</v>
      </c>
      <c r="G4493" t="s">
        <v>878</v>
      </c>
      <c r="H4493" t="s">
        <v>879</v>
      </c>
      <c r="I4493">
        <v>21400</v>
      </c>
      <c r="J4493" t="s">
        <v>70</v>
      </c>
      <c r="K4493" s="1">
        <v>5543</v>
      </c>
      <c r="L4493" s="1">
        <v>5543</v>
      </c>
      <c r="M4493">
        <v>0</v>
      </c>
      <c r="N4493">
        <v>133.37</v>
      </c>
      <c r="O4493" s="1">
        <v>5409.63</v>
      </c>
      <c r="P4493">
        <v>133.37</v>
      </c>
      <c r="Q4493">
        <v>0</v>
      </c>
      <c r="R4493">
        <v>133.37</v>
      </c>
      <c r="S4493">
        <v>0</v>
      </c>
    </row>
    <row r="4494" spans="1:19" x14ac:dyDescent="0.25">
      <c r="A4494" s="2">
        <v>1004</v>
      </c>
      <c r="B4494" t="s">
        <v>872</v>
      </c>
      <c r="C4494" s="2" t="str">
        <f t="shared" si="234"/>
        <v>19</v>
      </c>
      <c r="D4494" t="s">
        <v>757</v>
      </c>
      <c r="E4494" s="2" t="str">
        <f t="shared" si="235"/>
        <v>191020000</v>
      </c>
      <c r="F4494" t="s">
        <v>872</v>
      </c>
      <c r="G4494" t="s">
        <v>878</v>
      </c>
      <c r="H4494" t="s">
        <v>879</v>
      </c>
      <c r="I4494">
        <v>21500</v>
      </c>
      <c r="J4494" t="s">
        <v>71</v>
      </c>
      <c r="K4494" s="1">
        <v>39037</v>
      </c>
      <c r="L4494" s="1">
        <v>39037</v>
      </c>
      <c r="M4494">
        <v>0</v>
      </c>
      <c r="N4494" s="1">
        <v>23302.2</v>
      </c>
      <c r="O4494" s="1">
        <v>15734.8</v>
      </c>
      <c r="P4494" s="1">
        <v>23302.2</v>
      </c>
      <c r="Q4494">
        <v>0</v>
      </c>
      <c r="R4494" s="1">
        <v>23302.2</v>
      </c>
      <c r="S4494">
        <v>0</v>
      </c>
    </row>
    <row r="4495" spans="1:19" x14ac:dyDescent="0.25">
      <c r="A4495" s="2">
        <v>1004</v>
      </c>
      <c r="B4495" t="s">
        <v>872</v>
      </c>
      <c r="C4495" s="2" t="str">
        <f t="shared" si="234"/>
        <v>19</v>
      </c>
      <c r="D4495" t="s">
        <v>757</v>
      </c>
      <c r="E4495" s="2" t="str">
        <f t="shared" si="235"/>
        <v>191020000</v>
      </c>
      <c r="F4495" t="s">
        <v>872</v>
      </c>
      <c r="G4495" t="s">
        <v>878</v>
      </c>
      <c r="H4495" t="s">
        <v>879</v>
      </c>
      <c r="I4495">
        <v>22000</v>
      </c>
      <c r="J4495" t="s">
        <v>39</v>
      </c>
      <c r="K4495" s="1">
        <v>22530</v>
      </c>
      <c r="L4495" s="1">
        <v>31530</v>
      </c>
      <c r="M4495" s="1">
        <v>9000</v>
      </c>
      <c r="N4495" s="1">
        <v>17387.63</v>
      </c>
      <c r="O4495" s="1">
        <v>14142.37</v>
      </c>
      <c r="P4495" s="1">
        <v>17387.63</v>
      </c>
      <c r="Q4495">
        <v>0</v>
      </c>
      <c r="R4495" s="1">
        <v>17387.63</v>
      </c>
      <c r="S4495">
        <v>0</v>
      </c>
    </row>
    <row r="4496" spans="1:19" x14ac:dyDescent="0.25">
      <c r="A4496" s="2">
        <v>1004</v>
      </c>
      <c r="B4496" t="s">
        <v>872</v>
      </c>
      <c r="C4496" s="2" t="str">
        <f t="shared" si="234"/>
        <v>19</v>
      </c>
      <c r="D4496" t="s">
        <v>757</v>
      </c>
      <c r="E4496" s="2" t="str">
        <f t="shared" si="235"/>
        <v>191020000</v>
      </c>
      <c r="F4496" t="s">
        <v>872</v>
      </c>
      <c r="G4496" t="s">
        <v>878</v>
      </c>
      <c r="H4496" t="s">
        <v>879</v>
      </c>
      <c r="I4496">
        <v>22004</v>
      </c>
      <c r="J4496" t="s">
        <v>72</v>
      </c>
      <c r="K4496" s="1">
        <v>23500</v>
      </c>
      <c r="L4496" s="1">
        <v>23500</v>
      </c>
      <c r="M4496">
        <v>0</v>
      </c>
      <c r="N4496" s="1">
        <v>10303.81</v>
      </c>
      <c r="O4496" s="1">
        <v>13196.19</v>
      </c>
      <c r="P4496" s="1">
        <v>10303.81</v>
      </c>
      <c r="Q4496">
        <v>0</v>
      </c>
      <c r="R4496" s="1">
        <v>10303.81</v>
      </c>
      <c r="S4496">
        <v>0</v>
      </c>
    </row>
    <row r="4497" spans="1:19" x14ac:dyDescent="0.25">
      <c r="A4497" s="2">
        <v>1004</v>
      </c>
      <c r="B4497" t="s">
        <v>872</v>
      </c>
      <c r="C4497" s="2" t="str">
        <f t="shared" si="234"/>
        <v>19</v>
      </c>
      <c r="D4497" t="s">
        <v>757</v>
      </c>
      <c r="E4497" s="2" t="str">
        <f t="shared" si="235"/>
        <v>191020000</v>
      </c>
      <c r="F4497" t="s">
        <v>872</v>
      </c>
      <c r="G4497" t="s">
        <v>878</v>
      </c>
      <c r="H4497" t="s">
        <v>879</v>
      </c>
      <c r="I4497">
        <v>22100</v>
      </c>
      <c r="J4497" t="s">
        <v>73</v>
      </c>
      <c r="K4497" s="1">
        <v>414551</v>
      </c>
      <c r="L4497" s="1">
        <v>514551</v>
      </c>
      <c r="M4497" s="1">
        <v>100000</v>
      </c>
      <c r="N4497" s="1">
        <v>596186.02</v>
      </c>
      <c r="O4497" s="1">
        <v>-81635.02</v>
      </c>
      <c r="P4497" s="1">
        <v>596186.02</v>
      </c>
      <c r="Q4497">
        <v>0</v>
      </c>
      <c r="R4497" s="1">
        <v>596186.02</v>
      </c>
      <c r="S4497">
        <v>0</v>
      </c>
    </row>
    <row r="4498" spans="1:19" x14ac:dyDescent="0.25">
      <c r="A4498" s="2">
        <v>1004</v>
      </c>
      <c r="B4498" t="s">
        <v>872</v>
      </c>
      <c r="C4498" s="2" t="str">
        <f t="shared" si="234"/>
        <v>19</v>
      </c>
      <c r="D4498" t="s">
        <v>757</v>
      </c>
      <c r="E4498" s="2" t="str">
        <f t="shared" si="235"/>
        <v>191020000</v>
      </c>
      <c r="F4498" t="s">
        <v>872</v>
      </c>
      <c r="G4498" t="s">
        <v>878</v>
      </c>
      <c r="H4498" t="s">
        <v>879</v>
      </c>
      <c r="I4498">
        <v>22101</v>
      </c>
      <c r="J4498" t="s">
        <v>74</v>
      </c>
      <c r="K4498" s="1">
        <v>113009</v>
      </c>
      <c r="L4498" s="1">
        <v>113009</v>
      </c>
      <c r="M4498">
        <v>0</v>
      </c>
      <c r="N4498" s="1">
        <v>103074.76</v>
      </c>
      <c r="O4498" s="1">
        <v>9934.24</v>
      </c>
      <c r="P4498" s="1">
        <v>103074.76</v>
      </c>
      <c r="Q4498">
        <v>0</v>
      </c>
      <c r="R4498" s="1">
        <v>103074.76</v>
      </c>
      <c r="S4498">
        <v>0</v>
      </c>
    </row>
    <row r="4499" spans="1:19" x14ac:dyDescent="0.25">
      <c r="A4499" s="2">
        <v>1004</v>
      </c>
      <c r="B4499" t="s">
        <v>872</v>
      </c>
      <c r="C4499" s="2" t="str">
        <f t="shared" si="234"/>
        <v>19</v>
      </c>
      <c r="D4499" t="s">
        <v>757</v>
      </c>
      <c r="E4499" s="2" t="str">
        <f t="shared" si="235"/>
        <v>191020000</v>
      </c>
      <c r="F4499" t="s">
        <v>872</v>
      </c>
      <c r="G4499" t="s">
        <v>878</v>
      </c>
      <c r="H4499" t="s">
        <v>879</v>
      </c>
      <c r="I4499">
        <v>22102</v>
      </c>
      <c r="J4499" t="s">
        <v>75</v>
      </c>
      <c r="K4499" s="1">
        <v>144127</v>
      </c>
      <c r="L4499" s="1">
        <v>294127</v>
      </c>
      <c r="M4499" s="1">
        <v>150000</v>
      </c>
      <c r="N4499" s="1">
        <v>383443.7</v>
      </c>
      <c r="O4499" s="1">
        <v>-89316.7</v>
      </c>
      <c r="P4499" s="1">
        <v>383443.7</v>
      </c>
      <c r="Q4499">
        <v>0</v>
      </c>
      <c r="R4499" s="1">
        <v>383443.7</v>
      </c>
      <c r="S4499">
        <v>0</v>
      </c>
    </row>
    <row r="4500" spans="1:19" x14ac:dyDescent="0.25">
      <c r="A4500" s="2">
        <v>1004</v>
      </c>
      <c r="B4500" t="s">
        <v>872</v>
      </c>
      <c r="C4500" s="2" t="str">
        <f t="shared" si="234"/>
        <v>19</v>
      </c>
      <c r="D4500" t="s">
        <v>757</v>
      </c>
      <c r="E4500" s="2" t="str">
        <f t="shared" si="235"/>
        <v>191020000</v>
      </c>
      <c r="F4500" t="s">
        <v>872</v>
      </c>
      <c r="G4500" t="s">
        <v>878</v>
      </c>
      <c r="H4500" t="s">
        <v>879</v>
      </c>
      <c r="I4500">
        <v>22103</v>
      </c>
      <c r="J4500" t="s">
        <v>76</v>
      </c>
      <c r="K4500" s="1">
        <v>325000</v>
      </c>
      <c r="L4500" s="1">
        <v>340000</v>
      </c>
      <c r="M4500" s="1">
        <v>15000</v>
      </c>
      <c r="N4500" s="1">
        <v>260112.74</v>
      </c>
      <c r="O4500" s="1">
        <v>79887.259999999995</v>
      </c>
      <c r="P4500" s="1">
        <v>260112.74</v>
      </c>
      <c r="Q4500">
        <v>0</v>
      </c>
      <c r="R4500" s="1">
        <v>260112.74</v>
      </c>
      <c r="S4500">
        <v>0</v>
      </c>
    </row>
    <row r="4501" spans="1:19" x14ac:dyDescent="0.25">
      <c r="A4501" s="2">
        <v>1004</v>
      </c>
      <c r="B4501" t="s">
        <v>872</v>
      </c>
      <c r="C4501" s="2" t="str">
        <f t="shared" si="234"/>
        <v>19</v>
      </c>
      <c r="D4501" t="s">
        <v>757</v>
      </c>
      <c r="E4501" s="2" t="str">
        <f t="shared" si="235"/>
        <v>191020000</v>
      </c>
      <c r="F4501" t="s">
        <v>872</v>
      </c>
      <c r="G4501" t="s">
        <v>878</v>
      </c>
      <c r="H4501" t="s">
        <v>879</v>
      </c>
      <c r="I4501">
        <v>22104</v>
      </c>
      <c r="J4501" t="s">
        <v>77</v>
      </c>
      <c r="K4501" s="1">
        <v>551420</v>
      </c>
      <c r="L4501" s="1">
        <v>551420</v>
      </c>
      <c r="M4501">
        <v>0</v>
      </c>
      <c r="N4501" s="1">
        <v>419046.18</v>
      </c>
      <c r="O4501" s="1">
        <v>132373.82</v>
      </c>
      <c r="P4501" s="1">
        <v>419046.18</v>
      </c>
      <c r="Q4501">
        <v>0</v>
      </c>
      <c r="R4501" s="1">
        <v>417328.69</v>
      </c>
      <c r="S4501" s="1">
        <v>1717.49</v>
      </c>
    </row>
    <row r="4502" spans="1:19" x14ac:dyDescent="0.25">
      <c r="A4502" s="2">
        <v>1004</v>
      </c>
      <c r="B4502" t="s">
        <v>872</v>
      </c>
      <c r="C4502" s="2" t="str">
        <f t="shared" si="234"/>
        <v>19</v>
      </c>
      <c r="D4502" t="s">
        <v>757</v>
      </c>
      <c r="E4502" s="2" t="str">
        <f t="shared" si="235"/>
        <v>191020000</v>
      </c>
      <c r="F4502" t="s">
        <v>872</v>
      </c>
      <c r="G4502" t="s">
        <v>878</v>
      </c>
      <c r="H4502" t="s">
        <v>879</v>
      </c>
      <c r="I4502">
        <v>22105</v>
      </c>
      <c r="J4502" t="s">
        <v>357</v>
      </c>
      <c r="K4502" s="1">
        <v>2445194</v>
      </c>
      <c r="L4502" s="1">
        <v>1805194</v>
      </c>
      <c r="M4502" s="1">
        <v>-640000</v>
      </c>
      <c r="N4502" s="1">
        <v>1792627.99</v>
      </c>
      <c r="O4502" s="1">
        <v>12566.01</v>
      </c>
      <c r="P4502" s="1">
        <v>1792627.99</v>
      </c>
      <c r="Q4502">
        <v>0</v>
      </c>
      <c r="R4502" s="1">
        <v>1461685.69</v>
      </c>
      <c r="S4502" s="1">
        <v>330942.3</v>
      </c>
    </row>
    <row r="4503" spans="1:19" x14ac:dyDescent="0.25">
      <c r="A4503" s="2">
        <v>1004</v>
      </c>
      <c r="B4503" t="s">
        <v>872</v>
      </c>
      <c r="C4503" s="2" t="str">
        <f t="shared" si="234"/>
        <v>19</v>
      </c>
      <c r="D4503" t="s">
        <v>757</v>
      </c>
      <c r="E4503" s="2" t="str">
        <f t="shared" si="235"/>
        <v>191020000</v>
      </c>
      <c r="F4503" t="s">
        <v>872</v>
      </c>
      <c r="G4503" t="s">
        <v>878</v>
      </c>
      <c r="H4503" t="s">
        <v>879</v>
      </c>
      <c r="I4503">
        <v>22107</v>
      </c>
      <c r="J4503" t="s">
        <v>106</v>
      </c>
      <c r="K4503" s="1">
        <v>173698</v>
      </c>
      <c r="L4503" s="1">
        <v>173698</v>
      </c>
      <c r="M4503">
        <v>0</v>
      </c>
      <c r="N4503" s="1">
        <v>96324.14</v>
      </c>
      <c r="O4503" s="1">
        <v>77373.86</v>
      </c>
      <c r="P4503" s="1">
        <v>96324.14</v>
      </c>
      <c r="Q4503">
        <v>0</v>
      </c>
      <c r="R4503" s="1">
        <v>96324.14</v>
      </c>
      <c r="S4503">
        <v>0</v>
      </c>
    </row>
    <row r="4504" spans="1:19" x14ac:dyDescent="0.25">
      <c r="A4504" s="2">
        <v>1004</v>
      </c>
      <c r="B4504" t="s">
        <v>872</v>
      </c>
      <c r="C4504" s="2" t="str">
        <f t="shared" si="234"/>
        <v>19</v>
      </c>
      <c r="D4504" t="s">
        <v>757</v>
      </c>
      <c r="E4504" s="2" t="str">
        <f t="shared" si="235"/>
        <v>191020000</v>
      </c>
      <c r="F4504" t="s">
        <v>872</v>
      </c>
      <c r="G4504" t="s">
        <v>878</v>
      </c>
      <c r="H4504" t="s">
        <v>879</v>
      </c>
      <c r="I4504">
        <v>22109</v>
      </c>
      <c r="J4504" t="s">
        <v>78</v>
      </c>
      <c r="K4504" s="1">
        <v>599083</v>
      </c>
      <c r="L4504" s="1">
        <v>949083</v>
      </c>
      <c r="M4504" s="1">
        <v>350000</v>
      </c>
      <c r="N4504" s="1">
        <v>907015.32</v>
      </c>
      <c r="O4504" s="1">
        <v>42067.68</v>
      </c>
      <c r="P4504" s="1">
        <v>867945.52</v>
      </c>
      <c r="Q4504" s="1">
        <v>39069.800000000003</v>
      </c>
      <c r="R4504" s="1">
        <v>748641.61</v>
      </c>
      <c r="S4504" s="1">
        <v>119303.91</v>
      </c>
    </row>
    <row r="4505" spans="1:19" x14ac:dyDescent="0.25">
      <c r="A4505" s="2">
        <v>1004</v>
      </c>
      <c r="B4505" t="s">
        <v>872</v>
      </c>
      <c r="C4505" s="2" t="str">
        <f t="shared" si="234"/>
        <v>19</v>
      </c>
      <c r="D4505" t="s">
        <v>757</v>
      </c>
      <c r="E4505" s="2" t="str">
        <f t="shared" si="235"/>
        <v>191020000</v>
      </c>
      <c r="F4505" t="s">
        <v>872</v>
      </c>
      <c r="G4505" t="s">
        <v>878</v>
      </c>
      <c r="H4505" t="s">
        <v>879</v>
      </c>
      <c r="I4505">
        <v>22201</v>
      </c>
      <c r="J4505" t="s">
        <v>42</v>
      </c>
      <c r="K4505" s="1">
        <v>3000</v>
      </c>
      <c r="L4505" s="1">
        <v>3000</v>
      </c>
      <c r="M4505">
        <v>0</v>
      </c>
      <c r="N4505">
        <v>229.48</v>
      </c>
      <c r="O4505" s="1">
        <v>2770.52</v>
      </c>
      <c r="P4505">
        <v>229.48</v>
      </c>
      <c r="Q4505">
        <v>0</v>
      </c>
      <c r="R4505">
        <v>229.48</v>
      </c>
      <c r="S4505">
        <v>0</v>
      </c>
    </row>
    <row r="4506" spans="1:19" x14ac:dyDescent="0.25">
      <c r="A4506" s="2">
        <v>1004</v>
      </c>
      <c r="B4506" t="s">
        <v>872</v>
      </c>
      <c r="C4506" s="2" t="str">
        <f t="shared" si="234"/>
        <v>19</v>
      </c>
      <c r="D4506" t="s">
        <v>757</v>
      </c>
      <c r="E4506" s="2" t="str">
        <f t="shared" si="235"/>
        <v>191020000</v>
      </c>
      <c r="F4506" t="s">
        <v>872</v>
      </c>
      <c r="G4506" t="s">
        <v>878</v>
      </c>
      <c r="H4506" t="s">
        <v>879</v>
      </c>
      <c r="I4506">
        <v>22300</v>
      </c>
      <c r="J4506" t="s">
        <v>79</v>
      </c>
      <c r="K4506" s="1">
        <v>338633</v>
      </c>
      <c r="L4506" s="1">
        <v>338633</v>
      </c>
      <c r="M4506">
        <v>0</v>
      </c>
      <c r="N4506" s="1">
        <v>263006.77</v>
      </c>
      <c r="O4506" s="1">
        <v>75626.23</v>
      </c>
      <c r="P4506" s="1">
        <v>263006.77</v>
      </c>
      <c r="Q4506">
        <v>0</v>
      </c>
      <c r="R4506" s="1">
        <v>263006.77</v>
      </c>
      <c r="S4506">
        <v>0</v>
      </c>
    </row>
    <row r="4507" spans="1:19" x14ac:dyDescent="0.25">
      <c r="A4507" s="2">
        <v>1004</v>
      </c>
      <c r="B4507" t="s">
        <v>872</v>
      </c>
      <c r="C4507" s="2" t="str">
        <f t="shared" si="234"/>
        <v>19</v>
      </c>
      <c r="D4507" t="s">
        <v>757</v>
      </c>
      <c r="E4507" s="2" t="str">
        <f t="shared" si="235"/>
        <v>191020000</v>
      </c>
      <c r="F4507" t="s">
        <v>872</v>
      </c>
      <c r="G4507" t="s">
        <v>878</v>
      </c>
      <c r="H4507" t="s">
        <v>879</v>
      </c>
      <c r="I4507">
        <v>22400</v>
      </c>
      <c r="J4507" t="s">
        <v>107</v>
      </c>
      <c r="K4507" s="1">
        <v>70900</v>
      </c>
      <c r="L4507" s="1">
        <v>70900</v>
      </c>
      <c r="M4507">
        <v>0</v>
      </c>
      <c r="N4507" s="1">
        <v>51249.32</v>
      </c>
      <c r="O4507" s="1">
        <v>19650.68</v>
      </c>
      <c r="P4507" s="1">
        <v>51249.32</v>
      </c>
      <c r="Q4507">
        <v>0</v>
      </c>
      <c r="R4507" s="1">
        <v>51217.53</v>
      </c>
      <c r="S4507">
        <v>31.79</v>
      </c>
    </row>
    <row r="4508" spans="1:19" x14ac:dyDescent="0.25">
      <c r="A4508" s="2">
        <v>1004</v>
      </c>
      <c r="B4508" t="s">
        <v>872</v>
      </c>
      <c r="C4508" s="2" t="str">
        <f t="shared" si="234"/>
        <v>19</v>
      </c>
      <c r="D4508" t="s">
        <v>757</v>
      </c>
      <c r="E4508" s="2" t="str">
        <f t="shared" si="235"/>
        <v>191020000</v>
      </c>
      <c r="F4508" t="s">
        <v>872</v>
      </c>
      <c r="G4508" t="s">
        <v>878</v>
      </c>
      <c r="H4508" t="s">
        <v>879</v>
      </c>
      <c r="I4508">
        <v>22401</v>
      </c>
      <c r="J4508" t="s">
        <v>175</v>
      </c>
      <c r="K4508" s="1">
        <v>6000</v>
      </c>
      <c r="L4508" s="1">
        <v>6000</v>
      </c>
      <c r="M4508">
        <v>0</v>
      </c>
      <c r="N4508">
        <v>0</v>
      </c>
      <c r="O4508" s="1">
        <v>6000</v>
      </c>
      <c r="P4508">
        <v>0</v>
      </c>
      <c r="Q4508">
        <v>0</v>
      </c>
      <c r="R4508">
        <v>0</v>
      </c>
      <c r="S4508">
        <v>0</v>
      </c>
    </row>
    <row r="4509" spans="1:19" x14ac:dyDescent="0.25">
      <c r="A4509" s="2">
        <v>1004</v>
      </c>
      <c r="B4509" t="s">
        <v>872</v>
      </c>
      <c r="C4509" s="2" t="str">
        <f t="shared" si="234"/>
        <v>19</v>
      </c>
      <c r="D4509" t="s">
        <v>757</v>
      </c>
      <c r="E4509" s="2" t="str">
        <f t="shared" si="235"/>
        <v>191020000</v>
      </c>
      <c r="F4509" t="s">
        <v>872</v>
      </c>
      <c r="G4509" t="s">
        <v>878</v>
      </c>
      <c r="H4509" t="s">
        <v>879</v>
      </c>
      <c r="I4509">
        <v>22500</v>
      </c>
      <c r="J4509" t="s">
        <v>81</v>
      </c>
      <c r="K4509" s="1">
        <v>16055</v>
      </c>
      <c r="L4509" s="1">
        <v>14555</v>
      </c>
      <c r="M4509" s="1">
        <v>-1500</v>
      </c>
      <c r="N4509" s="1">
        <v>1111.08</v>
      </c>
      <c r="O4509" s="1">
        <v>13443.92</v>
      </c>
      <c r="P4509" s="1">
        <v>1111.08</v>
      </c>
      <c r="Q4509">
        <v>0</v>
      </c>
      <c r="R4509" s="1">
        <v>1111.08</v>
      </c>
      <c r="S4509">
        <v>0</v>
      </c>
    </row>
    <row r="4510" spans="1:19" x14ac:dyDescent="0.25">
      <c r="A4510" s="2">
        <v>1004</v>
      </c>
      <c r="B4510" t="s">
        <v>872</v>
      </c>
      <c r="C4510" s="2" t="str">
        <f t="shared" si="234"/>
        <v>19</v>
      </c>
      <c r="D4510" t="s">
        <v>757</v>
      </c>
      <c r="E4510" s="2" t="str">
        <f t="shared" si="235"/>
        <v>191020000</v>
      </c>
      <c r="F4510" t="s">
        <v>872</v>
      </c>
      <c r="G4510" t="s">
        <v>878</v>
      </c>
      <c r="H4510" t="s">
        <v>879</v>
      </c>
      <c r="I4510">
        <v>22502</v>
      </c>
      <c r="J4510" t="s">
        <v>330</v>
      </c>
      <c r="K4510">
        <v>0</v>
      </c>
      <c r="L4510" s="1">
        <v>1500</v>
      </c>
      <c r="M4510" s="1">
        <v>1500</v>
      </c>
      <c r="N4510">
        <v>504.05</v>
      </c>
      <c r="O4510">
        <v>995.95</v>
      </c>
      <c r="P4510">
        <v>504.05</v>
      </c>
      <c r="Q4510">
        <v>0</v>
      </c>
      <c r="R4510">
        <v>504.05</v>
      </c>
      <c r="S4510">
        <v>0</v>
      </c>
    </row>
    <row r="4511" spans="1:19" x14ac:dyDescent="0.25">
      <c r="A4511" s="2">
        <v>1004</v>
      </c>
      <c r="B4511" t="s">
        <v>872</v>
      </c>
      <c r="C4511" s="2" t="str">
        <f t="shared" si="234"/>
        <v>19</v>
      </c>
      <c r="D4511" t="s">
        <v>757</v>
      </c>
      <c r="E4511" s="2" t="str">
        <f t="shared" si="235"/>
        <v>191020000</v>
      </c>
      <c r="F4511" t="s">
        <v>872</v>
      </c>
      <c r="G4511" t="s">
        <v>878</v>
      </c>
      <c r="H4511" t="s">
        <v>879</v>
      </c>
      <c r="I4511">
        <v>22605</v>
      </c>
      <c r="J4511" t="s">
        <v>203</v>
      </c>
      <c r="K4511" s="1">
        <v>11500</v>
      </c>
      <c r="L4511" s="1">
        <v>11500</v>
      </c>
      <c r="M4511">
        <v>0</v>
      </c>
      <c r="N4511" s="1">
        <v>4560</v>
      </c>
      <c r="O4511" s="1">
        <v>6940</v>
      </c>
      <c r="P4511" s="1">
        <v>4560</v>
      </c>
      <c r="Q4511">
        <v>0</v>
      </c>
      <c r="R4511" s="1">
        <v>4560</v>
      </c>
      <c r="S4511">
        <v>0</v>
      </c>
    </row>
    <row r="4512" spans="1:19" x14ac:dyDescent="0.25">
      <c r="A4512" s="2">
        <v>1004</v>
      </c>
      <c r="B4512" t="s">
        <v>872</v>
      </c>
      <c r="C4512" s="2" t="str">
        <f t="shared" si="234"/>
        <v>19</v>
      </c>
      <c r="D4512" t="s">
        <v>757</v>
      </c>
      <c r="E4512" s="2" t="str">
        <f t="shared" si="235"/>
        <v>191020000</v>
      </c>
      <c r="F4512" t="s">
        <v>872</v>
      </c>
      <c r="G4512" t="s">
        <v>878</v>
      </c>
      <c r="H4512" t="s">
        <v>879</v>
      </c>
      <c r="I4512">
        <v>22609</v>
      </c>
      <c r="J4512" t="s">
        <v>44</v>
      </c>
      <c r="K4512" s="1">
        <v>245500</v>
      </c>
      <c r="L4512" s="1">
        <v>337500</v>
      </c>
      <c r="M4512" s="1">
        <v>92000</v>
      </c>
      <c r="N4512" s="1">
        <v>301592.36</v>
      </c>
      <c r="O4512" s="1">
        <v>35907.64</v>
      </c>
      <c r="P4512" s="1">
        <v>301592.36</v>
      </c>
      <c r="Q4512">
        <v>0</v>
      </c>
      <c r="R4512" s="1">
        <v>301592.36</v>
      </c>
      <c r="S4512">
        <v>0</v>
      </c>
    </row>
    <row r="4513" spans="1:19" x14ac:dyDescent="0.25">
      <c r="A4513" s="2">
        <v>1004</v>
      </c>
      <c r="B4513" t="s">
        <v>872</v>
      </c>
      <c r="C4513" s="2" t="str">
        <f t="shared" si="234"/>
        <v>19</v>
      </c>
      <c r="D4513" t="s">
        <v>757</v>
      </c>
      <c r="E4513" s="2" t="str">
        <f t="shared" si="235"/>
        <v>191020000</v>
      </c>
      <c r="F4513" t="s">
        <v>872</v>
      </c>
      <c r="G4513" t="s">
        <v>878</v>
      </c>
      <c r="H4513" t="s">
        <v>879</v>
      </c>
      <c r="I4513">
        <v>22700</v>
      </c>
      <c r="J4513" t="s">
        <v>84</v>
      </c>
      <c r="K4513" s="1">
        <v>102164</v>
      </c>
      <c r="L4513" s="1">
        <v>100349</v>
      </c>
      <c r="M4513" s="1">
        <v>-1815</v>
      </c>
      <c r="N4513" s="1">
        <v>73543.199999999997</v>
      </c>
      <c r="O4513" s="1">
        <v>26805.8</v>
      </c>
      <c r="P4513" s="1">
        <v>73543.199999999997</v>
      </c>
      <c r="Q4513">
        <v>0</v>
      </c>
      <c r="R4513" s="1">
        <v>62595.28</v>
      </c>
      <c r="S4513" s="1">
        <v>10947.92</v>
      </c>
    </row>
    <row r="4514" spans="1:19" x14ac:dyDescent="0.25">
      <c r="A4514" s="2">
        <v>1004</v>
      </c>
      <c r="B4514" t="s">
        <v>872</v>
      </c>
      <c r="C4514" s="2" t="str">
        <f t="shared" si="234"/>
        <v>19</v>
      </c>
      <c r="D4514" t="s">
        <v>757</v>
      </c>
      <c r="E4514" s="2" t="str">
        <f t="shared" si="235"/>
        <v>191020000</v>
      </c>
      <c r="F4514" t="s">
        <v>872</v>
      </c>
      <c r="G4514" t="s">
        <v>878</v>
      </c>
      <c r="H4514" t="s">
        <v>879</v>
      </c>
      <c r="I4514">
        <v>22701</v>
      </c>
      <c r="J4514" t="s">
        <v>85</v>
      </c>
      <c r="K4514" s="1">
        <v>3173529</v>
      </c>
      <c r="L4514" s="1">
        <v>3097529</v>
      </c>
      <c r="M4514" s="1">
        <v>-76000</v>
      </c>
      <c r="N4514" s="1">
        <v>3031220</v>
      </c>
      <c r="O4514" s="1">
        <v>66309</v>
      </c>
      <c r="P4514" s="1">
        <v>3031220</v>
      </c>
      <c r="Q4514">
        <v>0</v>
      </c>
      <c r="R4514" s="1">
        <v>2917066.16</v>
      </c>
      <c r="S4514" s="1">
        <v>114153.84</v>
      </c>
    </row>
    <row r="4515" spans="1:19" x14ac:dyDescent="0.25">
      <c r="A4515" s="2">
        <v>1004</v>
      </c>
      <c r="B4515" t="s">
        <v>872</v>
      </c>
      <c r="C4515" s="2" t="str">
        <f t="shared" si="234"/>
        <v>19</v>
      </c>
      <c r="D4515" t="s">
        <v>757</v>
      </c>
      <c r="E4515" s="2" t="str">
        <f t="shared" si="235"/>
        <v>191020000</v>
      </c>
      <c r="F4515" t="s">
        <v>872</v>
      </c>
      <c r="G4515" t="s">
        <v>878</v>
      </c>
      <c r="H4515" t="s">
        <v>879</v>
      </c>
      <c r="I4515">
        <v>22705</v>
      </c>
      <c r="J4515" t="s">
        <v>223</v>
      </c>
      <c r="K4515" s="1">
        <v>71450</v>
      </c>
      <c r="L4515" s="1">
        <v>71450</v>
      </c>
      <c r="M4515">
        <v>0</v>
      </c>
      <c r="N4515" s="1">
        <v>67421.06</v>
      </c>
      <c r="O4515" s="1">
        <v>4028.94</v>
      </c>
      <c r="P4515" s="1">
        <v>67421.06</v>
      </c>
      <c r="Q4515">
        <v>0</v>
      </c>
      <c r="R4515" s="1">
        <v>67421.06</v>
      </c>
      <c r="S4515">
        <v>0</v>
      </c>
    </row>
    <row r="4516" spans="1:19" x14ac:dyDescent="0.25">
      <c r="A4516" s="2">
        <v>1004</v>
      </c>
      <c r="B4516" t="s">
        <v>872</v>
      </c>
      <c r="C4516" s="2" t="str">
        <f t="shared" si="234"/>
        <v>19</v>
      </c>
      <c r="D4516" t="s">
        <v>757</v>
      </c>
      <c r="E4516" s="2" t="str">
        <f t="shared" si="235"/>
        <v>191020000</v>
      </c>
      <c r="F4516" t="s">
        <v>872</v>
      </c>
      <c r="G4516" t="s">
        <v>878</v>
      </c>
      <c r="H4516" t="s">
        <v>879</v>
      </c>
      <c r="I4516">
        <v>22706</v>
      </c>
      <c r="J4516" t="s">
        <v>86</v>
      </c>
      <c r="K4516">
        <v>0</v>
      </c>
      <c r="L4516" s="1">
        <v>1815</v>
      </c>
      <c r="M4516" s="1">
        <v>1815</v>
      </c>
      <c r="N4516" s="1">
        <v>1815</v>
      </c>
      <c r="O4516">
        <v>0</v>
      </c>
      <c r="P4516" s="1">
        <v>1815</v>
      </c>
      <c r="Q4516">
        <v>0</v>
      </c>
      <c r="R4516" s="1">
        <v>1815</v>
      </c>
      <c r="S4516">
        <v>0</v>
      </c>
    </row>
    <row r="4517" spans="1:19" x14ac:dyDescent="0.25">
      <c r="A4517" s="2">
        <v>1004</v>
      </c>
      <c r="B4517" t="s">
        <v>872</v>
      </c>
      <c r="C4517" s="2" t="str">
        <f t="shared" si="234"/>
        <v>19</v>
      </c>
      <c r="D4517" t="s">
        <v>757</v>
      </c>
      <c r="E4517" s="2" t="str">
        <f t="shared" si="235"/>
        <v>191020000</v>
      </c>
      <c r="F4517" t="s">
        <v>872</v>
      </c>
      <c r="G4517" t="s">
        <v>878</v>
      </c>
      <c r="H4517" t="s">
        <v>879</v>
      </c>
      <c r="I4517">
        <v>22709</v>
      </c>
      <c r="J4517" t="s">
        <v>87</v>
      </c>
      <c r="K4517" s="1">
        <v>1144562</v>
      </c>
      <c r="L4517" s="1">
        <v>1159562</v>
      </c>
      <c r="M4517" s="1">
        <v>15000</v>
      </c>
      <c r="N4517" s="1">
        <v>1158019.3700000001</v>
      </c>
      <c r="O4517" s="1">
        <v>1542.63</v>
      </c>
      <c r="P4517" s="1">
        <v>1158019.3700000001</v>
      </c>
      <c r="Q4517">
        <v>0</v>
      </c>
      <c r="R4517" s="1">
        <v>1130393.1299999999</v>
      </c>
      <c r="S4517" s="1">
        <v>27626.240000000002</v>
      </c>
    </row>
    <row r="4518" spans="1:19" x14ac:dyDescent="0.25">
      <c r="A4518" s="2">
        <v>1004</v>
      </c>
      <c r="B4518" t="s">
        <v>872</v>
      </c>
      <c r="C4518" s="2" t="str">
        <f t="shared" si="234"/>
        <v>19</v>
      </c>
      <c r="D4518" t="s">
        <v>757</v>
      </c>
      <c r="E4518" s="2" t="str">
        <f t="shared" si="235"/>
        <v>191020000</v>
      </c>
      <c r="F4518" t="s">
        <v>872</v>
      </c>
      <c r="G4518" t="s">
        <v>878</v>
      </c>
      <c r="H4518" t="s">
        <v>879</v>
      </c>
      <c r="I4518">
        <v>23001</v>
      </c>
      <c r="J4518" t="s">
        <v>88</v>
      </c>
      <c r="K4518" s="1">
        <v>2000</v>
      </c>
      <c r="L4518" s="1">
        <v>1500</v>
      </c>
      <c r="M4518">
        <v>-500</v>
      </c>
      <c r="N4518">
        <v>225</v>
      </c>
      <c r="O4518" s="1">
        <v>1275</v>
      </c>
      <c r="P4518">
        <v>225</v>
      </c>
      <c r="Q4518">
        <v>0</v>
      </c>
      <c r="R4518">
        <v>225</v>
      </c>
      <c r="S4518">
        <v>0</v>
      </c>
    </row>
    <row r="4519" spans="1:19" x14ac:dyDescent="0.25">
      <c r="A4519" s="2">
        <v>1004</v>
      </c>
      <c r="B4519" t="s">
        <v>872</v>
      </c>
      <c r="C4519" s="2" t="str">
        <f t="shared" si="234"/>
        <v>19</v>
      </c>
      <c r="D4519" t="s">
        <v>757</v>
      </c>
      <c r="E4519" s="2" t="str">
        <f t="shared" si="235"/>
        <v>191020000</v>
      </c>
      <c r="F4519" t="s">
        <v>872</v>
      </c>
      <c r="G4519" t="s">
        <v>878</v>
      </c>
      <c r="H4519" t="s">
        <v>879</v>
      </c>
      <c r="I4519">
        <v>23100</v>
      </c>
      <c r="J4519" t="s">
        <v>89</v>
      </c>
      <c r="K4519">
        <v>0</v>
      </c>
      <c r="L4519">
        <v>500</v>
      </c>
      <c r="M4519">
        <v>500</v>
      </c>
      <c r="N4519">
        <v>426.36</v>
      </c>
      <c r="O4519">
        <v>73.64</v>
      </c>
      <c r="P4519">
        <v>426.36</v>
      </c>
      <c r="Q4519">
        <v>0</v>
      </c>
      <c r="R4519">
        <v>426.36</v>
      </c>
      <c r="S4519">
        <v>0</v>
      </c>
    </row>
    <row r="4520" spans="1:19" x14ac:dyDescent="0.25">
      <c r="A4520" s="2">
        <v>1004</v>
      </c>
      <c r="B4520" t="s">
        <v>872</v>
      </c>
      <c r="C4520" s="2" t="str">
        <f t="shared" si="234"/>
        <v>19</v>
      </c>
      <c r="D4520" t="s">
        <v>757</v>
      </c>
      <c r="E4520" s="2" t="str">
        <f t="shared" si="235"/>
        <v>191020000</v>
      </c>
      <c r="F4520" t="s">
        <v>872</v>
      </c>
      <c r="G4520" t="s">
        <v>878</v>
      </c>
      <c r="H4520" t="s">
        <v>879</v>
      </c>
      <c r="I4520">
        <v>27005</v>
      </c>
      <c r="J4520" t="s">
        <v>880</v>
      </c>
      <c r="K4520" s="1">
        <v>20000</v>
      </c>
      <c r="L4520" s="1">
        <v>27500</v>
      </c>
      <c r="M4520" s="1">
        <v>7500</v>
      </c>
      <c r="N4520" s="1">
        <v>14856.99</v>
      </c>
      <c r="O4520" s="1">
        <v>12643.01</v>
      </c>
      <c r="P4520" s="1">
        <v>14856.99</v>
      </c>
      <c r="Q4520">
        <v>0</v>
      </c>
      <c r="R4520" s="1">
        <v>14856.99</v>
      </c>
      <c r="S4520">
        <v>0</v>
      </c>
    </row>
    <row r="4521" spans="1:19" x14ac:dyDescent="0.25">
      <c r="A4521" s="2">
        <v>1004</v>
      </c>
      <c r="B4521" t="s">
        <v>872</v>
      </c>
      <c r="C4521" s="2" t="str">
        <f t="shared" si="234"/>
        <v>19</v>
      </c>
      <c r="D4521" t="s">
        <v>757</v>
      </c>
      <c r="E4521" s="2" t="str">
        <f t="shared" si="235"/>
        <v>191020000</v>
      </c>
      <c r="F4521" t="s">
        <v>872</v>
      </c>
      <c r="G4521" t="s">
        <v>878</v>
      </c>
      <c r="H4521" t="s">
        <v>879</v>
      </c>
      <c r="I4521">
        <v>27100</v>
      </c>
      <c r="J4521" t="s">
        <v>230</v>
      </c>
      <c r="K4521" s="1">
        <v>136523</v>
      </c>
      <c r="L4521" s="1">
        <v>129023</v>
      </c>
      <c r="M4521" s="1">
        <v>-7500</v>
      </c>
      <c r="N4521" s="1">
        <v>76379.27</v>
      </c>
      <c r="O4521" s="1">
        <v>52643.73</v>
      </c>
      <c r="P4521" s="1">
        <v>76379.27</v>
      </c>
      <c r="Q4521">
        <v>0</v>
      </c>
      <c r="R4521" s="1">
        <v>76379.27</v>
      </c>
      <c r="S4521">
        <v>0</v>
      </c>
    </row>
    <row r="4522" spans="1:19" x14ac:dyDescent="0.25">
      <c r="A4522" s="2">
        <v>1004</v>
      </c>
      <c r="B4522" t="s">
        <v>872</v>
      </c>
      <c r="C4522" s="2" t="str">
        <f t="shared" si="234"/>
        <v>19</v>
      </c>
      <c r="D4522" t="s">
        <v>757</v>
      </c>
      <c r="E4522" s="2" t="str">
        <f t="shared" si="235"/>
        <v>191020000</v>
      </c>
      <c r="F4522" t="s">
        <v>872</v>
      </c>
      <c r="G4522" t="s">
        <v>878</v>
      </c>
      <c r="H4522" t="s">
        <v>879</v>
      </c>
      <c r="I4522">
        <v>28001</v>
      </c>
      <c r="J4522" t="s">
        <v>45</v>
      </c>
      <c r="K4522" s="1">
        <v>302000</v>
      </c>
      <c r="L4522" s="1">
        <v>302000</v>
      </c>
      <c r="M4522">
        <v>0</v>
      </c>
      <c r="N4522" s="1">
        <v>268949.93</v>
      </c>
      <c r="O4522" s="1">
        <v>33050.07</v>
      </c>
      <c r="P4522" s="1">
        <v>268949.93</v>
      </c>
      <c r="Q4522">
        <v>0</v>
      </c>
      <c r="R4522" s="1">
        <v>268949.93</v>
      </c>
      <c r="S4522">
        <v>0</v>
      </c>
    </row>
    <row r="4523" spans="1:19" x14ac:dyDescent="0.25">
      <c r="A4523" s="2">
        <v>1004</v>
      </c>
      <c r="B4523" t="s">
        <v>872</v>
      </c>
      <c r="C4523" s="2" t="str">
        <f t="shared" si="234"/>
        <v>19</v>
      </c>
      <c r="D4523" t="s">
        <v>757</v>
      </c>
      <c r="E4523" s="2" t="str">
        <f t="shared" si="235"/>
        <v>191020000</v>
      </c>
      <c r="F4523" t="s">
        <v>872</v>
      </c>
      <c r="G4523" t="s">
        <v>881</v>
      </c>
      <c r="H4523" t="s">
        <v>882</v>
      </c>
      <c r="I4523">
        <v>12001</v>
      </c>
      <c r="J4523" t="s">
        <v>51</v>
      </c>
      <c r="K4523" s="1">
        <v>689663</v>
      </c>
      <c r="L4523" s="1">
        <v>362672.12</v>
      </c>
      <c r="M4523" s="1">
        <v>-326990.88</v>
      </c>
      <c r="N4523" s="1">
        <v>359719.87</v>
      </c>
      <c r="O4523" s="1">
        <v>2952.25</v>
      </c>
      <c r="P4523" s="1">
        <v>359719.87</v>
      </c>
      <c r="Q4523">
        <v>0</v>
      </c>
      <c r="R4523" s="1">
        <v>359719.87</v>
      </c>
      <c r="S4523">
        <v>0</v>
      </c>
    </row>
    <row r="4524" spans="1:19" x14ac:dyDescent="0.25">
      <c r="A4524" s="2">
        <v>1004</v>
      </c>
      <c r="B4524" t="s">
        <v>872</v>
      </c>
      <c r="C4524" s="2" t="str">
        <f t="shared" si="234"/>
        <v>19</v>
      </c>
      <c r="D4524" t="s">
        <v>757</v>
      </c>
      <c r="E4524" s="2" t="str">
        <f t="shared" si="235"/>
        <v>191020000</v>
      </c>
      <c r="F4524" t="s">
        <v>872</v>
      </c>
      <c r="G4524" t="s">
        <v>881</v>
      </c>
      <c r="H4524" t="s">
        <v>882</v>
      </c>
      <c r="I4524">
        <v>12002</v>
      </c>
      <c r="J4524" t="s">
        <v>29</v>
      </c>
      <c r="K4524" s="1">
        <v>551176</v>
      </c>
      <c r="L4524" s="1">
        <v>253130.63</v>
      </c>
      <c r="M4524" s="1">
        <v>-298045.37</v>
      </c>
      <c r="N4524" s="1">
        <v>255260.89</v>
      </c>
      <c r="O4524" s="1">
        <v>-2130.2600000000002</v>
      </c>
      <c r="P4524" s="1">
        <v>255260.89</v>
      </c>
      <c r="Q4524">
        <v>0</v>
      </c>
      <c r="R4524" s="1">
        <v>255260.89</v>
      </c>
      <c r="S4524">
        <v>0</v>
      </c>
    </row>
    <row r="4525" spans="1:19" x14ac:dyDescent="0.25">
      <c r="A4525" s="2">
        <v>1004</v>
      </c>
      <c r="B4525" t="s">
        <v>872</v>
      </c>
      <c r="C4525" s="2" t="str">
        <f t="shared" si="234"/>
        <v>19</v>
      </c>
      <c r="D4525" t="s">
        <v>757</v>
      </c>
      <c r="E4525" s="2" t="str">
        <f t="shared" si="235"/>
        <v>191020000</v>
      </c>
      <c r="F4525" t="s">
        <v>872</v>
      </c>
      <c r="G4525" t="s">
        <v>881</v>
      </c>
      <c r="H4525" t="s">
        <v>882</v>
      </c>
      <c r="I4525">
        <v>12003</v>
      </c>
      <c r="J4525" t="s">
        <v>30</v>
      </c>
      <c r="K4525" s="1">
        <v>681310</v>
      </c>
      <c r="L4525" s="1">
        <v>647332.99</v>
      </c>
      <c r="M4525" s="1">
        <v>-33977.01</v>
      </c>
      <c r="N4525" s="1">
        <v>640918.63</v>
      </c>
      <c r="O4525" s="1">
        <v>6414.36</v>
      </c>
      <c r="P4525" s="1">
        <v>640918.63</v>
      </c>
      <c r="Q4525">
        <v>0</v>
      </c>
      <c r="R4525" s="1">
        <v>640918.63</v>
      </c>
      <c r="S4525">
        <v>0</v>
      </c>
    </row>
    <row r="4526" spans="1:19" x14ac:dyDescent="0.25">
      <c r="A4526" s="2">
        <v>1004</v>
      </c>
      <c r="B4526" t="s">
        <v>872</v>
      </c>
      <c r="C4526" s="2" t="str">
        <f t="shared" si="234"/>
        <v>19</v>
      </c>
      <c r="D4526" t="s">
        <v>757</v>
      </c>
      <c r="E4526" s="2" t="str">
        <f t="shared" si="235"/>
        <v>191020000</v>
      </c>
      <c r="F4526" t="s">
        <v>872</v>
      </c>
      <c r="G4526" t="s">
        <v>881</v>
      </c>
      <c r="H4526" t="s">
        <v>882</v>
      </c>
      <c r="I4526">
        <v>12004</v>
      </c>
      <c r="J4526" t="s">
        <v>580</v>
      </c>
      <c r="K4526" s="1">
        <v>53520</v>
      </c>
      <c r="L4526" s="1">
        <v>36495.5</v>
      </c>
      <c r="M4526" s="1">
        <v>-17024.5</v>
      </c>
      <c r="N4526" s="1">
        <v>26983.61</v>
      </c>
      <c r="O4526" s="1">
        <v>9511.89</v>
      </c>
      <c r="P4526" s="1">
        <v>26983.61</v>
      </c>
      <c r="Q4526">
        <v>0</v>
      </c>
      <c r="R4526" s="1">
        <v>26983.61</v>
      </c>
      <c r="S4526">
        <v>0</v>
      </c>
    </row>
    <row r="4527" spans="1:19" x14ac:dyDescent="0.25">
      <c r="A4527" s="2">
        <v>1004</v>
      </c>
      <c r="B4527" t="s">
        <v>872</v>
      </c>
      <c r="C4527" s="2" t="str">
        <f t="shared" si="234"/>
        <v>19</v>
      </c>
      <c r="D4527" t="s">
        <v>757</v>
      </c>
      <c r="E4527" s="2" t="str">
        <f t="shared" si="235"/>
        <v>191020000</v>
      </c>
      <c r="F4527" t="s">
        <v>872</v>
      </c>
      <c r="G4527" t="s">
        <v>881</v>
      </c>
      <c r="H4527" t="s">
        <v>882</v>
      </c>
      <c r="I4527">
        <v>12005</v>
      </c>
      <c r="J4527" t="s">
        <v>31</v>
      </c>
      <c r="K4527" s="1">
        <v>112080</v>
      </c>
      <c r="L4527" s="1">
        <v>112080</v>
      </c>
      <c r="M4527">
        <v>0</v>
      </c>
      <c r="N4527" s="1">
        <v>133398.82999999999</v>
      </c>
      <c r="O4527" s="1">
        <v>-21318.83</v>
      </c>
      <c r="P4527" s="1">
        <v>133398.82999999999</v>
      </c>
      <c r="Q4527">
        <v>0</v>
      </c>
      <c r="R4527" s="1">
        <v>133398.82999999999</v>
      </c>
      <c r="S4527">
        <v>0</v>
      </c>
    </row>
    <row r="4528" spans="1:19" x14ac:dyDescent="0.25">
      <c r="A4528" s="2">
        <v>1004</v>
      </c>
      <c r="B4528" t="s">
        <v>872</v>
      </c>
      <c r="C4528" s="2" t="str">
        <f t="shared" si="234"/>
        <v>19</v>
      </c>
      <c r="D4528" t="s">
        <v>757</v>
      </c>
      <c r="E4528" s="2" t="str">
        <f t="shared" si="235"/>
        <v>191020000</v>
      </c>
      <c r="F4528" t="s">
        <v>872</v>
      </c>
      <c r="G4528" t="s">
        <v>881</v>
      </c>
      <c r="H4528" t="s">
        <v>882</v>
      </c>
      <c r="I4528">
        <v>12100</v>
      </c>
      <c r="J4528" t="s">
        <v>32</v>
      </c>
      <c r="K4528" s="1">
        <v>1014535</v>
      </c>
      <c r="L4528" s="1">
        <v>679230.66</v>
      </c>
      <c r="M4528" s="1">
        <v>-335304.34000000003</v>
      </c>
      <c r="N4528" s="1">
        <v>679230.64</v>
      </c>
      <c r="O4528">
        <v>0.02</v>
      </c>
      <c r="P4528" s="1">
        <v>679230.64</v>
      </c>
      <c r="Q4528">
        <v>0</v>
      </c>
      <c r="R4528" s="1">
        <v>679230.64</v>
      </c>
      <c r="S4528">
        <v>0</v>
      </c>
    </row>
    <row r="4529" spans="1:19" x14ac:dyDescent="0.25">
      <c r="A4529" s="2">
        <v>1004</v>
      </c>
      <c r="B4529" t="s">
        <v>872</v>
      </c>
      <c r="C4529" s="2" t="str">
        <f t="shared" si="234"/>
        <v>19</v>
      </c>
      <c r="D4529" t="s">
        <v>757</v>
      </c>
      <c r="E4529" s="2" t="str">
        <f t="shared" si="235"/>
        <v>191020000</v>
      </c>
      <c r="F4529" t="s">
        <v>872</v>
      </c>
      <c r="G4529" t="s">
        <v>881</v>
      </c>
      <c r="H4529" t="s">
        <v>882</v>
      </c>
      <c r="I4529">
        <v>12101</v>
      </c>
      <c r="J4529" t="s">
        <v>33</v>
      </c>
      <c r="K4529" s="1">
        <v>1531042</v>
      </c>
      <c r="L4529" s="1">
        <v>1047270.65</v>
      </c>
      <c r="M4529" s="1">
        <v>-483771.35</v>
      </c>
      <c r="N4529" s="1">
        <v>1047270.64</v>
      </c>
      <c r="O4529">
        <v>0.01</v>
      </c>
      <c r="P4529" s="1">
        <v>1047270.64</v>
      </c>
      <c r="Q4529">
        <v>0</v>
      </c>
      <c r="R4529" s="1">
        <v>1047270.64</v>
      </c>
      <c r="S4529">
        <v>0</v>
      </c>
    </row>
    <row r="4530" spans="1:19" x14ac:dyDescent="0.25">
      <c r="A4530" s="2">
        <v>1004</v>
      </c>
      <c r="B4530" t="s">
        <v>872</v>
      </c>
      <c r="C4530" s="2" t="str">
        <f t="shared" si="234"/>
        <v>19</v>
      </c>
      <c r="D4530" t="s">
        <v>757</v>
      </c>
      <c r="E4530" s="2" t="str">
        <f t="shared" si="235"/>
        <v>191020000</v>
      </c>
      <c r="F4530" t="s">
        <v>872</v>
      </c>
      <c r="G4530" t="s">
        <v>881</v>
      </c>
      <c r="H4530" t="s">
        <v>882</v>
      </c>
      <c r="I4530">
        <v>12103</v>
      </c>
      <c r="J4530" t="s">
        <v>52</v>
      </c>
      <c r="K4530" s="1">
        <v>27977</v>
      </c>
      <c r="L4530" s="1">
        <v>12977</v>
      </c>
      <c r="M4530" s="1">
        <v>-15000</v>
      </c>
      <c r="N4530" s="1">
        <v>8406.32</v>
      </c>
      <c r="O4530" s="1">
        <v>4570.68</v>
      </c>
      <c r="P4530" s="1">
        <v>8406.32</v>
      </c>
      <c r="Q4530">
        <v>0</v>
      </c>
      <c r="R4530" s="1">
        <v>8406.32</v>
      </c>
      <c r="S4530">
        <v>0</v>
      </c>
    </row>
    <row r="4531" spans="1:19" x14ac:dyDescent="0.25">
      <c r="A4531" s="2">
        <v>1004</v>
      </c>
      <c r="B4531" t="s">
        <v>872</v>
      </c>
      <c r="C4531" s="2" t="str">
        <f t="shared" si="234"/>
        <v>19</v>
      </c>
      <c r="D4531" t="s">
        <v>757</v>
      </c>
      <c r="E4531" s="2" t="str">
        <f t="shared" si="235"/>
        <v>191020000</v>
      </c>
      <c r="F4531" t="s">
        <v>872</v>
      </c>
      <c r="G4531" t="s">
        <v>881</v>
      </c>
      <c r="H4531" t="s">
        <v>882</v>
      </c>
      <c r="I4531">
        <v>13000</v>
      </c>
      <c r="J4531" t="s">
        <v>53</v>
      </c>
      <c r="K4531" s="1">
        <v>128690700</v>
      </c>
      <c r="L4531" s="1">
        <v>124044226.84999999</v>
      </c>
      <c r="M4531" s="1">
        <v>-4646473.1500000004</v>
      </c>
      <c r="N4531" s="1">
        <v>123285992.79000001</v>
      </c>
      <c r="O4531" s="1">
        <v>758234.06</v>
      </c>
      <c r="P4531" s="1">
        <v>123285992.79000001</v>
      </c>
      <c r="Q4531">
        <v>0</v>
      </c>
      <c r="R4531" s="1">
        <v>123285992.79000001</v>
      </c>
      <c r="S4531">
        <v>0</v>
      </c>
    </row>
    <row r="4532" spans="1:19" x14ac:dyDescent="0.25">
      <c r="A4532" s="2">
        <v>1004</v>
      </c>
      <c r="B4532" t="s">
        <v>872</v>
      </c>
      <c r="C4532" s="2" t="str">
        <f t="shared" si="234"/>
        <v>19</v>
      </c>
      <c r="D4532" t="s">
        <v>757</v>
      </c>
      <c r="E4532" s="2" t="str">
        <f t="shared" si="235"/>
        <v>191020000</v>
      </c>
      <c r="F4532" t="s">
        <v>872</v>
      </c>
      <c r="G4532" t="s">
        <v>881</v>
      </c>
      <c r="H4532" t="s">
        <v>882</v>
      </c>
      <c r="I4532">
        <v>13001</v>
      </c>
      <c r="J4532" t="s">
        <v>54</v>
      </c>
      <c r="K4532" s="1">
        <v>7581039</v>
      </c>
      <c r="L4532" s="1">
        <v>9051663.8000000007</v>
      </c>
      <c r="M4532" s="1">
        <v>1470624.8</v>
      </c>
      <c r="N4532" s="1">
        <v>12042632.74</v>
      </c>
      <c r="O4532" s="1">
        <v>-2990968.94</v>
      </c>
      <c r="P4532" s="1">
        <v>12042632.74</v>
      </c>
      <c r="Q4532">
        <v>0</v>
      </c>
      <c r="R4532" s="1">
        <v>12042632.74</v>
      </c>
      <c r="S4532">
        <v>0</v>
      </c>
    </row>
    <row r="4533" spans="1:19" x14ac:dyDescent="0.25">
      <c r="A4533" s="2">
        <v>1004</v>
      </c>
      <c r="B4533" t="s">
        <v>872</v>
      </c>
      <c r="C4533" s="2" t="str">
        <f t="shared" si="234"/>
        <v>19</v>
      </c>
      <c r="D4533" t="s">
        <v>757</v>
      </c>
      <c r="E4533" s="2" t="str">
        <f t="shared" si="235"/>
        <v>191020000</v>
      </c>
      <c r="F4533" t="s">
        <v>872</v>
      </c>
      <c r="G4533" t="s">
        <v>881</v>
      </c>
      <c r="H4533" t="s">
        <v>882</v>
      </c>
      <c r="I4533">
        <v>13005</v>
      </c>
      <c r="J4533" t="s">
        <v>56</v>
      </c>
      <c r="K4533" s="1">
        <v>10599897</v>
      </c>
      <c r="L4533" s="1">
        <v>10599897</v>
      </c>
      <c r="M4533">
        <v>0</v>
      </c>
      <c r="N4533" s="1">
        <v>8435830.9600000009</v>
      </c>
      <c r="O4533" s="1">
        <v>2164066.04</v>
      </c>
      <c r="P4533" s="1">
        <v>8435830.9600000009</v>
      </c>
      <c r="Q4533">
        <v>0</v>
      </c>
      <c r="R4533" s="1">
        <v>8435830.9600000009</v>
      </c>
      <c r="S4533">
        <v>0</v>
      </c>
    </row>
    <row r="4534" spans="1:19" x14ac:dyDescent="0.25">
      <c r="A4534" s="2">
        <v>1004</v>
      </c>
      <c r="B4534" t="s">
        <v>872</v>
      </c>
      <c r="C4534" s="2" t="str">
        <f t="shared" si="234"/>
        <v>19</v>
      </c>
      <c r="D4534" t="s">
        <v>757</v>
      </c>
      <c r="E4534" s="2" t="str">
        <f t="shared" si="235"/>
        <v>191020000</v>
      </c>
      <c r="F4534" t="s">
        <v>872</v>
      </c>
      <c r="G4534" t="s">
        <v>881</v>
      </c>
      <c r="H4534" t="s">
        <v>882</v>
      </c>
      <c r="I4534">
        <v>13008</v>
      </c>
      <c r="J4534" t="s">
        <v>883</v>
      </c>
      <c r="K4534" s="1">
        <v>453963</v>
      </c>
      <c r="L4534" s="1">
        <v>453963</v>
      </c>
      <c r="M4534">
        <v>0</v>
      </c>
      <c r="N4534" s="1">
        <v>385294.16</v>
      </c>
      <c r="O4534" s="1">
        <v>68668.84</v>
      </c>
      <c r="P4534" s="1">
        <v>385294.16</v>
      </c>
      <c r="Q4534">
        <v>0</v>
      </c>
      <c r="R4534" s="1">
        <v>385294.16</v>
      </c>
      <c r="S4534">
        <v>0</v>
      </c>
    </row>
    <row r="4535" spans="1:19" x14ac:dyDescent="0.25">
      <c r="A4535" s="2">
        <v>1004</v>
      </c>
      <c r="B4535" t="s">
        <v>872</v>
      </c>
      <c r="C4535" s="2" t="str">
        <f t="shared" ref="C4535:C4598" si="236">"19"</f>
        <v>19</v>
      </c>
      <c r="D4535" t="s">
        <v>757</v>
      </c>
      <c r="E4535" s="2" t="str">
        <f t="shared" ref="E4535:E4598" si="237">"191020000"</f>
        <v>191020000</v>
      </c>
      <c r="F4535" t="s">
        <v>872</v>
      </c>
      <c r="G4535" t="s">
        <v>881</v>
      </c>
      <c r="H4535" t="s">
        <v>882</v>
      </c>
      <c r="I4535">
        <v>16000</v>
      </c>
      <c r="J4535" t="s">
        <v>35</v>
      </c>
      <c r="K4535" s="1">
        <v>33873677</v>
      </c>
      <c r="L4535" s="1">
        <v>56477350.130000003</v>
      </c>
      <c r="M4535" s="1">
        <v>22603673.129999999</v>
      </c>
      <c r="N4535" s="1">
        <v>56458193.380000003</v>
      </c>
      <c r="O4535" s="1">
        <v>19156.75</v>
      </c>
      <c r="P4535" s="1">
        <v>56458193.380000003</v>
      </c>
      <c r="Q4535">
        <v>0</v>
      </c>
      <c r="R4535" s="1">
        <v>56458193.380000003</v>
      </c>
      <c r="S4535">
        <v>0</v>
      </c>
    </row>
    <row r="4536" spans="1:19" x14ac:dyDescent="0.25">
      <c r="A4536" s="2">
        <v>1004</v>
      </c>
      <c r="B4536" t="s">
        <v>872</v>
      </c>
      <c r="C4536" s="2" t="str">
        <f t="shared" si="236"/>
        <v>19</v>
      </c>
      <c r="D4536" t="s">
        <v>757</v>
      </c>
      <c r="E4536" s="2" t="str">
        <f t="shared" si="237"/>
        <v>191020000</v>
      </c>
      <c r="F4536" t="s">
        <v>872</v>
      </c>
      <c r="G4536" t="s">
        <v>881</v>
      </c>
      <c r="H4536" t="s">
        <v>882</v>
      </c>
      <c r="I4536">
        <v>20500</v>
      </c>
      <c r="J4536" t="s">
        <v>67</v>
      </c>
      <c r="K4536">
        <v>0</v>
      </c>
      <c r="L4536" s="1">
        <v>5948</v>
      </c>
      <c r="M4536" s="1">
        <v>5948</v>
      </c>
      <c r="N4536" s="1">
        <v>5946.48</v>
      </c>
      <c r="O4536">
        <v>1.52</v>
      </c>
      <c r="P4536" s="1">
        <v>5946.48</v>
      </c>
      <c r="Q4536">
        <v>0</v>
      </c>
      <c r="R4536" s="1">
        <v>5946.45</v>
      </c>
      <c r="S4536">
        <v>0.03</v>
      </c>
    </row>
    <row r="4537" spans="1:19" x14ac:dyDescent="0.25">
      <c r="A4537" s="2">
        <v>1004</v>
      </c>
      <c r="B4537" t="s">
        <v>872</v>
      </c>
      <c r="C4537" s="2" t="str">
        <f t="shared" si="236"/>
        <v>19</v>
      </c>
      <c r="D4537" t="s">
        <v>757</v>
      </c>
      <c r="E4537" s="2" t="str">
        <f t="shared" si="237"/>
        <v>191020000</v>
      </c>
      <c r="F4537" t="s">
        <v>872</v>
      </c>
      <c r="G4537" t="s">
        <v>881</v>
      </c>
      <c r="H4537" t="s">
        <v>882</v>
      </c>
      <c r="I4537">
        <v>21000</v>
      </c>
      <c r="J4537" t="s">
        <v>167</v>
      </c>
      <c r="K4537" s="1">
        <v>37104</v>
      </c>
      <c r="L4537">
        <v>410</v>
      </c>
      <c r="M4537" s="1">
        <v>-36694</v>
      </c>
      <c r="N4537">
        <v>0</v>
      </c>
      <c r="O4537">
        <v>410</v>
      </c>
      <c r="P4537">
        <v>0</v>
      </c>
      <c r="Q4537">
        <v>0</v>
      </c>
      <c r="R4537">
        <v>0</v>
      </c>
      <c r="S4537">
        <v>0</v>
      </c>
    </row>
    <row r="4538" spans="1:19" x14ac:dyDescent="0.25">
      <c r="A4538" s="2">
        <v>1004</v>
      </c>
      <c r="B4538" t="s">
        <v>872</v>
      </c>
      <c r="C4538" s="2" t="str">
        <f t="shared" si="236"/>
        <v>19</v>
      </c>
      <c r="D4538" t="s">
        <v>757</v>
      </c>
      <c r="E4538" s="2" t="str">
        <f t="shared" si="237"/>
        <v>191020000</v>
      </c>
      <c r="F4538" t="s">
        <v>872</v>
      </c>
      <c r="G4538" t="s">
        <v>881</v>
      </c>
      <c r="H4538" t="s">
        <v>882</v>
      </c>
      <c r="I4538">
        <v>21200</v>
      </c>
      <c r="J4538" t="s">
        <v>68</v>
      </c>
      <c r="K4538" s="1">
        <v>147668</v>
      </c>
      <c r="L4538" s="1">
        <v>4268</v>
      </c>
      <c r="M4538" s="1">
        <v>-143400</v>
      </c>
      <c r="N4538" s="1">
        <v>2526.48</v>
      </c>
      <c r="O4538" s="1">
        <v>1741.52</v>
      </c>
      <c r="P4538" s="1">
        <v>2526.48</v>
      </c>
      <c r="Q4538">
        <v>0</v>
      </c>
      <c r="R4538" s="1">
        <v>2526.48</v>
      </c>
      <c r="S4538">
        <v>0</v>
      </c>
    </row>
    <row r="4539" spans="1:19" x14ac:dyDescent="0.25">
      <c r="A4539" s="2">
        <v>1004</v>
      </c>
      <c r="B4539" t="s">
        <v>872</v>
      </c>
      <c r="C4539" s="2" t="str">
        <f t="shared" si="236"/>
        <v>19</v>
      </c>
      <c r="D4539" t="s">
        <v>757</v>
      </c>
      <c r="E4539" s="2" t="str">
        <f t="shared" si="237"/>
        <v>191020000</v>
      </c>
      <c r="F4539" t="s">
        <v>872</v>
      </c>
      <c r="G4539" t="s">
        <v>881</v>
      </c>
      <c r="H4539" t="s">
        <v>882</v>
      </c>
      <c r="I4539">
        <v>21300</v>
      </c>
      <c r="J4539" t="s">
        <v>69</v>
      </c>
      <c r="K4539" s="1">
        <v>103932</v>
      </c>
      <c r="L4539" s="1">
        <v>99617</v>
      </c>
      <c r="M4539" s="1">
        <v>-4315</v>
      </c>
      <c r="N4539" s="1">
        <v>96349.82</v>
      </c>
      <c r="O4539" s="1">
        <v>3267.18</v>
      </c>
      <c r="P4539" s="1">
        <v>96349.82</v>
      </c>
      <c r="Q4539">
        <v>0</v>
      </c>
      <c r="R4539" s="1">
        <v>34625.74</v>
      </c>
      <c r="S4539" s="1">
        <v>61724.08</v>
      </c>
    </row>
    <row r="4540" spans="1:19" x14ac:dyDescent="0.25">
      <c r="A4540" s="2">
        <v>1004</v>
      </c>
      <c r="B4540" t="s">
        <v>872</v>
      </c>
      <c r="C4540" s="2" t="str">
        <f t="shared" si="236"/>
        <v>19</v>
      </c>
      <c r="D4540" t="s">
        <v>757</v>
      </c>
      <c r="E4540" s="2" t="str">
        <f t="shared" si="237"/>
        <v>191020000</v>
      </c>
      <c r="F4540" t="s">
        <v>872</v>
      </c>
      <c r="G4540" t="s">
        <v>881</v>
      </c>
      <c r="H4540" t="s">
        <v>882</v>
      </c>
      <c r="I4540">
        <v>21400</v>
      </c>
      <c r="J4540" t="s">
        <v>70</v>
      </c>
      <c r="K4540" s="1">
        <v>32896</v>
      </c>
      <c r="L4540" s="1">
        <v>1946</v>
      </c>
      <c r="M4540" s="1">
        <v>-30950</v>
      </c>
      <c r="N4540">
        <v>0</v>
      </c>
      <c r="O4540" s="1">
        <v>1946</v>
      </c>
      <c r="P4540">
        <v>0</v>
      </c>
      <c r="Q4540">
        <v>0</v>
      </c>
      <c r="R4540">
        <v>0</v>
      </c>
      <c r="S4540">
        <v>0</v>
      </c>
    </row>
    <row r="4541" spans="1:19" x14ac:dyDescent="0.25">
      <c r="A4541" s="2">
        <v>1004</v>
      </c>
      <c r="B4541" t="s">
        <v>872</v>
      </c>
      <c r="C4541" s="2" t="str">
        <f t="shared" si="236"/>
        <v>19</v>
      </c>
      <c r="D4541" t="s">
        <v>757</v>
      </c>
      <c r="E4541" s="2" t="str">
        <f t="shared" si="237"/>
        <v>191020000</v>
      </c>
      <c r="F4541" t="s">
        <v>872</v>
      </c>
      <c r="G4541" t="s">
        <v>881</v>
      </c>
      <c r="H4541" t="s">
        <v>882</v>
      </c>
      <c r="I4541">
        <v>21500</v>
      </c>
      <c r="J4541" t="s">
        <v>71</v>
      </c>
      <c r="K4541" s="1">
        <v>89233</v>
      </c>
      <c r="L4541">
        <v>233</v>
      </c>
      <c r="M4541" s="1">
        <v>-89000</v>
      </c>
      <c r="N4541">
        <v>0</v>
      </c>
      <c r="O4541">
        <v>233</v>
      </c>
      <c r="P4541">
        <v>0</v>
      </c>
      <c r="Q4541">
        <v>0</v>
      </c>
      <c r="R4541">
        <v>0</v>
      </c>
      <c r="S4541">
        <v>0</v>
      </c>
    </row>
    <row r="4542" spans="1:19" x14ac:dyDescent="0.25">
      <c r="A4542" s="2">
        <v>1004</v>
      </c>
      <c r="B4542" t="s">
        <v>872</v>
      </c>
      <c r="C4542" s="2" t="str">
        <f t="shared" si="236"/>
        <v>19</v>
      </c>
      <c r="D4542" t="s">
        <v>757</v>
      </c>
      <c r="E4542" s="2" t="str">
        <f t="shared" si="237"/>
        <v>191020000</v>
      </c>
      <c r="F4542" t="s">
        <v>872</v>
      </c>
      <c r="G4542" t="s">
        <v>881</v>
      </c>
      <c r="H4542" t="s">
        <v>882</v>
      </c>
      <c r="I4542">
        <v>21800</v>
      </c>
      <c r="J4542" t="s">
        <v>222</v>
      </c>
      <c r="K4542" s="1">
        <v>36398</v>
      </c>
      <c r="L4542">
        <v>148</v>
      </c>
      <c r="M4542" s="1">
        <v>-36250</v>
      </c>
      <c r="N4542">
        <v>0</v>
      </c>
      <c r="O4542">
        <v>148</v>
      </c>
      <c r="P4542">
        <v>0</v>
      </c>
      <c r="Q4542">
        <v>0</v>
      </c>
      <c r="R4542">
        <v>0</v>
      </c>
      <c r="S4542">
        <v>0</v>
      </c>
    </row>
    <row r="4543" spans="1:19" x14ac:dyDescent="0.25">
      <c r="A4543" s="2">
        <v>1004</v>
      </c>
      <c r="B4543" t="s">
        <v>872</v>
      </c>
      <c r="C4543" s="2" t="str">
        <f t="shared" si="236"/>
        <v>19</v>
      </c>
      <c r="D4543" t="s">
        <v>757</v>
      </c>
      <c r="E4543" s="2" t="str">
        <f t="shared" si="237"/>
        <v>191020000</v>
      </c>
      <c r="F4543" t="s">
        <v>872</v>
      </c>
      <c r="G4543" t="s">
        <v>881</v>
      </c>
      <c r="H4543" t="s">
        <v>882</v>
      </c>
      <c r="I4543">
        <v>22000</v>
      </c>
      <c r="J4543" t="s">
        <v>39</v>
      </c>
      <c r="K4543" s="1">
        <v>7682</v>
      </c>
      <c r="L4543">
        <v>82</v>
      </c>
      <c r="M4543" s="1">
        <v>-7600</v>
      </c>
      <c r="N4543">
        <v>0</v>
      </c>
      <c r="O4543">
        <v>82</v>
      </c>
      <c r="P4543">
        <v>0</v>
      </c>
      <c r="Q4543">
        <v>0</v>
      </c>
      <c r="R4543">
        <v>0</v>
      </c>
      <c r="S4543">
        <v>0</v>
      </c>
    </row>
    <row r="4544" spans="1:19" x14ac:dyDescent="0.25">
      <c r="A4544" s="2">
        <v>1004</v>
      </c>
      <c r="B4544" t="s">
        <v>872</v>
      </c>
      <c r="C4544" s="2" t="str">
        <f t="shared" si="236"/>
        <v>19</v>
      </c>
      <c r="D4544" t="s">
        <v>757</v>
      </c>
      <c r="E4544" s="2" t="str">
        <f t="shared" si="237"/>
        <v>191020000</v>
      </c>
      <c r="F4544" t="s">
        <v>872</v>
      </c>
      <c r="G4544" t="s">
        <v>881</v>
      </c>
      <c r="H4544" t="s">
        <v>882</v>
      </c>
      <c r="I4544">
        <v>22002</v>
      </c>
      <c r="J4544" t="s">
        <v>40</v>
      </c>
      <c r="K4544" s="1">
        <v>36717</v>
      </c>
      <c r="L4544" s="1">
        <v>36217</v>
      </c>
      <c r="M4544">
        <v>-500</v>
      </c>
      <c r="N4544" s="1">
        <v>54881.67</v>
      </c>
      <c r="O4544" s="1">
        <v>-18664.669999999998</v>
      </c>
      <c r="P4544" s="1">
        <v>54881.67</v>
      </c>
      <c r="Q4544">
        <v>0</v>
      </c>
      <c r="R4544" s="1">
        <v>54881.66</v>
      </c>
      <c r="S4544">
        <v>0.01</v>
      </c>
    </row>
    <row r="4545" spans="1:19" x14ac:dyDescent="0.25">
      <c r="A4545" s="2">
        <v>1004</v>
      </c>
      <c r="B4545" t="s">
        <v>872</v>
      </c>
      <c r="C4545" s="2" t="str">
        <f t="shared" si="236"/>
        <v>19</v>
      </c>
      <c r="D4545" t="s">
        <v>757</v>
      </c>
      <c r="E4545" s="2" t="str">
        <f t="shared" si="237"/>
        <v>191020000</v>
      </c>
      <c r="F4545" t="s">
        <v>872</v>
      </c>
      <c r="G4545" t="s">
        <v>881</v>
      </c>
      <c r="H4545" t="s">
        <v>882</v>
      </c>
      <c r="I4545">
        <v>22003</v>
      </c>
      <c r="J4545" t="s">
        <v>41</v>
      </c>
      <c r="K4545" s="1">
        <v>3142</v>
      </c>
      <c r="L4545" s="1">
        <v>1937</v>
      </c>
      <c r="M4545" s="1">
        <v>-1205</v>
      </c>
      <c r="N4545">
        <v>0</v>
      </c>
      <c r="O4545" s="1">
        <v>1937</v>
      </c>
      <c r="P4545">
        <v>0</v>
      </c>
      <c r="Q4545">
        <v>0</v>
      </c>
      <c r="R4545">
        <v>0</v>
      </c>
      <c r="S4545">
        <v>0</v>
      </c>
    </row>
    <row r="4546" spans="1:19" x14ac:dyDescent="0.25">
      <c r="A4546" s="2">
        <v>1004</v>
      </c>
      <c r="B4546" t="s">
        <v>872</v>
      </c>
      <c r="C4546" s="2" t="str">
        <f t="shared" si="236"/>
        <v>19</v>
      </c>
      <c r="D4546" t="s">
        <v>757</v>
      </c>
      <c r="E4546" s="2" t="str">
        <f t="shared" si="237"/>
        <v>191020000</v>
      </c>
      <c r="F4546" t="s">
        <v>872</v>
      </c>
      <c r="G4546" t="s">
        <v>881</v>
      </c>
      <c r="H4546" t="s">
        <v>882</v>
      </c>
      <c r="I4546">
        <v>22004</v>
      </c>
      <c r="J4546" t="s">
        <v>72</v>
      </c>
      <c r="K4546" s="1">
        <v>1877</v>
      </c>
      <c r="L4546" s="1">
        <v>1477</v>
      </c>
      <c r="M4546">
        <v>-400</v>
      </c>
      <c r="N4546">
        <v>0</v>
      </c>
      <c r="O4546" s="1">
        <v>1477</v>
      </c>
      <c r="P4546">
        <v>0</v>
      </c>
      <c r="Q4546">
        <v>0</v>
      </c>
      <c r="R4546">
        <v>0</v>
      </c>
      <c r="S4546">
        <v>0</v>
      </c>
    </row>
    <row r="4547" spans="1:19" x14ac:dyDescent="0.25">
      <c r="A4547" s="2">
        <v>1004</v>
      </c>
      <c r="B4547" t="s">
        <v>872</v>
      </c>
      <c r="C4547" s="2" t="str">
        <f t="shared" si="236"/>
        <v>19</v>
      </c>
      <c r="D4547" t="s">
        <v>757</v>
      </c>
      <c r="E4547" s="2" t="str">
        <f t="shared" si="237"/>
        <v>191020000</v>
      </c>
      <c r="F4547" t="s">
        <v>872</v>
      </c>
      <c r="G4547" t="s">
        <v>881</v>
      </c>
      <c r="H4547" t="s">
        <v>882</v>
      </c>
      <c r="I4547">
        <v>22100</v>
      </c>
      <c r="J4547" t="s">
        <v>73</v>
      </c>
      <c r="K4547" s="1">
        <v>58046</v>
      </c>
      <c r="L4547" s="1">
        <v>15977</v>
      </c>
      <c r="M4547" s="1">
        <v>-42069</v>
      </c>
      <c r="N4547" s="1">
        <v>2077.31</v>
      </c>
      <c r="O4547" s="1">
        <v>13899.69</v>
      </c>
      <c r="P4547" s="1">
        <v>2077.31</v>
      </c>
      <c r="Q4547">
        <v>0</v>
      </c>
      <c r="R4547" s="1">
        <v>2077.31</v>
      </c>
      <c r="S4547">
        <v>0</v>
      </c>
    </row>
    <row r="4548" spans="1:19" x14ac:dyDescent="0.25">
      <c r="A4548" s="2">
        <v>1004</v>
      </c>
      <c r="B4548" t="s">
        <v>872</v>
      </c>
      <c r="C4548" s="2" t="str">
        <f t="shared" si="236"/>
        <v>19</v>
      </c>
      <c r="D4548" t="s">
        <v>757</v>
      </c>
      <c r="E4548" s="2" t="str">
        <f t="shared" si="237"/>
        <v>191020000</v>
      </c>
      <c r="F4548" t="s">
        <v>872</v>
      </c>
      <c r="G4548" t="s">
        <v>881</v>
      </c>
      <c r="H4548" t="s">
        <v>882</v>
      </c>
      <c r="I4548">
        <v>22101</v>
      </c>
      <c r="J4548" t="s">
        <v>74</v>
      </c>
      <c r="K4548" s="1">
        <v>241582</v>
      </c>
      <c r="L4548" s="1">
        <v>8072</v>
      </c>
      <c r="M4548" s="1">
        <v>-233510</v>
      </c>
      <c r="N4548" s="1">
        <v>1027.19</v>
      </c>
      <c r="O4548" s="1">
        <v>7044.81</v>
      </c>
      <c r="P4548" s="1">
        <v>1027.19</v>
      </c>
      <c r="Q4548">
        <v>0</v>
      </c>
      <c r="R4548" s="1">
        <v>1027.19</v>
      </c>
      <c r="S4548">
        <v>0</v>
      </c>
    </row>
    <row r="4549" spans="1:19" x14ac:dyDescent="0.25">
      <c r="A4549" s="2">
        <v>1004</v>
      </c>
      <c r="B4549" t="s">
        <v>872</v>
      </c>
      <c r="C4549" s="2" t="str">
        <f t="shared" si="236"/>
        <v>19</v>
      </c>
      <c r="D4549" t="s">
        <v>757</v>
      </c>
      <c r="E4549" s="2" t="str">
        <f t="shared" si="237"/>
        <v>191020000</v>
      </c>
      <c r="F4549" t="s">
        <v>872</v>
      </c>
      <c r="G4549" t="s">
        <v>881</v>
      </c>
      <c r="H4549" t="s">
        <v>882</v>
      </c>
      <c r="I4549">
        <v>22102</v>
      </c>
      <c r="J4549" t="s">
        <v>75</v>
      </c>
      <c r="K4549" s="1">
        <v>212462</v>
      </c>
      <c r="L4549" s="1">
        <v>4262</v>
      </c>
      <c r="M4549" s="1">
        <v>-208200</v>
      </c>
      <c r="N4549">
        <v>0</v>
      </c>
      <c r="O4549" s="1">
        <v>4262</v>
      </c>
      <c r="P4549">
        <v>0</v>
      </c>
      <c r="Q4549">
        <v>0</v>
      </c>
      <c r="R4549">
        <v>0</v>
      </c>
      <c r="S4549">
        <v>0</v>
      </c>
    </row>
    <row r="4550" spans="1:19" x14ac:dyDescent="0.25">
      <c r="A4550" s="2">
        <v>1004</v>
      </c>
      <c r="B4550" t="s">
        <v>872</v>
      </c>
      <c r="C4550" s="2" t="str">
        <f t="shared" si="236"/>
        <v>19</v>
      </c>
      <c r="D4550" t="s">
        <v>757</v>
      </c>
      <c r="E4550" s="2" t="str">
        <f t="shared" si="237"/>
        <v>191020000</v>
      </c>
      <c r="F4550" t="s">
        <v>872</v>
      </c>
      <c r="G4550" t="s">
        <v>881</v>
      </c>
      <c r="H4550" t="s">
        <v>882</v>
      </c>
      <c r="I4550">
        <v>22103</v>
      </c>
      <c r="J4550" t="s">
        <v>76</v>
      </c>
      <c r="K4550" s="1">
        <v>649413</v>
      </c>
      <c r="L4550" s="1">
        <v>8153</v>
      </c>
      <c r="M4550" s="1">
        <v>-641260</v>
      </c>
      <c r="N4550">
        <v>0</v>
      </c>
      <c r="O4550" s="1">
        <v>8153</v>
      </c>
      <c r="P4550">
        <v>0</v>
      </c>
      <c r="Q4550">
        <v>0</v>
      </c>
      <c r="R4550">
        <v>0</v>
      </c>
      <c r="S4550">
        <v>0</v>
      </c>
    </row>
    <row r="4551" spans="1:19" x14ac:dyDescent="0.25">
      <c r="A4551" s="2">
        <v>1004</v>
      </c>
      <c r="B4551" t="s">
        <v>872</v>
      </c>
      <c r="C4551" s="2" t="str">
        <f t="shared" si="236"/>
        <v>19</v>
      </c>
      <c r="D4551" t="s">
        <v>757</v>
      </c>
      <c r="E4551" s="2" t="str">
        <f t="shared" si="237"/>
        <v>191020000</v>
      </c>
      <c r="F4551" t="s">
        <v>872</v>
      </c>
      <c r="G4551" t="s">
        <v>881</v>
      </c>
      <c r="H4551" t="s">
        <v>882</v>
      </c>
      <c r="I4551">
        <v>22104</v>
      </c>
      <c r="J4551" t="s">
        <v>77</v>
      </c>
      <c r="K4551" s="1">
        <v>540800</v>
      </c>
      <c r="L4551">
        <v>800</v>
      </c>
      <c r="M4551" s="1">
        <v>-540000</v>
      </c>
      <c r="N4551">
        <v>0</v>
      </c>
      <c r="O4551">
        <v>800</v>
      </c>
      <c r="P4551">
        <v>0</v>
      </c>
      <c r="Q4551">
        <v>0</v>
      </c>
      <c r="R4551">
        <v>0</v>
      </c>
      <c r="S4551">
        <v>0</v>
      </c>
    </row>
    <row r="4552" spans="1:19" x14ac:dyDescent="0.25">
      <c r="A4552" s="2">
        <v>1004</v>
      </c>
      <c r="B4552" t="s">
        <v>872</v>
      </c>
      <c r="C4552" s="2" t="str">
        <f t="shared" si="236"/>
        <v>19</v>
      </c>
      <c r="D4552" t="s">
        <v>757</v>
      </c>
      <c r="E4552" s="2" t="str">
        <f t="shared" si="237"/>
        <v>191020000</v>
      </c>
      <c r="F4552" t="s">
        <v>872</v>
      </c>
      <c r="G4552" t="s">
        <v>881</v>
      </c>
      <c r="H4552" t="s">
        <v>882</v>
      </c>
      <c r="I4552">
        <v>22105</v>
      </c>
      <c r="J4552" t="s">
        <v>357</v>
      </c>
      <c r="K4552" s="1">
        <v>1034294</v>
      </c>
      <c r="L4552" s="1">
        <v>12038607</v>
      </c>
      <c r="M4552" s="1">
        <v>11004313</v>
      </c>
      <c r="N4552" s="1">
        <v>12011691.15</v>
      </c>
      <c r="O4552" s="1">
        <v>26915.85</v>
      </c>
      <c r="P4552" s="1">
        <v>12011691.15</v>
      </c>
      <c r="Q4552">
        <v>0</v>
      </c>
      <c r="R4552" s="1">
        <v>10955960.140000001</v>
      </c>
      <c r="S4552" s="1">
        <v>1055731.01</v>
      </c>
    </row>
    <row r="4553" spans="1:19" x14ac:dyDescent="0.25">
      <c r="A4553" s="2">
        <v>1004</v>
      </c>
      <c r="B4553" t="s">
        <v>872</v>
      </c>
      <c r="C4553" s="2" t="str">
        <f t="shared" si="236"/>
        <v>19</v>
      </c>
      <c r="D4553" t="s">
        <v>757</v>
      </c>
      <c r="E4553" s="2" t="str">
        <f t="shared" si="237"/>
        <v>191020000</v>
      </c>
      <c r="F4553" t="s">
        <v>872</v>
      </c>
      <c r="G4553" t="s">
        <v>881</v>
      </c>
      <c r="H4553" t="s">
        <v>882</v>
      </c>
      <c r="I4553">
        <v>22107</v>
      </c>
      <c r="J4553" t="s">
        <v>106</v>
      </c>
      <c r="K4553" s="1">
        <v>13105</v>
      </c>
      <c r="L4553" s="1">
        <v>9960</v>
      </c>
      <c r="M4553" s="1">
        <v>-3145</v>
      </c>
      <c r="N4553">
        <v>0</v>
      </c>
      <c r="O4553" s="1">
        <v>9960</v>
      </c>
      <c r="P4553">
        <v>0</v>
      </c>
      <c r="Q4553">
        <v>0</v>
      </c>
      <c r="R4553">
        <v>0</v>
      </c>
      <c r="S4553">
        <v>0</v>
      </c>
    </row>
    <row r="4554" spans="1:19" x14ac:dyDescent="0.25">
      <c r="A4554" s="2">
        <v>1004</v>
      </c>
      <c r="B4554" t="s">
        <v>872</v>
      </c>
      <c r="C4554" s="2" t="str">
        <f t="shared" si="236"/>
        <v>19</v>
      </c>
      <c r="D4554" t="s">
        <v>757</v>
      </c>
      <c r="E4554" s="2" t="str">
        <f t="shared" si="237"/>
        <v>191020000</v>
      </c>
      <c r="F4554" t="s">
        <v>872</v>
      </c>
      <c r="G4554" t="s">
        <v>881</v>
      </c>
      <c r="H4554" t="s">
        <v>882</v>
      </c>
      <c r="I4554">
        <v>22109</v>
      </c>
      <c r="J4554" t="s">
        <v>78</v>
      </c>
      <c r="K4554" s="1">
        <v>431314</v>
      </c>
      <c r="L4554" s="1">
        <v>1108651</v>
      </c>
      <c r="M4554" s="1">
        <v>677337</v>
      </c>
      <c r="N4554" s="1">
        <v>1032209.21</v>
      </c>
      <c r="O4554" s="1">
        <v>76441.789999999994</v>
      </c>
      <c r="P4554" s="1">
        <v>933525.93</v>
      </c>
      <c r="Q4554" s="1">
        <v>98683.28</v>
      </c>
      <c r="R4554" s="1">
        <v>615963.11</v>
      </c>
      <c r="S4554" s="1">
        <v>317562.82</v>
      </c>
    </row>
    <row r="4555" spans="1:19" x14ac:dyDescent="0.25">
      <c r="A4555" s="2">
        <v>1004</v>
      </c>
      <c r="B4555" t="s">
        <v>872</v>
      </c>
      <c r="C4555" s="2" t="str">
        <f t="shared" si="236"/>
        <v>19</v>
      </c>
      <c r="D4555" t="s">
        <v>757</v>
      </c>
      <c r="E4555" s="2" t="str">
        <f t="shared" si="237"/>
        <v>191020000</v>
      </c>
      <c r="F4555" t="s">
        <v>872</v>
      </c>
      <c r="G4555" t="s">
        <v>881</v>
      </c>
      <c r="H4555" t="s">
        <v>882</v>
      </c>
      <c r="I4555">
        <v>22209</v>
      </c>
      <c r="J4555" t="s">
        <v>43</v>
      </c>
      <c r="K4555" s="1">
        <v>1346</v>
      </c>
      <c r="L4555" s="1">
        <v>1326</v>
      </c>
      <c r="M4555">
        <v>-20</v>
      </c>
      <c r="N4555">
        <v>0</v>
      </c>
      <c r="O4555" s="1">
        <v>1326</v>
      </c>
      <c r="P4555">
        <v>0</v>
      </c>
      <c r="Q4555">
        <v>0</v>
      </c>
      <c r="R4555">
        <v>0</v>
      </c>
      <c r="S4555">
        <v>0</v>
      </c>
    </row>
    <row r="4556" spans="1:19" x14ac:dyDescent="0.25">
      <c r="A4556" s="2">
        <v>1004</v>
      </c>
      <c r="B4556" t="s">
        <v>872</v>
      </c>
      <c r="C4556" s="2" t="str">
        <f t="shared" si="236"/>
        <v>19</v>
      </c>
      <c r="D4556" t="s">
        <v>757</v>
      </c>
      <c r="E4556" s="2" t="str">
        <f t="shared" si="237"/>
        <v>191020000</v>
      </c>
      <c r="F4556" t="s">
        <v>872</v>
      </c>
      <c r="G4556" t="s">
        <v>881</v>
      </c>
      <c r="H4556" t="s">
        <v>882</v>
      </c>
      <c r="I4556">
        <v>22300</v>
      </c>
      <c r="J4556" t="s">
        <v>79</v>
      </c>
      <c r="K4556" s="1">
        <v>26088</v>
      </c>
      <c r="L4556" s="1">
        <v>8927</v>
      </c>
      <c r="M4556" s="1">
        <v>-17161</v>
      </c>
      <c r="N4556">
        <v>871.2</v>
      </c>
      <c r="O4556" s="1">
        <v>8055.8</v>
      </c>
      <c r="P4556">
        <v>871.2</v>
      </c>
      <c r="Q4556">
        <v>0</v>
      </c>
      <c r="R4556">
        <v>871.2</v>
      </c>
      <c r="S4556">
        <v>0</v>
      </c>
    </row>
    <row r="4557" spans="1:19" x14ac:dyDescent="0.25">
      <c r="A4557" s="2">
        <v>1004</v>
      </c>
      <c r="B4557" t="s">
        <v>872</v>
      </c>
      <c r="C4557" s="2" t="str">
        <f t="shared" si="236"/>
        <v>19</v>
      </c>
      <c r="D4557" t="s">
        <v>757</v>
      </c>
      <c r="E4557" s="2" t="str">
        <f t="shared" si="237"/>
        <v>191020000</v>
      </c>
      <c r="F4557" t="s">
        <v>872</v>
      </c>
      <c r="G4557" t="s">
        <v>881</v>
      </c>
      <c r="H4557" t="s">
        <v>882</v>
      </c>
      <c r="I4557">
        <v>22401</v>
      </c>
      <c r="J4557" t="s">
        <v>175</v>
      </c>
      <c r="K4557" s="1">
        <v>6116</v>
      </c>
      <c r="L4557" s="1">
        <v>4716</v>
      </c>
      <c r="M4557" s="1">
        <v>-1400</v>
      </c>
      <c r="N4557">
        <v>0</v>
      </c>
      <c r="O4557" s="1">
        <v>4716</v>
      </c>
      <c r="P4557">
        <v>0</v>
      </c>
      <c r="Q4557">
        <v>0</v>
      </c>
      <c r="R4557">
        <v>0</v>
      </c>
      <c r="S4557">
        <v>0</v>
      </c>
    </row>
    <row r="4558" spans="1:19" x14ac:dyDescent="0.25">
      <c r="A4558" s="2">
        <v>1004</v>
      </c>
      <c r="B4558" t="s">
        <v>872</v>
      </c>
      <c r="C4558" s="2" t="str">
        <f t="shared" si="236"/>
        <v>19</v>
      </c>
      <c r="D4558" t="s">
        <v>757</v>
      </c>
      <c r="E4558" s="2" t="str">
        <f t="shared" si="237"/>
        <v>191020000</v>
      </c>
      <c r="F4558" t="s">
        <v>872</v>
      </c>
      <c r="G4558" t="s">
        <v>881</v>
      </c>
      <c r="H4558" t="s">
        <v>882</v>
      </c>
      <c r="I4558">
        <v>22500</v>
      </c>
      <c r="J4558" t="s">
        <v>81</v>
      </c>
      <c r="K4558" s="1">
        <v>12708</v>
      </c>
      <c r="L4558" s="1">
        <v>11714</v>
      </c>
      <c r="M4558">
        <v>-994</v>
      </c>
      <c r="N4558">
        <v>0</v>
      </c>
      <c r="O4558" s="1">
        <v>11714</v>
      </c>
      <c r="P4558">
        <v>0</v>
      </c>
      <c r="Q4558">
        <v>0</v>
      </c>
      <c r="R4558">
        <v>0</v>
      </c>
      <c r="S4558">
        <v>0</v>
      </c>
    </row>
    <row r="4559" spans="1:19" x14ac:dyDescent="0.25">
      <c r="A4559" s="2">
        <v>1004</v>
      </c>
      <c r="B4559" t="s">
        <v>872</v>
      </c>
      <c r="C4559" s="2" t="str">
        <f t="shared" si="236"/>
        <v>19</v>
      </c>
      <c r="D4559" t="s">
        <v>757</v>
      </c>
      <c r="E4559" s="2" t="str">
        <f t="shared" si="237"/>
        <v>191020000</v>
      </c>
      <c r="F4559" t="s">
        <v>872</v>
      </c>
      <c r="G4559" t="s">
        <v>881</v>
      </c>
      <c r="H4559" t="s">
        <v>882</v>
      </c>
      <c r="I4559">
        <v>22502</v>
      </c>
      <c r="J4559" t="s">
        <v>330</v>
      </c>
      <c r="K4559" s="1">
        <v>6453</v>
      </c>
      <c r="L4559">
        <v>371</v>
      </c>
      <c r="M4559" s="1">
        <v>-6082</v>
      </c>
      <c r="N4559">
        <v>0</v>
      </c>
      <c r="O4559">
        <v>371</v>
      </c>
      <c r="P4559">
        <v>0</v>
      </c>
      <c r="Q4559">
        <v>0</v>
      </c>
      <c r="R4559">
        <v>0</v>
      </c>
      <c r="S4559">
        <v>0</v>
      </c>
    </row>
    <row r="4560" spans="1:19" x14ac:dyDescent="0.25">
      <c r="A4560" s="2">
        <v>1004</v>
      </c>
      <c r="B4560" t="s">
        <v>872</v>
      </c>
      <c r="C4560" s="2" t="str">
        <f t="shared" si="236"/>
        <v>19</v>
      </c>
      <c r="D4560" t="s">
        <v>757</v>
      </c>
      <c r="E4560" s="2" t="str">
        <f t="shared" si="237"/>
        <v>191020000</v>
      </c>
      <c r="F4560" t="s">
        <v>872</v>
      </c>
      <c r="G4560" t="s">
        <v>881</v>
      </c>
      <c r="H4560" t="s">
        <v>882</v>
      </c>
      <c r="I4560">
        <v>22603</v>
      </c>
      <c r="J4560" t="s">
        <v>82</v>
      </c>
      <c r="K4560">
        <v>0</v>
      </c>
      <c r="L4560" s="1">
        <v>4300</v>
      </c>
      <c r="M4560" s="1">
        <v>4300</v>
      </c>
      <c r="N4560">
        <v>0</v>
      </c>
      <c r="O4560" s="1">
        <v>4300</v>
      </c>
      <c r="P4560">
        <v>0</v>
      </c>
      <c r="Q4560">
        <v>0</v>
      </c>
      <c r="R4560">
        <v>0</v>
      </c>
      <c r="S4560">
        <v>0</v>
      </c>
    </row>
    <row r="4561" spans="1:19" x14ac:dyDescent="0.25">
      <c r="A4561" s="2">
        <v>1004</v>
      </c>
      <c r="B4561" t="s">
        <v>872</v>
      </c>
      <c r="C4561" s="2" t="str">
        <f t="shared" si="236"/>
        <v>19</v>
      </c>
      <c r="D4561" t="s">
        <v>757</v>
      </c>
      <c r="E4561" s="2" t="str">
        <f t="shared" si="237"/>
        <v>191020000</v>
      </c>
      <c r="F4561" t="s">
        <v>872</v>
      </c>
      <c r="G4561" t="s">
        <v>881</v>
      </c>
      <c r="H4561" t="s">
        <v>882</v>
      </c>
      <c r="I4561">
        <v>22607</v>
      </c>
      <c r="J4561" t="s">
        <v>305</v>
      </c>
      <c r="K4561">
        <v>0</v>
      </c>
      <c r="L4561" s="1">
        <v>362176.49</v>
      </c>
      <c r="M4561" s="1">
        <v>362176.49</v>
      </c>
      <c r="N4561" s="1">
        <v>354644.74</v>
      </c>
      <c r="O4561" s="1">
        <v>7531.75</v>
      </c>
      <c r="P4561" s="1">
        <v>354644.74</v>
      </c>
      <c r="Q4561">
        <v>0</v>
      </c>
      <c r="R4561" s="1">
        <v>352976.5</v>
      </c>
      <c r="S4561" s="1">
        <v>1668.24</v>
      </c>
    </row>
    <row r="4562" spans="1:19" x14ac:dyDescent="0.25">
      <c r="A4562" s="2">
        <v>1004</v>
      </c>
      <c r="B4562" t="s">
        <v>872</v>
      </c>
      <c r="C4562" s="2" t="str">
        <f t="shared" si="236"/>
        <v>19</v>
      </c>
      <c r="D4562" t="s">
        <v>757</v>
      </c>
      <c r="E4562" s="2" t="str">
        <f t="shared" si="237"/>
        <v>191020000</v>
      </c>
      <c r="F4562" t="s">
        <v>872</v>
      </c>
      <c r="G4562" t="s">
        <v>881</v>
      </c>
      <c r="H4562" t="s">
        <v>882</v>
      </c>
      <c r="I4562">
        <v>22609</v>
      </c>
      <c r="J4562" t="s">
        <v>44</v>
      </c>
      <c r="K4562" s="1">
        <v>29190</v>
      </c>
      <c r="L4562" s="1">
        <v>27690</v>
      </c>
      <c r="M4562" s="1">
        <v>-1500</v>
      </c>
      <c r="N4562" s="1">
        <v>1970.91</v>
      </c>
      <c r="O4562" s="1">
        <v>25719.09</v>
      </c>
      <c r="P4562" s="1">
        <v>1970.91</v>
      </c>
      <c r="Q4562">
        <v>0</v>
      </c>
      <c r="R4562" s="1">
        <v>1970.91</v>
      </c>
      <c r="S4562">
        <v>0</v>
      </c>
    </row>
    <row r="4563" spans="1:19" x14ac:dyDescent="0.25">
      <c r="A4563" s="2">
        <v>1004</v>
      </c>
      <c r="B4563" t="s">
        <v>872</v>
      </c>
      <c r="C4563" s="2" t="str">
        <f t="shared" si="236"/>
        <v>19</v>
      </c>
      <c r="D4563" t="s">
        <v>757</v>
      </c>
      <c r="E4563" s="2" t="str">
        <f t="shared" si="237"/>
        <v>191020000</v>
      </c>
      <c r="F4563" t="s">
        <v>872</v>
      </c>
      <c r="G4563" t="s">
        <v>881</v>
      </c>
      <c r="H4563" t="s">
        <v>882</v>
      </c>
      <c r="I4563">
        <v>22700</v>
      </c>
      <c r="J4563" t="s">
        <v>84</v>
      </c>
      <c r="K4563" s="1">
        <v>59124</v>
      </c>
      <c r="L4563" s="1">
        <v>35524</v>
      </c>
      <c r="M4563" s="1">
        <v>-23600</v>
      </c>
      <c r="N4563" s="1">
        <v>4125.71</v>
      </c>
      <c r="O4563" s="1">
        <v>31398.29</v>
      </c>
      <c r="P4563" s="1">
        <v>3520.52</v>
      </c>
      <c r="Q4563">
        <v>605.19000000000005</v>
      </c>
      <c r="R4563" s="1">
        <v>1778.7</v>
      </c>
      <c r="S4563" s="1">
        <v>1741.82</v>
      </c>
    </row>
    <row r="4564" spans="1:19" x14ac:dyDescent="0.25">
      <c r="A4564" s="2">
        <v>1004</v>
      </c>
      <c r="B4564" t="s">
        <v>872</v>
      </c>
      <c r="C4564" s="2" t="str">
        <f t="shared" si="236"/>
        <v>19</v>
      </c>
      <c r="D4564" t="s">
        <v>757</v>
      </c>
      <c r="E4564" s="2" t="str">
        <f t="shared" si="237"/>
        <v>191020000</v>
      </c>
      <c r="F4564" t="s">
        <v>872</v>
      </c>
      <c r="G4564" t="s">
        <v>881</v>
      </c>
      <c r="H4564" t="s">
        <v>882</v>
      </c>
      <c r="I4564">
        <v>22701</v>
      </c>
      <c r="J4564" t="s">
        <v>85</v>
      </c>
      <c r="K4564" s="1">
        <v>28598</v>
      </c>
      <c r="L4564" s="1">
        <v>28598</v>
      </c>
      <c r="M4564">
        <v>0</v>
      </c>
      <c r="N4564">
        <v>0</v>
      </c>
      <c r="O4564" s="1">
        <v>28598</v>
      </c>
      <c r="P4564">
        <v>0</v>
      </c>
      <c r="Q4564">
        <v>0</v>
      </c>
      <c r="R4564">
        <v>0</v>
      </c>
      <c r="S4564">
        <v>0</v>
      </c>
    </row>
    <row r="4565" spans="1:19" x14ac:dyDescent="0.25">
      <c r="A4565" s="2">
        <v>1004</v>
      </c>
      <c r="B4565" t="s">
        <v>872</v>
      </c>
      <c r="C4565" s="2" t="str">
        <f t="shared" si="236"/>
        <v>19</v>
      </c>
      <c r="D4565" t="s">
        <v>757</v>
      </c>
      <c r="E4565" s="2" t="str">
        <f t="shared" si="237"/>
        <v>191020000</v>
      </c>
      <c r="F4565" t="s">
        <v>872</v>
      </c>
      <c r="G4565" t="s">
        <v>881</v>
      </c>
      <c r="H4565" t="s">
        <v>882</v>
      </c>
      <c r="I4565">
        <v>22704</v>
      </c>
      <c r="J4565" t="s">
        <v>136</v>
      </c>
      <c r="K4565" s="1">
        <v>1581494</v>
      </c>
      <c r="L4565" s="1">
        <v>1416444</v>
      </c>
      <c r="M4565" s="1">
        <v>-165050</v>
      </c>
      <c r="N4565" s="1">
        <v>1376859.36</v>
      </c>
      <c r="O4565" s="1">
        <v>39584.639999999999</v>
      </c>
      <c r="P4565" s="1">
        <v>1376859.36</v>
      </c>
      <c r="Q4565">
        <v>0</v>
      </c>
      <c r="R4565" s="1">
        <v>1338545.1100000001</v>
      </c>
      <c r="S4565" s="1">
        <v>38314.25</v>
      </c>
    </row>
    <row r="4566" spans="1:19" x14ac:dyDescent="0.25">
      <c r="A4566" s="2">
        <v>1004</v>
      </c>
      <c r="B4566" t="s">
        <v>872</v>
      </c>
      <c r="C4566" s="2" t="str">
        <f t="shared" si="236"/>
        <v>19</v>
      </c>
      <c r="D4566" t="s">
        <v>757</v>
      </c>
      <c r="E4566" s="2" t="str">
        <f t="shared" si="237"/>
        <v>191020000</v>
      </c>
      <c r="F4566" t="s">
        <v>872</v>
      </c>
      <c r="G4566" t="s">
        <v>881</v>
      </c>
      <c r="H4566" t="s">
        <v>882</v>
      </c>
      <c r="I4566">
        <v>22705</v>
      </c>
      <c r="J4566" t="s">
        <v>223</v>
      </c>
      <c r="K4566" s="1">
        <v>48902</v>
      </c>
      <c r="L4566" s="1">
        <v>32852</v>
      </c>
      <c r="M4566" s="1">
        <v>-16050</v>
      </c>
      <c r="N4566">
        <v>0</v>
      </c>
      <c r="O4566" s="1">
        <v>32852</v>
      </c>
      <c r="P4566">
        <v>0</v>
      </c>
      <c r="Q4566">
        <v>0</v>
      </c>
      <c r="R4566">
        <v>0</v>
      </c>
      <c r="S4566">
        <v>0</v>
      </c>
    </row>
    <row r="4567" spans="1:19" x14ac:dyDescent="0.25">
      <c r="A4567" s="2">
        <v>1004</v>
      </c>
      <c r="B4567" t="s">
        <v>872</v>
      </c>
      <c r="C4567" s="2" t="str">
        <f t="shared" si="236"/>
        <v>19</v>
      </c>
      <c r="D4567" t="s">
        <v>757</v>
      </c>
      <c r="E4567" s="2" t="str">
        <f t="shared" si="237"/>
        <v>191020000</v>
      </c>
      <c r="F4567" t="s">
        <v>872</v>
      </c>
      <c r="G4567" t="s">
        <v>881</v>
      </c>
      <c r="H4567" t="s">
        <v>882</v>
      </c>
      <c r="I4567">
        <v>22706</v>
      </c>
      <c r="J4567" t="s">
        <v>86</v>
      </c>
      <c r="K4567">
        <v>0</v>
      </c>
      <c r="L4567" s="1">
        <v>11874</v>
      </c>
      <c r="M4567" s="1">
        <v>11874</v>
      </c>
      <c r="N4567" s="1">
        <v>21671.1</v>
      </c>
      <c r="O4567" s="1">
        <v>-9797.1</v>
      </c>
      <c r="P4567" s="1">
        <v>21671.1</v>
      </c>
      <c r="Q4567">
        <v>0</v>
      </c>
      <c r="R4567" s="1">
        <v>21671.1</v>
      </c>
      <c r="S4567">
        <v>0</v>
      </c>
    </row>
    <row r="4568" spans="1:19" x14ac:dyDescent="0.25">
      <c r="A4568" s="2">
        <v>1004</v>
      </c>
      <c r="B4568" t="s">
        <v>872</v>
      </c>
      <c r="C4568" s="2" t="str">
        <f t="shared" si="236"/>
        <v>19</v>
      </c>
      <c r="D4568" t="s">
        <v>757</v>
      </c>
      <c r="E4568" s="2" t="str">
        <f t="shared" si="237"/>
        <v>191020000</v>
      </c>
      <c r="F4568" t="s">
        <v>872</v>
      </c>
      <c r="G4568" t="s">
        <v>881</v>
      </c>
      <c r="H4568" t="s">
        <v>882</v>
      </c>
      <c r="I4568">
        <v>22709</v>
      </c>
      <c r="J4568" t="s">
        <v>87</v>
      </c>
      <c r="K4568" s="1">
        <v>463332</v>
      </c>
      <c r="L4568" s="1">
        <v>460832</v>
      </c>
      <c r="M4568" s="1">
        <v>-2500</v>
      </c>
      <c r="N4568" s="1">
        <v>680250.64</v>
      </c>
      <c r="O4568" s="1">
        <v>-219418.64</v>
      </c>
      <c r="P4568" s="1">
        <v>680250.64</v>
      </c>
      <c r="Q4568">
        <v>0</v>
      </c>
      <c r="R4568" s="1">
        <v>622901.32999999996</v>
      </c>
      <c r="S4568" s="1">
        <v>57349.31</v>
      </c>
    </row>
    <row r="4569" spans="1:19" x14ac:dyDescent="0.25">
      <c r="A4569" s="2">
        <v>1004</v>
      </c>
      <c r="B4569" t="s">
        <v>872</v>
      </c>
      <c r="C4569" s="2" t="str">
        <f t="shared" si="236"/>
        <v>19</v>
      </c>
      <c r="D4569" t="s">
        <v>757</v>
      </c>
      <c r="E4569" s="2" t="str">
        <f t="shared" si="237"/>
        <v>191020000</v>
      </c>
      <c r="F4569" t="s">
        <v>872</v>
      </c>
      <c r="G4569" t="s">
        <v>881</v>
      </c>
      <c r="H4569" t="s">
        <v>882</v>
      </c>
      <c r="I4569">
        <v>22710</v>
      </c>
      <c r="J4569" t="s">
        <v>884</v>
      </c>
      <c r="K4569" s="1">
        <v>22740</v>
      </c>
      <c r="L4569" s="1">
        <v>22740</v>
      </c>
      <c r="M4569">
        <v>0</v>
      </c>
      <c r="N4569">
        <v>0</v>
      </c>
      <c r="O4569" s="1">
        <v>22740</v>
      </c>
      <c r="P4569">
        <v>0</v>
      </c>
      <c r="Q4569">
        <v>0</v>
      </c>
      <c r="R4569">
        <v>0</v>
      </c>
      <c r="S4569">
        <v>0</v>
      </c>
    </row>
    <row r="4570" spans="1:19" x14ac:dyDescent="0.25">
      <c r="A4570" s="2">
        <v>1004</v>
      </c>
      <c r="B4570" t="s">
        <v>872</v>
      </c>
      <c r="C4570" s="2" t="str">
        <f t="shared" si="236"/>
        <v>19</v>
      </c>
      <c r="D4570" t="s">
        <v>757</v>
      </c>
      <c r="E4570" s="2" t="str">
        <f t="shared" si="237"/>
        <v>191020000</v>
      </c>
      <c r="F4570" t="s">
        <v>872</v>
      </c>
      <c r="G4570" t="s">
        <v>881</v>
      </c>
      <c r="H4570" t="s">
        <v>882</v>
      </c>
      <c r="I4570">
        <v>22712</v>
      </c>
      <c r="J4570" t="s">
        <v>885</v>
      </c>
      <c r="K4570" s="1">
        <v>71818</v>
      </c>
      <c r="L4570" s="1">
        <v>21818</v>
      </c>
      <c r="M4570" s="1">
        <v>-50000</v>
      </c>
      <c r="N4570">
        <v>0</v>
      </c>
      <c r="O4570" s="1">
        <v>21818</v>
      </c>
      <c r="P4570">
        <v>0</v>
      </c>
      <c r="Q4570">
        <v>0</v>
      </c>
      <c r="R4570">
        <v>0</v>
      </c>
      <c r="S4570">
        <v>0</v>
      </c>
    </row>
    <row r="4571" spans="1:19" x14ac:dyDescent="0.25">
      <c r="A4571" s="2">
        <v>1004</v>
      </c>
      <c r="B4571" t="s">
        <v>872</v>
      </c>
      <c r="C4571" s="2" t="str">
        <f t="shared" si="236"/>
        <v>19</v>
      </c>
      <c r="D4571" t="s">
        <v>757</v>
      </c>
      <c r="E4571" s="2" t="str">
        <f t="shared" si="237"/>
        <v>191020000</v>
      </c>
      <c r="F4571" t="s">
        <v>872</v>
      </c>
      <c r="G4571" t="s">
        <v>881</v>
      </c>
      <c r="H4571" t="s">
        <v>882</v>
      </c>
      <c r="I4571">
        <v>22714</v>
      </c>
      <c r="J4571" t="s">
        <v>886</v>
      </c>
      <c r="K4571" s="1">
        <v>8000</v>
      </c>
      <c r="L4571" s="1">
        <v>2500</v>
      </c>
      <c r="M4571" s="1">
        <v>-5500</v>
      </c>
      <c r="N4571">
        <v>0</v>
      </c>
      <c r="O4571" s="1">
        <v>2500</v>
      </c>
      <c r="P4571">
        <v>0</v>
      </c>
      <c r="Q4571">
        <v>0</v>
      </c>
      <c r="R4571">
        <v>0</v>
      </c>
      <c r="S4571">
        <v>0</v>
      </c>
    </row>
    <row r="4572" spans="1:19" x14ac:dyDescent="0.25">
      <c r="A4572" s="2">
        <v>1004</v>
      </c>
      <c r="B4572" t="s">
        <v>872</v>
      </c>
      <c r="C4572" s="2" t="str">
        <f t="shared" si="236"/>
        <v>19</v>
      </c>
      <c r="D4572" t="s">
        <v>757</v>
      </c>
      <c r="E4572" s="2" t="str">
        <f t="shared" si="237"/>
        <v>191020000</v>
      </c>
      <c r="F4572" t="s">
        <v>872</v>
      </c>
      <c r="G4572" t="s">
        <v>881</v>
      </c>
      <c r="H4572" t="s">
        <v>882</v>
      </c>
      <c r="I4572">
        <v>23001</v>
      </c>
      <c r="J4572" t="s">
        <v>88</v>
      </c>
      <c r="K4572" s="1">
        <v>2371</v>
      </c>
      <c r="L4572" s="1">
        <v>2371</v>
      </c>
      <c r="M4572">
        <v>0</v>
      </c>
      <c r="N4572">
        <v>0</v>
      </c>
      <c r="O4572" s="1">
        <v>2371</v>
      </c>
      <c r="P4572">
        <v>0</v>
      </c>
      <c r="Q4572">
        <v>0</v>
      </c>
      <c r="R4572">
        <v>0</v>
      </c>
      <c r="S4572">
        <v>0</v>
      </c>
    </row>
    <row r="4573" spans="1:19" x14ac:dyDescent="0.25">
      <c r="A4573" s="2">
        <v>1004</v>
      </c>
      <c r="B4573" t="s">
        <v>872</v>
      </c>
      <c r="C4573" s="2" t="str">
        <f t="shared" si="236"/>
        <v>19</v>
      </c>
      <c r="D4573" t="s">
        <v>757</v>
      </c>
      <c r="E4573" s="2" t="str">
        <f t="shared" si="237"/>
        <v>191020000</v>
      </c>
      <c r="F4573" t="s">
        <v>872</v>
      </c>
      <c r="G4573" t="s">
        <v>881</v>
      </c>
      <c r="H4573" t="s">
        <v>882</v>
      </c>
      <c r="I4573">
        <v>23100</v>
      </c>
      <c r="J4573" t="s">
        <v>89</v>
      </c>
      <c r="K4573" s="1">
        <v>20805</v>
      </c>
      <c r="L4573" s="1">
        <v>20775</v>
      </c>
      <c r="M4573">
        <v>-30</v>
      </c>
      <c r="N4573">
        <v>0</v>
      </c>
      <c r="O4573" s="1">
        <v>20775</v>
      </c>
      <c r="P4573">
        <v>0</v>
      </c>
      <c r="Q4573">
        <v>0</v>
      </c>
      <c r="R4573">
        <v>0</v>
      </c>
      <c r="S4573">
        <v>0</v>
      </c>
    </row>
    <row r="4574" spans="1:19" x14ac:dyDescent="0.25">
      <c r="A4574" s="2">
        <v>1004</v>
      </c>
      <c r="B4574" t="s">
        <v>872</v>
      </c>
      <c r="C4574" s="2" t="str">
        <f t="shared" si="236"/>
        <v>19</v>
      </c>
      <c r="D4574" t="s">
        <v>757</v>
      </c>
      <c r="E4574" s="2" t="str">
        <f t="shared" si="237"/>
        <v>191020000</v>
      </c>
      <c r="F4574" t="s">
        <v>872</v>
      </c>
      <c r="G4574" t="s">
        <v>881</v>
      </c>
      <c r="H4574" t="s">
        <v>882</v>
      </c>
      <c r="I4574">
        <v>27100</v>
      </c>
      <c r="J4574" t="s">
        <v>230</v>
      </c>
      <c r="K4574" s="1">
        <v>335562</v>
      </c>
      <c r="L4574" s="1">
        <v>33740</v>
      </c>
      <c r="M4574" s="1">
        <v>-301822</v>
      </c>
      <c r="N4574" s="1">
        <v>2438.79</v>
      </c>
      <c r="O4574" s="1">
        <v>31301.21</v>
      </c>
      <c r="P4574" s="1">
        <v>2438.79</v>
      </c>
      <c r="Q4574">
        <v>0</v>
      </c>
      <c r="R4574" s="1">
        <v>2438.79</v>
      </c>
      <c r="S4574">
        <v>0</v>
      </c>
    </row>
    <row r="4575" spans="1:19" x14ac:dyDescent="0.25">
      <c r="A4575" s="2">
        <v>1004</v>
      </c>
      <c r="B4575" t="s">
        <v>872</v>
      </c>
      <c r="C4575" s="2" t="str">
        <f t="shared" si="236"/>
        <v>19</v>
      </c>
      <c r="D4575" t="s">
        <v>757</v>
      </c>
      <c r="E4575" s="2" t="str">
        <f t="shared" si="237"/>
        <v>191020000</v>
      </c>
      <c r="F4575" t="s">
        <v>872</v>
      </c>
      <c r="G4575" t="s">
        <v>881</v>
      </c>
      <c r="H4575" t="s">
        <v>882</v>
      </c>
      <c r="I4575">
        <v>27105</v>
      </c>
      <c r="J4575" t="s">
        <v>875</v>
      </c>
      <c r="K4575" s="1">
        <v>18377</v>
      </c>
      <c r="L4575" s="1">
        <v>9307</v>
      </c>
      <c r="M4575" s="1">
        <v>-9070</v>
      </c>
      <c r="N4575">
        <v>0</v>
      </c>
      <c r="O4575" s="1">
        <v>9307</v>
      </c>
      <c r="P4575">
        <v>0</v>
      </c>
      <c r="Q4575">
        <v>0</v>
      </c>
      <c r="R4575">
        <v>0</v>
      </c>
      <c r="S4575">
        <v>0</v>
      </c>
    </row>
    <row r="4576" spans="1:19" x14ac:dyDescent="0.25">
      <c r="A4576" s="2">
        <v>1004</v>
      </c>
      <c r="B4576" t="s">
        <v>872</v>
      </c>
      <c r="C4576" s="2" t="str">
        <f t="shared" si="236"/>
        <v>19</v>
      </c>
      <c r="D4576" t="s">
        <v>757</v>
      </c>
      <c r="E4576" s="2" t="str">
        <f t="shared" si="237"/>
        <v>191020000</v>
      </c>
      <c r="F4576" t="s">
        <v>872</v>
      </c>
      <c r="G4576" t="s">
        <v>881</v>
      </c>
      <c r="H4576" t="s">
        <v>882</v>
      </c>
      <c r="I4576">
        <v>28001</v>
      </c>
      <c r="J4576" t="s">
        <v>45</v>
      </c>
      <c r="K4576" s="1">
        <v>13826</v>
      </c>
      <c r="L4576" s="1">
        <v>26826</v>
      </c>
      <c r="M4576" s="1">
        <v>13000</v>
      </c>
      <c r="N4576" s="1">
        <v>24584.86</v>
      </c>
      <c r="O4576" s="1">
        <v>2241.14</v>
      </c>
      <c r="P4576" s="1">
        <v>24584.86</v>
      </c>
      <c r="Q4576">
        <v>0</v>
      </c>
      <c r="R4576" s="1">
        <v>24584.86</v>
      </c>
      <c r="S4576">
        <v>0</v>
      </c>
    </row>
    <row r="4577" spans="1:19" x14ac:dyDescent="0.25">
      <c r="A4577" s="2">
        <v>1004</v>
      </c>
      <c r="B4577" t="s">
        <v>872</v>
      </c>
      <c r="C4577" s="2" t="str">
        <f t="shared" si="236"/>
        <v>19</v>
      </c>
      <c r="D4577" t="s">
        <v>757</v>
      </c>
      <c r="E4577" s="2" t="str">
        <f t="shared" si="237"/>
        <v>191020000</v>
      </c>
      <c r="F4577" t="s">
        <v>872</v>
      </c>
      <c r="G4577" t="s">
        <v>887</v>
      </c>
      <c r="H4577" t="s">
        <v>888</v>
      </c>
      <c r="I4577">
        <v>12001</v>
      </c>
      <c r="J4577" t="s">
        <v>51</v>
      </c>
      <c r="K4577" s="1">
        <v>104949</v>
      </c>
      <c r="L4577" s="1">
        <v>48947.39</v>
      </c>
      <c r="M4577" s="1">
        <v>-56001.61</v>
      </c>
      <c r="N4577" s="1">
        <v>48946.52</v>
      </c>
      <c r="O4577">
        <v>0.87</v>
      </c>
      <c r="P4577" s="1">
        <v>48946.52</v>
      </c>
      <c r="Q4577">
        <v>0</v>
      </c>
      <c r="R4577" s="1">
        <v>48946.52</v>
      </c>
      <c r="S4577">
        <v>0</v>
      </c>
    </row>
    <row r="4578" spans="1:19" x14ac:dyDescent="0.25">
      <c r="A4578" s="2">
        <v>1004</v>
      </c>
      <c r="B4578" t="s">
        <v>872</v>
      </c>
      <c r="C4578" s="2" t="str">
        <f t="shared" si="236"/>
        <v>19</v>
      </c>
      <c r="D4578" t="s">
        <v>757</v>
      </c>
      <c r="E4578" s="2" t="str">
        <f t="shared" si="237"/>
        <v>191020000</v>
      </c>
      <c r="F4578" t="s">
        <v>872</v>
      </c>
      <c r="G4578" t="s">
        <v>887</v>
      </c>
      <c r="H4578" t="s">
        <v>888</v>
      </c>
      <c r="I4578">
        <v>12002</v>
      </c>
      <c r="J4578" t="s">
        <v>29</v>
      </c>
      <c r="K4578" s="1">
        <v>103345</v>
      </c>
      <c r="L4578" s="1">
        <v>75191.360000000001</v>
      </c>
      <c r="M4578" s="1">
        <v>-28153.64</v>
      </c>
      <c r="N4578" s="1">
        <v>75191.14</v>
      </c>
      <c r="O4578">
        <v>0.22</v>
      </c>
      <c r="P4578" s="1">
        <v>75191.14</v>
      </c>
      <c r="Q4578">
        <v>0</v>
      </c>
      <c r="R4578" s="1">
        <v>75191.14</v>
      </c>
      <c r="S4578">
        <v>0</v>
      </c>
    </row>
    <row r="4579" spans="1:19" x14ac:dyDescent="0.25">
      <c r="A4579" s="2">
        <v>1004</v>
      </c>
      <c r="B4579" t="s">
        <v>872</v>
      </c>
      <c r="C4579" s="2" t="str">
        <f t="shared" si="236"/>
        <v>19</v>
      </c>
      <c r="D4579" t="s">
        <v>757</v>
      </c>
      <c r="E4579" s="2" t="str">
        <f t="shared" si="237"/>
        <v>191020000</v>
      </c>
      <c r="F4579" t="s">
        <v>872</v>
      </c>
      <c r="G4579" t="s">
        <v>887</v>
      </c>
      <c r="H4579" t="s">
        <v>888</v>
      </c>
      <c r="I4579">
        <v>12003</v>
      </c>
      <c r="J4579" t="s">
        <v>30</v>
      </c>
      <c r="K4579" s="1">
        <v>68131</v>
      </c>
      <c r="L4579" s="1">
        <v>58748.160000000003</v>
      </c>
      <c r="M4579" s="1">
        <v>-9382.84</v>
      </c>
      <c r="N4579" s="1">
        <v>58747.3</v>
      </c>
      <c r="O4579">
        <v>0.86</v>
      </c>
      <c r="P4579" s="1">
        <v>58747.3</v>
      </c>
      <c r="Q4579">
        <v>0</v>
      </c>
      <c r="R4579" s="1">
        <v>58747.3</v>
      </c>
      <c r="S4579">
        <v>0</v>
      </c>
    </row>
    <row r="4580" spans="1:19" x14ac:dyDescent="0.25">
      <c r="A4580" s="2">
        <v>1004</v>
      </c>
      <c r="B4580" t="s">
        <v>872</v>
      </c>
      <c r="C4580" s="2" t="str">
        <f t="shared" si="236"/>
        <v>19</v>
      </c>
      <c r="D4580" t="s">
        <v>757</v>
      </c>
      <c r="E4580" s="2" t="str">
        <f t="shared" si="237"/>
        <v>191020000</v>
      </c>
      <c r="F4580" t="s">
        <v>872</v>
      </c>
      <c r="G4580" t="s">
        <v>887</v>
      </c>
      <c r="H4580" t="s">
        <v>888</v>
      </c>
      <c r="I4580">
        <v>12005</v>
      </c>
      <c r="J4580" t="s">
        <v>31</v>
      </c>
      <c r="K4580" s="1">
        <v>27742</v>
      </c>
      <c r="L4580" s="1">
        <v>27742</v>
      </c>
      <c r="M4580">
        <v>0</v>
      </c>
      <c r="N4580" s="1">
        <v>28421.59</v>
      </c>
      <c r="O4580">
        <v>-679.59</v>
      </c>
      <c r="P4580" s="1">
        <v>28421.59</v>
      </c>
      <c r="Q4580">
        <v>0</v>
      </c>
      <c r="R4580" s="1">
        <v>28421.59</v>
      </c>
      <c r="S4580">
        <v>0</v>
      </c>
    </row>
    <row r="4581" spans="1:19" x14ac:dyDescent="0.25">
      <c r="A4581" s="2">
        <v>1004</v>
      </c>
      <c r="B4581" t="s">
        <v>872</v>
      </c>
      <c r="C4581" s="2" t="str">
        <f t="shared" si="236"/>
        <v>19</v>
      </c>
      <c r="D4581" t="s">
        <v>757</v>
      </c>
      <c r="E4581" s="2" t="str">
        <f t="shared" si="237"/>
        <v>191020000</v>
      </c>
      <c r="F4581" t="s">
        <v>872</v>
      </c>
      <c r="G4581" t="s">
        <v>887</v>
      </c>
      <c r="H4581" t="s">
        <v>888</v>
      </c>
      <c r="I4581">
        <v>12100</v>
      </c>
      <c r="J4581" t="s">
        <v>32</v>
      </c>
      <c r="K4581" s="1">
        <v>152429</v>
      </c>
      <c r="L4581" s="1">
        <v>101351.13</v>
      </c>
      <c r="M4581" s="1">
        <v>-51077.87</v>
      </c>
      <c r="N4581" s="1">
        <v>101046.09</v>
      </c>
      <c r="O4581">
        <v>305.04000000000002</v>
      </c>
      <c r="P4581" s="1">
        <v>101046.09</v>
      </c>
      <c r="Q4581">
        <v>0</v>
      </c>
      <c r="R4581" s="1">
        <v>101046.09</v>
      </c>
      <c r="S4581">
        <v>0</v>
      </c>
    </row>
    <row r="4582" spans="1:19" x14ac:dyDescent="0.25">
      <c r="A4582" s="2">
        <v>1004</v>
      </c>
      <c r="B4582" t="s">
        <v>872</v>
      </c>
      <c r="C4582" s="2" t="str">
        <f t="shared" si="236"/>
        <v>19</v>
      </c>
      <c r="D4582" t="s">
        <v>757</v>
      </c>
      <c r="E4582" s="2" t="str">
        <f t="shared" si="237"/>
        <v>191020000</v>
      </c>
      <c r="F4582" t="s">
        <v>872</v>
      </c>
      <c r="G4582" t="s">
        <v>887</v>
      </c>
      <c r="H4582" t="s">
        <v>888</v>
      </c>
      <c r="I4582">
        <v>12101</v>
      </c>
      <c r="J4582" t="s">
        <v>33</v>
      </c>
      <c r="K4582" s="1">
        <v>235402</v>
      </c>
      <c r="L4582" s="1">
        <v>159508.21</v>
      </c>
      <c r="M4582" s="1">
        <v>-75893.789999999994</v>
      </c>
      <c r="N4582" s="1">
        <v>159507.29</v>
      </c>
      <c r="O4582">
        <v>0.92</v>
      </c>
      <c r="P4582" s="1">
        <v>159507.29</v>
      </c>
      <c r="Q4582">
        <v>0</v>
      </c>
      <c r="R4582" s="1">
        <v>159507.29</v>
      </c>
      <c r="S4582">
        <v>0</v>
      </c>
    </row>
    <row r="4583" spans="1:19" x14ac:dyDescent="0.25">
      <c r="A4583" s="2">
        <v>1004</v>
      </c>
      <c r="B4583" t="s">
        <v>872</v>
      </c>
      <c r="C4583" s="2" t="str">
        <f t="shared" si="236"/>
        <v>19</v>
      </c>
      <c r="D4583" t="s">
        <v>757</v>
      </c>
      <c r="E4583" s="2" t="str">
        <f t="shared" si="237"/>
        <v>191020000</v>
      </c>
      <c r="F4583" t="s">
        <v>872</v>
      </c>
      <c r="G4583" t="s">
        <v>887</v>
      </c>
      <c r="H4583" t="s">
        <v>888</v>
      </c>
      <c r="I4583">
        <v>12103</v>
      </c>
      <c r="J4583" t="s">
        <v>52</v>
      </c>
      <c r="K4583" s="1">
        <v>1534</v>
      </c>
      <c r="L4583" s="1">
        <v>1534</v>
      </c>
      <c r="M4583">
        <v>0</v>
      </c>
      <c r="N4583" s="1">
        <v>1158.6300000000001</v>
      </c>
      <c r="O4583">
        <v>375.37</v>
      </c>
      <c r="P4583" s="1">
        <v>1158.6300000000001</v>
      </c>
      <c r="Q4583">
        <v>0</v>
      </c>
      <c r="R4583" s="1">
        <v>1158.6300000000001</v>
      </c>
      <c r="S4583">
        <v>0</v>
      </c>
    </row>
    <row r="4584" spans="1:19" x14ac:dyDescent="0.25">
      <c r="A4584" s="2">
        <v>1004</v>
      </c>
      <c r="B4584" t="s">
        <v>872</v>
      </c>
      <c r="C4584" s="2" t="str">
        <f t="shared" si="236"/>
        <v>19</v>
      </c>
      <c r="D4584" t="s">
        <v>757</v>
      </c>
      <c r="E4584" s="2" t="str">
        <f t="shared" si="237"/>
        <v>191020000</v>
      </c>
      <c r="F4584" t="s">
        <v>872</v>
      </c>
      <c r="G4584" t="s">
        <v>887</v>
      </c>
      <c r="H4584" t="s">
        <v>888</v>
      </c>
      <c r="I4584">
        <v>13000</v>
      </c>
      <c r="J4584" t="s">
        <v>53</v>
      </c>
      <c r="K4584" s="1">
        <v>33622942</v>
      </c>
      <c r="L4584" s="1">
        <v>33120443.260000002</v>
      </c>
      <c r="M4584" s="1">
        <v>-502498.74</v>
      </c>
      <c r="N4584" s="1">
        <v>32970477.699999999</v>
      </c>
      <c r="O4584" s="1">
        <v>149965.56</v>
      </c>
      <c r="P4584" s="1">
        <v>32970477.699999999</v>
      </c>
      <c r="Q4584">
        <v>0</v>
      </c>
      <c r="R4584" s="1">
        <v>32970477.699999999</v>
      </c>
      <c r="S4584">
        <v>0</v>
      </c>
    </row>
    <row r="4585" spans="1:19" x14ac:dyDescent="0.25">
      <c r="A4585" s="2">
        <v>1004</v>
      </c>
      <c r="B4585" t="s">
        <v>872</v>
      </c>
      <c r="C4585" s="2" t="str">
        <f t="shared" si="236"/>
        <v>19</v>
      </c>
      <c r="D4585" t="s">
        <v>757</v>
      </c>
      <c r="E4585" s="2" t="str">
        <f t="shared" si="237"/>
        <v>191020000</v>
      </c>
      <c r="F4585" t="s">
        <v>872</v>
      </c>
      <c r="G4585" t="s">
        <v>887</v>
      </c>
      <c r="H4585" t="s">
        <v>888</v>
      </c>
      <c r="I4585">
        <v>13001</v>
      </c>
      <c r="J4585" t="s">
        <v>54</v>
      </c>
      <c r="K4585" s="1">
        <v>2285159</v>
      </c>
      <c r="L4585" s="1">
        <v>2558975.4900000002</v>
      </c>
      <c r="M4585" s="1">
        <v>273816.49</v>
      </c>
      <c r="N4585" s="1">
        <v>2898511.99</v>
      </c>
      <c r="O4585" s="1">
        <v>-339536.5</v>
      </c>
      <c r="P4585" s="1">
        <v>2898511.99</v>
      </c>
      <c r="Q4585">
        <v>0</v>
      </c>
      <c r="R4585" s="1">
        <v>2898511.99</v>
      </c>
      <c r="S4585">
        <v>0</v>
      </c>
    </row>
    <row r="4586" spans="1:19" x14ac:dyDescent="0.25">
      <c r="A4586" s="2">
        <v>1004</v>
      </c>
      <c r="B4586" t="s">
        <v>872</v>
      </c>
      <c r="C4586" s="2" t="str">
        <f t="shared" si="236"/>
        <v>19</v>
      </c>
      <c r="D4586" t="s">
        <v>757</v>
      </c>
      <c r="E4586" s="2" t="str">
        <f t="shared" si="237"/>
        <v>191020000</v>
      </c>
      <c r="F4586" t="s">
        <v>872</v>
      </c>
      <c r="G4586" t="s">
        <v>887</v>
      </c>
      <c r="H4586" t="s">
        <v>888</v>
      </c>
      <c r="I4586">
        <v>13005</v>
      </c>
      <c r="J4586" t="s">
        <v>56</v>
      </c>
      <c r="K4586" s="1">
        <v>3805357</v>
      </c>
      <c r="L4586" s="1">
        <v>3305357</v>
      </c>
      <c r="M4586" s="1">
        <v>-500000</v>
      </c>
      <c r="N4586" s="1">
        <v>3115786.06</v>
      </c>
      <c r="O4586" s="1">
        <v>189570.94</v>
      </c>
      <c r="P4586" s="1">
        <v>3115786.06</v>
      </c>
      <c r="Q4586">
        <v>0</v>
      </c>
      <c r="R4586" s="1">
        <v>3115786.06</v>
      </c>
      <c r="S4586">
        <v>0</v>
      </c>
    </row>
    <row r="4587" spans="1:19" x14ac:dyDescent="0.25">
      <c r="A4587" s="2">
        <v>1004</v>
      </c>
      <c r="B4587" t="s">
        <v>872</v>
      </c>
      <c r="C4587" s="2" t="str">
        <f t="shared" si="236"/>
        <v>19</v>
      </c>
      <c r="D4587" t="s">
        <v>757</v>
      </c>
      <c r="E4587" s="2" t="str">
        <f t="shared" si="237"/>
        <v>191020000</v>
      </c>
      <c r="F4587" t="s">
        <v>872</v>
      </c>
      <c r="G4587" t="s">
        <v>887</v>
      </c>
      <c r="H4587" t="s">
        <v>888</v>
      </c>
      <c r="I4587">
        <v>16000</v>
      </c>
      <c r="J4587" t="s">
        <v>35</v>
      </c>
      <c r="K4587" s="1">
        <v>10466883</v>
      </c>
      <c r="L4587" s="1">
        <v>14829018.07</v>
      </c>
      <c r="M4587" s="1">
        <v>4362135.07</v>
      </c>
      <c r="N4587" s="1">
        <v>14817490.77</v>
      </c>
      <c r="O4587" s="1">
        <v>11527.3</v>
      </c>
      <c r="P4587" s="1">
        <v>14817490.77</v>
      </c>
      <c r="Q4587">
        <v>0</v>
      </c>
      <c r="R4587" s="1">
        <v>14817490.77</v>
      </c>
      <c r="S4587">
        <v>0</v>
      </c>
    </row>
    <row r="4588" spans="1:19" x14ac:dyDescent="0.25">
      <c r="A4588" s="2">
        <v>1004</v>
      </c>
      <c r="B4588" t="s">
        <v>872</v>
      </c>
      <c r="C4588" s="2" t="str">
        <f t="shared" si="236"/>
        <v>19</v>
      </c>
      <c r="D4588" t="s">
        <v>757</v>
      </c>
      <c r="E4588" s="2" t="str">
        <f t="shared" si="237"/>
        <v>191020000</v>
      </c>
      <c r="F4588" t="s">
        <v>872</v>
      </c>
      <c r="G4588" t="s">
        <v>887</v>
      </c>
      <c r="H4588" t="s">
        <v>888</v>
      </c>
      <c r="I4588">
        <v>20500</v>
      </c>
      <c r="J4588" t="s">
        <v>67</v>
      </c>
      <c r="K4588">
        <v>0</v>
      </c>
      <c r="L4588" s="1">
        <v>2556</v>
      </c>
      <c r="M4588" s="1">
        <v>2556</v>
      </c>
      <c r="N4588" s="1">
        <v>2429.38</v>
      </c>
      <c r="O4588">
        <v>126.62</v>
      </c>
      <c r="P4588" s="1">
        <v>2429.38</v>
      </c>
      <c r="Q4588">
        <v>0</v>
      </c>
      <c r="R4588" s="1">
        <v>2429.27</v>
      </c>
      <c r="S4588">
        <v>0.11</v>
      </c>
    </row>
    <row r="4589" spans="1:19" x14ac:dyDescent="0.25">
      <c r="A4589" s="2">
        <v>1004</v>
      </c>
      <c r="B4589" t="s">
        <v>872</v>
      </c>
      <c r="C4589" s="2" t="str">
        <f t="shared" si="236"/>
        <v>19</v>
      </c>
      <c r="D4589" t="s">
        <v>757</v>
      </c>
      <c r="E4589" s="2" t="str">
        <f t="shared" si="237"/>
        <v>191020000</v>
      </c>
      <c r="F4589" t="s">
        <v>872</v>
      </c>
      <c r="G4589" t="s">
        <v>887</v>
      </c>
      <c r="H4589" t="s">
        <v>888</v>
      </c>
      <c r="I4589">
        <v>21000</v>
      </c>
      <c r="J4589" t="s">
        <v>167</v>
      </c>
      <c r="K4589" s="1">
        <v>19659</v>
      </c>
      <c r="L4589" s="1">
        <v>17659</v>
      </c>
      <c r="M4589" s="1">
        <v>-2000</v>
      </c>
      <c r="N4589" s="1">
        <v>6446.88</v>
      </c>
      <c r="O4589" s="1">
        <v>11212.12</v>
      </c>
      <c r="P4589" s="1">
        <v>6446.88</v>
      </c>
      <c r="Q4589">
        <v>0</v>
      </c>
      <c r="R4589" s="1">
        <v>6446.88</v>
      </c>
      <c r="S4589">
        <v>0</v>
      </c>
    </row>
    <row r="4590" spans="1:19" x14ac:dyDescent="0.25">
      <c r="A4590" s="2">
        <v>1004</v>
      </c>
      <c r="B4590" t="s">
        <v>872</v>
      </c>
      <c r="C4590" s="2" t="str">
        <f t="shared" si="236"/>
        <v>19</v>
      </c>
      <c r="D4590" t="s">
        <v>757</v>
      </c>
      <c r="E4590" s="2" t="str">
        <f t="shared" si="237"/>
        <v>191020000</v>
      </c>
      <c r="F4590" t="s">
        <v>872</v>
      </c>
      <c r="G4590" t="s">
        <v>887</v>
      </c>
      <c r="H4590" t="s">
        <v>888</v>
      </c>
      <c r="I4590">
        <v>21200</v>
      </c>
      <c r="J4590" t="s">
        <v>68</v>
      </c>
      <c r="K4590" s="1">
        <v>60540</v>
      </c>
      <c r="L4590" s="1">
        <v>8340</v>
      </c>
      <c r="M4590" s="1">
        <v>-52200</v>
      </c>
      <c r="N4590">
        <v>0</v>
      </c>
      <c r="O4590" s="1">
        <v>8340</v>
      </c>
      <c r="P4590">
        <v>0</v>
      </c>
      <c r="Q4590">
        <v>0</v>
      </c>
      <c r="R4590">
        <v>0</v>
      </c>
      <c r="S4590">
        <v>0</v>
      </c>
    </row>
    <row r="4591" spans="1:19" x14ac:dyDescent="0.25">
      <c r="A4591" s="2">
        <v>1004</v>
      </c>
      <c r="B4591" t="s">
        <v>872</v>
      </c>
      <c r="C4591" s="2" t="str">
        <f t="shared" si="236"/>
        <v>19</v>
      </c>
      <c r="D4591" t="s">
        <v>757</v>
      </c>
      <c r="E4591" s="2" t="str">
        <f t="shared" si="237"/>
        <v>191020000</v>
      </c>
      <c r="F4591" t="s">
        <v>872</v>
      </c>
      <c r="G4591" t="s">
        <v>887</v>
      </c>
      <c r="H4591" t="s">
        <v>888</v>
      </c>
      <c r="I4591">
        <v>21300</v>
      </c>
      <c r="J4591" t="s">
        <v>69</v>
      </c>
      <c r="K4591" s="1">
        <v>34576</v>
      </c>
      <c r="L4591" s="1">
        <v>42201</v>
      </c>
      <c r="M4591" s="1">
        <v>7625</v>
      </c>
      <c r="N4591" s="1">
        <v>40176.79</v>
      </c>
      <c r="O4591" s="1">
        <v>2024.21</v>
      </c>
      <c r="P4591" s="1">
        <v>40176.79</v>
      </c>
      <c r="Q4591">
        <v>0</v>
      </c>
      <c r="R4591" s="1">
        <v>13558.6</v>
      </c>
      <c r="S4591" s="1">
        <v>26618.19</v>
      </c>
    </row>
    <row r="4592" spans="1:19" x14ac:dyDescent="0.25">
      <c r="A4592" s="2">
        <v>1004</v>
      </c>
      <c r="B4592" t="s">
        <v>872</v>
      </c>
      <c r="C4592" s="2" t="str">
        <f t="shared" si="236"/>
        <v>19</v>
      </c>
      <c r="D4592" t="s">
        <v>757</v>
      </c>
      <c r="E4592" s="2" t="str">
        <f t="shared" si="237"/>
        <v>191020000</v>
      </c>
      <c r="F4592" t="s">
        <v>872</v>
      </c>
      <c r="G4592" t="s">
        <v>887</v>
      </c>
      <c r="H4592" t="s">
        <v>888</v>
      </c>
      <c r="I4592">
        <v>21400</v>
      </c>
      <c r="J4592" t="s">
        <v>70</v>
      </c>
      <c r="K4592" s="1">
        <v>17524</v>
      </c>
      <c r="L4592" s="1">
        <v>1724</v>
      </c>
      <c r="M4592" s="1">
        <v>-15800</v>
      </c>
      <c r="N4592">
        <v>0</v>
      </c>
      <c r="O4592" s="1">
        <v>1724</v>
      </c>
      <c r="P4592">
        <v>0</v>
      </c>
      <c r="Q4592">
        <v>0</v>
      </c>
      <c r="R4592">
        <v>0</v>
      </c>
      <c r="S4592">
        <v>0</v>
      </c>
    </row>
    <row r="4593" spans="1:19" x14ac:dyDescent="0.25">
      <c r="A4593" s="2">
        <v>1004</v>
      </c>
      <c r="B4593" t="s">
        <v>872</v>
      </c>
      <c r="C4593" s="2" t="str">
        <f t="shared" si="236"/>
        <v>19</v>
      </c>
      <c r="D4593" t="s">
        <v>757</v>
      </c>
      <c r="E4593" s="2" t="str">
        <f t="shared" si="237"/>
        <v>191020000</v>
      </c>
      <c r="F4593" t="s">
        <v>872</v>
      </c>
      <c r="G4593" t="s">
        <v>887</v>
      </c>
      <c r="H4593" t="s">
        <v>888</v>
      </c>
      <c r="I4593">
        <v>21500</v>
      </c>
      <c r="J4593" t="s">
        <v>71</v>
      </c>
      <c r="K4593" s="1">
        <v>24693</v>
      </c>
      <c r="L4593" s="1">
        <v>7803</v>
      </c>
      <c r="M4593" s="1">
        <v>-16890</v>
      </c>
      <c r="N4593">
        <v>0</v>
      </c>
      <c r="O4593" s="1">
        <v>7803</v>
      </c>
      <c r="P4593">
        <v>0</v>
      </c>
      <c r="Q4593">
        <v>0</v>
      </c>
      <c r="R4593">
        <v>0</v>
      </c>
      <c r="S4593">
        <v>0</v>
      </c>
    </row>
    <row r="4594" spans="1:19" x14ac:dyDescent="0.25">
      <c r="A4594" s="2">
        <v>1004</v>
      </c>
      <c r="B4594" t="s">
        <v>872</v>
      </c>
      <c r="C4594" s="2" t="str">
        <f t="shared" si="236"/>
        <v>19</v>
      </c>
      <c r="D4594" t="s">
        <v>757</v>
      </c>
      <c r="E4594" s="2" t="str">
        <f t="shared" si="237"/>
        <v>191020000</v>
      </c>
      <c r="F4594" t="s">
        <v>872</v>
      </c>
      <c r="G4594" t="s">
        <v>887</v>
      </c>
      <c r="H4594" t="s">
        <v>888</v>
      </c>
      <c r="I4594">
        <v>21800</v>
      </c>
      <c r="J4594" t="s">
        <v>222</v>
      </c>
      <c r="K4594" s="1">
        <v>2228</v>
      </c>
      <c r="L4594" s="1">
        <v>2228</v>
      </c>
      <c r="M4594">
        <v>0</v>
      </c>
      <c r="N4594">
        <v>0</v>
      </c>
      <c r="O4594" s="1">
        <v>2228</v>
      </c>
      <c r="P4594">
        <v>0</v>
      </c>
      <c r="Q4594">
        <v>0</v>
      </c>
      <c r="R4594">
        <v>0</v>
      </c>
      <c r="S4594">
        <v>0</v>
      </c>
    </row>
    <row r="4595" spans="1:19" x14ac:dyDescent="0.25">
      <c r="A4595" s="2">
        <v>1004</v>
      </c>
      <c r="B4595" t="s">
        <v>872</v>
      </c>
      <c r="C4595" s="2" t="str">
        <f t="shared" si="236"/>
        <v>19</v>
      </c>
      <c r="D4595" t="s">
        <v>757</v>
      </c>
      <c r="E4595" s="2" t="str">
        <f t="shared" si="237"/>
        <v>191020000</v>
      </c>
      <c r="F4595" t="s">
        <v>872</v>
      </c>
      <c r="G4595" t="s">
        <v>887</v>
      </c>
      <c r="H4595" t="s">
        <v>888</v>
      </c>
      <c r="I4595">
        <v>22000</v>
      </c>
      <c r="J4595" t="s">
        <v>39</v>
      </c>
      <c r="K4595" s="1">
        <v>18724</v>
      </c>
      <c r="L4595" s="1">
        <v>13718</v>
      </c>
      <c r="M4595" s="1">
        <v>-5006</v>
      </c>
      <c r="N4595">
        <v>0</v>
      </c>
      <c r="O4595" s="1">
        <v>13718</v>
      </c>
      <c r="P4595">
        <v>0</v>
      </c>
      <c r="Q4595">
        <v>0</v>
      </c>
      <c r="R4595">
        <v>0</v>
      </c>
      <c r="S4595">
        <v>0</v>
      </c>
    </row>
    <row r="4596" spans="1:19" x14ac:dyDescent="0.25">
      <c r="A4596" s="2">
        <v>1004</v>
      </c>
      <c r="B4596" t="s">
        <v>872</v>
      </c>
      <c r="C4596" s="2" t="str">
        <f t="shared" si="236"/>
        <v>19</v>
      </c>
      <c r="D4596" t="s">
        <v>757</v>
      </c>
      <c r="E4596" s="2" t="str">
        <f t="shared" si="237"/>
        <v>191020000</v>
      </c>
      <c r="F4596" t="s">
        <v>872</v>
      </c>
      <c r="G4596" t="s">
        <v>887</v>
      </c>
      <c r="H4596" t="s">
        <v>888</v>
      </c>
      <c r="I4596">
        <v>22002</v>
      </c>
      <c r="J4596" t="s">
        <v>40</v>
      </c>
      <c r="K4596" s="1">
        <v>4050</v>
      </c>
      <c r="L4596" s="1">
        <v>4050</v>
      </c>
      <c r="M4596">
        <v>0</v>
      </c>
      <c r="N4596">
        <v>0</v>
      </c>
      <c r="O4596" s="1">
        <v>4050</v>
      </c>
      <c r="P4596">
        <v>0</v>
      </c>
      <c r="Q4596">
        <v>0</v>
      </c>
      <c r="R4596">
        <v>0</v>
      </c>
      <c r="S4596">
        <v>0</v>
      </c>
    </row>
    <row r="4597" spans="1:19" x14ac:dyDescent="0.25">
      <c r="A4597" s="2">
        <v>1004</v>
      </c>
      <c r="B4597" t="s">
        <v>872</v>
      </c>
      <c r="C4597" s="2" t="str">
        <f t="shared" si="236"/>
        <v>19</v>
      </c>
      <c r="D4597" t="s">
        <v>757</v>
      </c>
      <c r="E4597" s="2" t="str">
        <f t="shared" si="237"/>
        <v>191020000</v>
      </c>
      <c r="F4597" t="s">
        <v>872</v>
      </c>
      <c r="G4597" t="s">
        <v>887</v>
      </c>
      <c r="H4597" t="s">
        <v>888</v>
      </c>
      <c r="I4597">
        <v>22003</v>
      </c>
      <c r="J4597" t="s">
        <v>41</v>
      </c>
      <c r="K4597" s="1">
        <v>1280</v>
      </c>
      <c r="L4597">
        <v>880</v>
      </c>
      <c r="M4597">
        <v>-400</v>
      </c>
      <c r="N4597">
        <v>0</v>
      </c>
      <c r="O4597">
        <v>880</v>
      </c>
      <c r="P4597">
        <v>0</v>
      </c>
      <c r="Q4597">
        <v>0</v>
      </c>
      <c r="R4597">
        <v>0</v>
      </c>
      <c r="S4597">
        <v>0</v>
      </c>
    </row>
    <row r="4598" spans="1:19" x14ac:dyDescent="0.25">
      <c r="A4598" s="2">
        <v>1004</v>
      </c>
      <c r="B4598" t="s">
        <v>872</v>
      </c>
      <c r="C4598" s="2" t="str">
        <f t="shared" si="236"/>
        <v>19</v>
      </c>
      <c r="D4598" t="s">
        <v>757</v>
      </c>
      <c r="E4598" s="2" t="str">
        <f t="shared" si="237"/>
        <v>191020000</v>
      </c>
      <c r="F4598" t="s">
        <v>872</v>
      </c>
      <c r="G4598" t="s">
        <v>887</v>
      </c>
      <c r="H4598" t="s">
        <v>888</v>
      </c>
      <c r="I4598">
        <v>22004</v>
      </c>
      <c r="J4598" t="s">
        <v>72</v>
      </c>
      <c r="K4598" s="1">
        <v>12646</v>
      </c>
      <c r="L4598" s="1">
        <v>7394</v>
      </c>
      <c r="M4598" s="1">
        <v>-5252</v>
      </c>
      <c r="N4598">
        <v>0</v>
      </c>
      <c r="O4598" s="1">
        <v>7394</v>
      </c>
      <c r="P4598">
        <v>0</v>
      </c>
      <c r="Q4598">
        <v>0</v>
      </c>
      <c r="R4598">
        <v>0</v>
      </c>
      <c r="S4598">
        <v>0</v>
      </c>
    </row>
    <row r="4599" spans="1:19" x14ac:dyDescent="0.25">
      <c r="A4599" s="2">
        <v>1004</v>
      </c>
      <c r="B4599" t="s">
        <v>872</v>
      </c>
      <c r="C4599" s="2" t="str">
        <f t="shared" ref="C4599:C4662" si="238">"19"</f>
        <v>19</v>
      </c>
      <c r="D4599" t="s">
        <v>757</v>
      </c>
      <c r="E4599" s="2" t="str">
        <f t="shared" ref="E4599:E4662" si="239">"191020000"</f>
        <v>191020000</v>
      </c>
      <c r="F4599" t="s">
        <v>872</v>
      </c>
      <c r="G4599" t="s">
        <v>887</v>
      </c>
      <c r="H4599" t="s">
        <v>888</v>
      </c>
      <c r="I4599">
        <v>22100</v>
      </c>
      <c r="J4599" t="s">
        <v>73</v>
      </c>
      <c r="K4599" s="1">
        <v>43767</v>
      </c>
      <c r="L4599" s="1">
        <v>37986</v>
      </c>
      <c r="M4599" s="1">
        <v>-5781</v>
      </c>
      <c r="N4599">
        <v>0</v>
      </c>
      <c r="O4599" s="1">
        <v>37986</v>
      </c>
      <c r="P4599">
        <v>0</v>
      </c>
      <c r="Q4599">
        <v>0</v>
      </c>
      <c r="R4599">
        <v>0</v>
      </c>
      <c r="S4599">
        <v>0</v>
      </c>
    </row>
    <row r="4600" spans="1:19" x14ac:dyDescent="0.25">
      <c r="A4600" s="2">
        <v>1004</v>
      </c>
      <c r="B4600" t="s">
        <v>872</v>
      </c>
      <c r="C4600" s="2" t="str">
        <f t="shared" si="238"/>
        <v>19</v>
      </c>
      <c r="D4600" t="s">
        <v>757</v>
      </c>
      <c r="E4600" s="2" t="str">
        <f t="shared" si="239"/>
        <v>191020000</v>
      </c>
      <c r="F4600" t="s">
        <v>872</v>
      </c>
      <c r="G4600" t="s">
        <v>887</v>
      </c>
      <c r="H4600" t="s">
        <v>888</v>
      </c>
      <c r="I4600">
        <v>22101</v>
      </c>
      <c r="J4600" t="s">
        <v>74</v>
      </c>
      <c r="K4600" s="1">
        <v>13423</v>
      </c>
      <c r="L4600" s="1">
        <v>7923</v>
      </c>
      <c r="M4600" s="1">
        <v>-5500</v>
      </c>
      <c r="N4600">
        <v>0</v>
      </c>
      <c r="O4600" s="1">
        <v>7923</v>
      </c>
      <c r="P4600">
        <v>0</v>
      </c>
      <c r="Q4600">
        <v>0</v>
      </c>
      <c r="R4600">
        <v>0</v>
      </c>
      <c r="S4600">
        <v>0</v>
      </c>
    </row>
    <row r="4601" spans="1:19" x14ac:dyDescent="0.25">
      <c r="A4601" s="2">
        <v>1004</v>
      </c>
      <c r="B4601" t="s">
        <v>872</v>
      </c>
      <c r="C4601" s="2" t="str">
        <f t="shared" si="238"/>
        <v>19</v>
      </c>
      <c r="D4601" t="s">
        <v>757</v>
      </c>
      <c r="E4601" s="2" t="str">
        <f t="shared" si="239"/>
        <v>191020000</v>
      </c>
      <c r="F4601" t="s">
        <v>872</v>
      </c>
      <c r="G4601" t="s">
        <v>887</v>
      </c>
      <c r="H4601" t="s">
        <v>888</v>
      </c>
      <c r="I4601">
        <v>22102</v>
      </c>
      <c r="J4601" t="s">
        <v>75</v>
      </c>
      <c r="K4601" s="1">
        <v>19779</v>
      </c>
      <c r="L4601" s="1">
        <v>13717</v>
      </c>
      <c r="M4601" s="1">
        <v>-6062</v>
      </c>
      <c r="N4601">
        <v>0</v>
      </c>
      <c r="O4601" s="1">
        <v>13717</v>
      </c>
      <c r="P4601">
        <v>0</v>
      </c>
      <c r="Q4601">
        <v>0</v>
      </c>
      <c r="R4601">
        <v>0</v>
      </c>
      <c r="S4601">
        <v>0</v>
      </c>
    </row>
    <row r="4602" spans="1:19" x14ac:dyDescent="0.25">
      <c r="A4602" s="2">
        <v>1004</v>
      </c>
      <c r="B4602" t="s">
        <v>872</v>
      </c>
      <c r="C4602" s="2" t="str">
        <f t="shared" si="238"/>
        <v>19</v>
      </c>
      <c r="D4602" t="s">
        <v>757</v>
      </c>
      <c r="E4602" s="2" t="str">
        <f t="shared" si="239"/>
        <v>191020000</v>
      </c>
      <c r="F4602" t="s">
        <v>872</v>
      </c>
      <c r="G4602" t="s">
        <v>887</v>
      </c>
      <c r="H4602" t="s">
        <v>888</v>
      </c>
      <c r="I4602">
        <v>22103</v>
      </c>
      <c r="J4602" t="s">
        <v>76</v>
      </c>
      <c r="K4602" s="1">
        <v>85033</v>
      </c>
      <c r="L4602" s="1">
        <v>6961</v>
      </c>
      <c r="M4602" s="1">
        <v>-78072</v>
      </c>
      <c r="N4602">
        <v>0</v>
      </c>
      <c r="O4602" s="1">
        <v>6961</v>
      </c>
      <c r="P4602">
        <v>0</v>
      </c>
      <c r="Q4602">
        <v>0</v>
      </c>
      <c r="R4602">
        <v>0</v>
      </c>
      <c r="S4602">
        <v>0</v>
      </c>
    </row>
    <row r="4603" spans="1:19" x14ac:dyDescent="0.25">
      <c r="A4603" s="2">
        <v>1004</v>
      </c>
      <c r="B4603" t="s">
        <v>872</v>
      </c>
      <c r="C4603" s="2" t="str">
        <f t="shared" si="238"/>
        <v>19</v>
      </c>
      <c r="D4603" t="s">
        <v>757</v>
      </c>
      <c r="E4603" s="2" t="str">
        <f t="shared" si="239"/>
        <v>191020000</v>
      </c>
      <c r="F4603" t="s">
        <v>872</v>
      </c>
      <c r="G4603" t="s">
        <v>887</v>
      </c>
      <c r="H4603" t="s">
        <v>888</v>
      </c>
      <c r="I4603">
        <v>22104</v>
      </c>
      <c r="J4603" t="s">
        <v>77</v>
      </c>
      <c r="K4603" s="1">
        <v>2392</v>
      </c>
      <c r="L4603" s="1">
        <v>1775</v>
      </c>
      <c r="M4603">
        <v>-617</v>
      </c>
      <c r="N4603">
        <v>0</v>
      </c>
      <c r="O4603" s="1">
        <v>1775</v>
      </c>
      <c r="P4603">
        <v>0</v>
      </c>
      <c r="Q4603">
        <v>0</v>
      </c>
      <c r="R4603">
        <v>0</v>
      </c>
      <c r="S4603">
        <v>0</v>
      </c>
    </row>
    <row r="4604" spans="1:19" x14ac:dyDescent="0.25">
      <c r="A4604" s="2">
        <v>1004</v>
      </c>
      <c r="B4604" t="s">
        <v>872</v>
      </c>
      <c r="C4604" s="2" t="str">
        <f t="shared" si="238"/>
        <v>19</v>
      </c>
      <c r="D4604" t="s">
        <v>757</v>
      </c>
      <c r="E4604" s="2" t="str">
        <f t="shared" si="239"/>
        <v>191020000</v>
      </c>
      <c r="F4604" t="s">
        <v>872</v>
      </c>
      <c r="G4604" t="s">
        <v>887</v>
      </c>
      <c r="H4604" t="s">
        <v>888</v>
      </c>
      <c r="I4604">
        <v>22105</v>
      </c>
      <c r="J4604" t="s">
        <v>357</v>
      </c>
      <c r="K4604" s="1">
        <v>152271</v>
      </c>
      <c r="L4604" s="1">
        <v>2077357</v>
      </c>
      <c r="M4604" s="1">
        <v>1925086</v>
      </c>
      <c r="N4604" s="1">
        <v>2077280.57</v>
      </c>
      <c r="O4604">
        <v>76.430000000000007</v>
      </c>
      <c r="P4604" s="1">
        <v>2077280.57</v>
      </c>
      <c r="Q4604">
        <v>0</v>
      </c>
      <c r="R4604" s="1">
        <v>1493774.76</v>
      </c>
      <c r="S4604" s="1">
        <v>583505.81000000006</v>
      </c>
    </row>
    <row r="4605" spans="1:19" x14ac:dyDescent="0.25">
      <c r="A4605" s="2">
        <v>1004</v>
      </c>
      <c r="B4605" t="s">
        <v>872</v>
      </c>
      <c r="C4605" s="2" t="str">
        <f t="shared" si="238"/>
        <v>19</v>
      </c>
      <c r="D4605" t="s">
        <v>757</v>
      </c>
      <c r="E4605" s="2" t="str">
        <f t="shared" si="239"/>
        <v>191020000</v>
      </c>
      <c r="F4605" t="s">
        <v>872</v>
      </c>
      <c r="G4605" t="s">
        <v>887</v>
      </c>
      <c r="H4605" t="s">
        <v>888</v>
      </c>
      <c r="I4605">
        <v>22107</v>
      </c>
      <c r="J4605" t="s">
        <v>106</v>
      </c>
      <c r="K4605" s="1">
        <v>11975</v>
      </c>
      <c r="L4605" s="1">
        <v>6975</v>
      </c>
      <c r="M4605" s="1">
        <v>-5000</v>
      </c>
      <c r="N4605" s="1">
        <v>4100.2700000000004</v>
      </c>
      <c r="O4605" s="1">
        <v>2874.73</v>
      </c>
      <c r="P4605" s="1">
        <v>4100.2700000000004</v>
      </c>
      <c r="Q4605">
        <v>0</v>
      </c>
      <c r="R4605" s="1">
        <v>4100.2700000000004</v>
      </c>
      <c r="S4605">
        <v>0</v>
      </c>
    </row>
    <row r="4606" spans="1:19" x14ac:dyDescent="0.25">
      <c r="A4606" s="2">
        <v>1004</v>
      </c>
      <c r="B4606" t="s">
        <v>872</v>
      </c>
      <c r="C4606" s="2" t="str">
        <f t="shared" si="238"/>
        <v>19</v>
      </c>
      <c r="D4606" t="s">
        <v>757</v>
      </c>
      <c r="E4606" s="2" t="str">
        <f t="shared" si="239"/>
        <v>191020000</v>
      </c>
      <c r="F4606" t="s">
        <v>872</v>
      </c>
      <c r="G4606" t="s">
        <v>887</v>
      </c>
      <c r="H4606" t="s">
        <v>888</v>
      </c>
      <c r="I4606">
        <v>22109</v>
      </c>
      <c r="J4606" t="s">
        <v>78</v>
      </c>
      <c r="K4606" s="1">
        <v>52540</v>
      </c>
      <c r="L4606" s="1">
        <v>244040</v>
      </c>
      <c r="M4606" s="1">
        <v>191500</v>
      </c>
      <c r="N4606" s="1">
        <v>237325.78</v>
      </c>
      <c r="O4606" s="1">
        <v>6714.22</v>
      </c>
      <c r="P4606" s="1">
        <v>202162.96</v>
      </c>
      <c r="Q4606" s="1">
        <v>35162.82</v>
      </c>
      <c r="R4606" s="1">
        <v>125817.06</v>
      </c>
      <c r="S4606" s="1">
        <v>76345.899999999994</v>
      </c>
    </row>
    <row r="4607" spans="1:19" x14ac:dyDescent="0.25">
      <c r="A4607" s="2">
        <v>1004</v>
      </c>
      <c r="B4607" t="s">
        <v>872</v>
      </c>
      <c r="C4607" s="2" t="str">
        <f t="shared" si="238"/>
        <v>19</v>
      </c>
      <c r="D4607" t="s">
        <v>757</v>
      </c>
      <c r="E4607" s="2" t="str">
        <f t="shared" si="239"/>
        <v>191020000</v>
      </c>
      <c r="F4607" t="s">
        <v>872</v>
      </c>
      <c r="G4607" t="s">
        <v>887</v>
      </c>
      <c r="H4607" t="s">
        <v>888</v>
      </c>
      <c r="I4607">
        <v>22300</v>
      </c>
      <c r="J4607" t="s">
        <v>79</v>
      </c>
      <c r="K4607" s="1">
        <v>50007</v>
      </c>
      <c r="L4607" s="1">
        <v>90709</v>
      </c>
      <c r="M4607" s="1">
        <v>40702</v>
      </c>
      <c r="N4607" s="1">
        <v>62165.4</v>
      </c>
      <c r="O4607" s="1">
        <v>28543.599999999999</v>
      </c>
      <c r="P4607" s="1">
        <v>62165.4</v>
      </c>
      <c r="Q4607">
        <v>0</v>
      </c>
      <c r="R4607" s="1">
        <v>62165.08</v>
      </c>
      <c r="S4607">
        <v>0.32</v>
      </c>
    </row>
    <row r="4608" spans="1:19" x14ac:dyDescent="0.25">
      <c r="A4608" s="2">
        <v>1004</v>
      </c>
      <c r="B4608" t="s">
        <v>872</v>
      </c>
      <c r="C4608" s="2" t="str">
        <f t="shared" si="238"/>
        <v>19</v>
      </c>
      <c r="D4608" t="s">
        <v>757</v>
      </c>
      <c r="E4608" s="2" t="str">
        <f t="shared" si="239"/>
        <v>191020000</v>
      </c>
      <c r="F4608" t="s">
        <v>872</v>
      </c>
      <c r="G4608" t="s">
        <v>887</v>
      </c>
      <c r="H4608" t="s">
        <v>888</v>
      </c>
      <c r="I4608">
        <v>22401</v>
      </c>
      <c r="J4608" t="s">
        <v>175</v>
      </c>
      <c r="K4608" s="1">
        <v>7570</v>
      </c>
      <c r="L4608" s="1">
        <v>6820</v>
      </c>
      <c r="M4608">
        <v>-750</v>
      </c>
      <c r="N4608">
        <v>0</v>
      </c>
      <c r="O4608" s="1">
        <v>6820</v>
      </c>
      <c r="P4608">
        <v>0</v>
      </c>
      <c r="Q4608">
        <v>0</v>
      </c>
      <c r="R4608">
        <v>0</v>
      </c>
      <c r="S4608">
        <v>0</v>
      </c>
    </row>
    <row r="4609" spans="1:19" x14ac:dyDescent="0.25">
      <c r="A4609" s="2">
        <v>1004</v>
      </c>
      <c r="B4609" t="s">
        <v>872</v>
      </c>
      <c r="C4609" s="2" t="str">
        <f t="shared" si="238"/>
        <v>19</v>
      </c>
      <c r="D4609" t="s">
        <v>757</v>
      </c>
      <c r="E4609" s="2" t="str">
        <f t="shared" si="239"/>
        <v>191020000</v>
      </c>
      <c r="F4609" t="s">
        <v>872</v>
      </c>
      <c r="G4609" t="s">
        <v>887</v>
      </c>
      <c r="H4609" t="s">
        <v>888</v>
      </c>
      <c r="I4609">
        <v>22500</v>
      </c>
      <c r="J4609" t="s">
        <v>81</v>
      </c>
      <c r="K4609" s="1">
        <v>4915</v>
      </c>
      <c r="L4609" s="1">
        <v>3489</v>
      </c>
      <c r="M4609" s="1">
        <v>-1426</v>
      </c>
      <c r="N4609">
        <v>0</v>
      </c>
      <c r="O4609" s="1">
        <v>3489</v>
      </c>
      <c r="P4609">
        <v>0</v>
      </c>
      <c r="Q4609">
        <v>0</v>
      </c>
      <c r="R4609">
        <v>0</v>
      </c>
      <c r="S4609">
        <v>0</v>
      </c>
    </row>
    <row r="4610" spans="1:19" x14ac:dyDescent="0.25">
      <c r="A4610" s="2">
        <v>1004</v>
      </c>
      <c r="B4610" t="s">
        <v>872</v>
      </c>
      <c r="C4610" s="2" t="str">
        <f t="shared" si="238"/>
        <v>19</v>
      </c>
      <c r="D4610" t="s">
        <v>757</v>
      </c>
      <c r="E4610" s="2" t="str">
        <f t="shared" si="239"/>
        <v>191020000</v>
      </c>
      <c r="F4610" t="s">
        <v>872</v>
      </c>
      <c r="G4610" t="s">
        <v>887</v>
      </c>
      <c r="H4610" t="s">
        <v>888</v>
      </c>
      <c r="I4610">
        <v>22609</v>
      </c>
      <c r="J4610" t="s">
        <v>44</v>
      </c>
      <c r="K4610">
        <v>856</v>
      </c>
      <c r="L4610">
        <v>299</v>
      </c>
      <c r="M4610">
        <v>-557</v>
      </c>
      <c r="N4610">
        <v>0</v>
      </c>
      <c r="O4610">
        <v>299</v>
      </c>
      <c r="P4610">
        <v>0</v>
      </c>
      <c r="Q4610">
        <v>0</v>
      </c>
      <c r="R4610">
        <v>0</v>
      </c>
      <c r="S4610">
        <v>0</v>
      </c>
    </row>
    <row r="4611" spans="1:19" x14ac:dyDescent="0.25">
      <c r="A4611" s="2">
        <v>1004</v>
      </c>
      <c r="B4611" t="s">
        <v>872</v>
      </c>
      <c r="C4611" s="2" t="str">
        <f t="shared" si="238"/>
        <v>19</v>
      </c>
      <c r="D4611" t="s">
        <v>757</v>
      </c>
      <c r="E4611" s="2" t="str">
        <f t="shared" si="239"/>
        <v>191020000</v>
      </c>
      <c r="F4611" t="s">
        <v>872</v>
      </c>
      <c r="G4611" t="s">
        <v>887</v>
      </c>
      <c r="H4611" t="s">
        <v>888</v>
      </c>
      <c r="I4611">
        <v>22700</v>
      </c>
      <c r="J4611" t="s">
        <v>84</v>
      </c>
      <c r="K4611" s="1">
        <v>5406</v>
      </c>
      <c r="L4611" s="1">
        <v>2096</v>
      </c>
      <c r="M4611" s="1">
        <v>-3310</v>
      </c>
      <c r="N4611">
        <v>0</v>
      </c>
      <c r="O4611" s="1">
        <v>2096</v>
      </c>
      <c r="P4611">
        <v>0</v>
      </c>
      <c r="Q4611">
        <v>0</v>
      </c>
      <c r="R4611">
        <v>0</v>
      </c>
      <c r="S4611">
        <v>0</v>
      </c>
    </row>
    <row r="4612" spans="1:19" x14ac:dyDescent="0.25">
      <c r="A4612" s="2">
        <v>1004</v>
      </c>
      <c r="B4612" t="s">
        <v>872</v>
      </c>
      <c r="C4612" s="2" t="str">
        <f t="shared" si="238"/>
        <v>19</v>
      </c>
      <c r="D4612" t="s">
        <v>757</v>
      </c>
      <c r="E4612" s="2" t="str">
        <f t="shared" si="239"/>
        <v>191020000</v>
      </c>
      <c r="F4612" t="s">
        <v>872</v>
      </c>
      <c r="G4612" t="s">
        <v>887</v>
      </c>
      <c r="H4612" t="s">
        <v>888</v>
      </c>
      <c r="I4612">
        <v>22701</v>
      </c>
      <c r="J4612" t="s">
        <v>85</v>
      </c>
      <c r="K4612" s="1">
        <v>9450</v>
      </c>
      <c r="L4612" s="1">
        <v>9450</v>
      </c>
      <c r="M4612">
        <v>0</v>
      </c>
      <c r="N4612">
        <v>0</v>
      </c>
      <c r="O4612" s="1">
        <v>9450</v>
      </c>
      <c r="P4612">
        <v>0</v>
      </c>
      <c r="Q4612">
        <v>0</v>
      </c>
      <c r="R4612">
        <v>0</v>
      </c>
      <c r="S4612">
        <v>0</v>
      </c>
    </row>
    <row r="4613" spans="1:19" x14ac:dyDescent="0.25">
      <c r="A4613" s="2">
        <v>1004</v>
      </c>
      <c r="B4613" t="s">
        <v>872</v>
      </c>
      <c r="C4613" s="2" t="str">
        <f t="shared" si="238"/>
        <v>19</v>
      </c>
      <c r="D4613" t="s">
        <v>757</v>
      </c>
      <c r="E4613" s="2" t="str">
        <f t="shared" si="239"/>
        <v>191020000</v>
      </c>
      <c r="F4613" t="s">
        <v>872</v>
      </c>
      <c r="G4613" t="s">
        <v>887</v>
      </c>
      <c r="H4613" t="s">
        <v>888</v>
      </c>
      <c r="I4613">
        <v>22705</v>
      </c>
      <c r="J4613" t="s">
        <v>223</v>
      </c>
      <c r="K4613" s="1">
        <v>19300</v>
      </c>
      <c r="L4613" s="1">
        <v>19300</v>
      </c>
      <c r="M4613">
        <v>0</v>
      </c>
      <c r="N4613">
        <v>0</v>
      </c>
      <c r="O4613" s="1">
        <v>19300</v>
      </c>
      <c r="P4613">
        <v>0</v>
      </c>
      <c r="Q4613">
        <v>0</v>
      </c>
      <c r="R4613">
        <v>0</v>
      </c>
      <c r="S4613">
        <v>0</v>
      </c>
    </row>
    <row r="4614" spans="1:19" x14ac:dyDescent="0.25">
      <c r="A4614" s="2">
        <v>1004</v>
      </c>
      <c r="B4614" t="s">
        <v>872</v>
      </c>
      <c r="C4614" s="2" t="str">
        <f t="shared" si="238"/>
        <v>19</v>
      </c>
      <c r="D4614" t="s">
        <v>757</v>
      </c>
      <c r="E4614" s="2" t="str">
        <f t="shared" si="239"/>
        <v>191020000</v>
      </c>
      <c r="F4614" t="s">
        <v>872</v>
      </c>
      <c r="G4614" t="s">
        <v>887</v>
      </c>
      <c r="H4614" t="s">
        <v>888</v>
      </c>
      <c r="I4614">
        <v>22709</v>
      </c>
      <c r="J4614" t="s">
        <v>87</v>
      </c>
      <c r="K4614" s="1">
        <v>166936</v>
      </c>
      <c r="L4614" s="1">
        <v>190329</v>
      </c>
      <c r="M4614" s="1">
        <v>23393</v>
      </c>
      <c r="N4614" s="1">
        <v>168793.45</v>
      </c>
      <c r="O4614" s="1">
        <v>21535.55</v>
      </c>
      <c r="P4614" s="1">
        <v>168793.45</v>
      </c>
      <c r="Q4614">
        <v>0</v>
      </c>
      <c r="R4614" s="1">
        <v>167061.13</v>
      </c>
      <c r="S4614" s="1">
        <v>1732.32</v>
      </c>
    </row>
    <row r="4615" spans="1:19" x14ac:dyDescent="0.25">
      <c r="A4615" s="2">
        <v>1004</v>
      </c>
      <c r="B4615" t="s">
        <v>872</v>
      </c>
      <c r="C4615" s="2" t="str">
        <f t="shared" si="238"/>
        <v>19</v>
      </c>
      <c r="D4615" t="s">
        <v>757</v>
      </c>
      <c r="E4615" s="2" t="str">
        <f t="shared" si="239"/>
        <v>191020000</v>
      </c>
      <c r="F4615" t="s">
        <v>872</v>
      </c>
      <c r="G4615" t="s">
        <v>887</v>
      </c>
      <c r="H4615" t="s">
        <v>888</v>
      </c>
      <c r="I4615">
        <v>22712</v>
      </c>
      <c r="J4615" t="s">
        <v>885</v>
      </c>
      <c r="K4615" s="1">
        <v>6410</v>
      </c>
      <c r="L4615" s="1">
        <v>6410</v>
      </c>
      <c r="M4615">
        <v>0</v>
      </c>
      <c r="N4615">
        <v>0</v>
      </c>
      <c r="O4615" s="1">
        <v>6410</v>
      </c>
      <c r="P4615">
        <v>0</v>
      </c>
      <c r="Q4615">
        <v>0</v>
      </c>
      <c r="R4615">
        <v>0</v>
      </c>
      <c r="S4615">
        <v>0</v>
      </c>
    </row>
    <row r="4616" spans="1:19" x14ac:dyDescent="0.25">
      <c r="A4616" s="2">
        <v>1004</v>
      </c>
      <c r="B4616" t="s">
        <v>872</v>
      </c>
      <c r="C4616" s="2" t="str">
        <f t="shared" si="238"/>
        <v>19</v>
      </c>
      <c r="D4616" t="s">
        <v>757</v>
      </c>
      <c r="E4616" s="2" t="str">
        <f t="shared" si="239"/>
        <v>191020000</v>
      </c>
      <c r="F4616" t="s">
        <v>872</v>
      </c>
      <c r="G4616" t="s">
        <v>887</v>
      </c>
      <c r="H4616" t="s">
        <v>888</v>
      </c>
      <c r="I4616">
        <v>22714</v>
      </c>
      <c r="J4616" t="s">
        <v>886</v>
      </c>
      <c r="K4616" s="1">
        <v>3852</v>
      </c>
      <c r="L4616" s="1">
        <v>3852</v>
      </c>
      <c r="M4616">
        <v>0</v>
      </c>
      <c r="N4616">
        <v>0</v>
      </c>
      <c r="O4616" s="1">
        <v>3852</v>
      </c>
      <c r="P4616">
        <v>0</v>
      </c>
      <c r="Q4616">
        <v>0</v>
      </c>
      <c r="R4616">
        <v>0</v>
      </c>
      <c r="S4616">
        <v>0</v>
      </c>
    </row>
    <row r="4617" spans="1:19" x14ac:dyDescent="0.25">
      <c r="A4617" s="2">
        <v>1004</v>
      </c>
      <c r="B4617" t="s">
        <v>872</v>
      </c>
      <c r="C4617" s="2" t="str">
        <f t="shared" si="238"/>
        <v>19</v>
      </c>
      <c r="D4617" t="s">
        <v>757</v>
      </c>
      <c r="E4617" s="2" t="str">
        <f t="shared" si="239"/>
        <v>191020000</v>
      </c>
      <c r="F4617" t="s">
        <v>872</v>
      </c>
      <c r="G4617" t="s">
        <v>887</v>
      </c>
      <c r="H4617" t="s">
        <v>888</v>
      </c>
      <c r="I4617">
        <v>23001</v>
      </c>
      <c r="J4617" t="s">
        <v>88</v>
      </c>
      <c r="K4617" s="1">
        <v>10867</v>
      </c>
      <c r="L4617" s="1">
        <v>4450</v>
      </c>
      <c r="M4617" s="1">
        <v>-6417</v>
      </c>
      <c r="N4617" s="1">
        <v>1740</v>
      </c>
      <c r="O4617" s="1">
        <v>2710</v>
      </c>
      <c r="P4617" s="1">
        <v>1740</v>
      </c>
      <c r="Q4617">
        <v>0</v>
      </c>
      <c r="R4617" s="1">
        <v>1740</v>
      </c>
      <c r="S4617">
        <v>0</v>
      </c>
    </row>
    <row r="4618" spans="1:19" x14ac:dyDescent="0.25">
      <c r="A4618" s="2">
        <v>1004</v>
      </c>
      <c r="B4618" t="s">
        <v>872</v>
      </c>
      <c r="C4618" s="2" t="str">
        <f t="shared" si="238"/>
        <v>19</v>
      </c>
      <c r="D4618" t="s">
        <v>757</v>
      </c>
      <c r="E4618" s="2" t="str">
        <f t="shared" si="239"/>
        <v>191020000</v>
      </c>
      <c r="F4618" t="s">
        <v>872</v>
      </c>
      <c r="G4618" t="s">
        <v>887</v>
      </c>
      <c r="H4618" t="s">
        <v>888</v>
      </c>
      <c r="I4618">
        <v>23100</v>
      </c>
      <c r="J4618" t="s">
        <v>89</v>
      </c>
      <c r="K4618">
        <v>480</v>
      </c>
      <c r="L4618">
        <v>480</v>
      </c>
      <c r="M4618">
        <v>0</v>
      </c>
      <c r="N4618">
        <v>147</v>
      </c>
      <c r="O4618">
        <v>333</v>
      </c>
      <c r="P4618">
        <v>147</v>
      </c>
      <c r="Q4618">
        <v>0</v>
      </c>
      <c r="R4618">
        <v>147</v>
      </c>
      <c r="S4618">
        <v>0</v>
      </c>
    </row>
    <row r="4619" spans="1:19" x14ac:dyDescent="0.25">
      <c r="A4619" s="2">
        <v>1004</v>
      </c>
      <c r="B4619" t="s">
        <v>872</v>
      </c>
      <c r="C4619" s="2" t="str">
        <f t="shared" si="238"/>
        <v>19</v>
      </c>
      <c r="D4619" t="s">
        <v>757</v>
      </c>
      <c r="E4619" s="2" t="str">
        <f t="shared" si="239"/>
        <v>191020000</v>
      </c>
      <c r="F4619" t="s">
        <v>872</v>
      </c>
      <c r="G4619" t="s">
        <v>887</v>
      </c>
      <c r="H4619" t="s">
        <v>888</v>
      </c>
      <c r="I4619">
        <v>27100</v>
      </c>
      <c r="J4619" t="s">
        <v>230</v>
      </c>
      <c r="K4619">
        <v>135</v>
      </c>
      <c r="L4619">
        <v>135</v>
      </c>
      <c r="M4619">
        <v>0</v>
      </c>
      <c r="N4619">
        <v>0</v>
      </c>
      <c r="O4619">
        <v>135</v>
      </c>
      <c r="P4619">
        <v>0</v>
      </c>
      <c r="Q4619">
        <v>0</v>
      </c>
      <c r="R4619">
        <v>0</v>
      </c>
      <c r="S4619">
        <v>0</v>
      </c>
    </row>
    <row r="4620" spans="1:19" x14ac:dyDescent="0.25">
      <c r="A4620" s="2">
        <v>1004</v>
      </c>
      <c r="B4620" t="s">
        <v>872</v>
      </c>
      <c r="C4620" s="2" t="str">
        <f t="shared" si="238"/>
        <v>19</v>
      </c>
      <c r="D4620" t="s">
        <v>757</v>
      </c>
      <c r="E4620" s="2" t="str">
        <f t="shared" si="239"/>
        <v>191020000</v>
      </c>
      <c r="F4620" t="s">
        <v>872</v>
      </c>
      <c r="G4620" t="s">
        <v>887</v>
      </c>
      <c r="H4620" t="s">
        <v>888</v>
      </c>
      <c r="I4620">
        <v>27105</v>
      </c>
      <c r="J4620" t="s">
        <v>875</v>
      </c>
      <c r="K4620" s="1">
        <v>10784</v>
      </c>
      <c r="L4620" s="1">
        <v>10064</v>
      </c>
      <c r="M4620">
        <v>-720</v>
      </c>
      <c r="N4620">
        <v>0</v>
      </c>
      <c r="O4620" s="1">
        <v>10064</v>
      </c>
      <c r="P4620">
        <v>0</v>
      </c>
      <c r="Q4620">
        <v>0</v>
      </c>
      <c r="R4620">
        <v>0</v>
      </c>
      <c r="S4620">
        <v>0</v>
      </c>
    </row>
    <row r="4621" spans="1:19" x14ac:dyDescent="0.25">
      <c r="A4621" s="2">
        <v>1004</v>
      </c>
      <c r="B4621" t="s">
        <v>872</v>
      </c>
      <c r="C4621" s="2" t="str">
        <f t="shared" si="238"/>
        <v>19</v>
      </c>
      <c r="D4621" t="s">
        <v>757</v>
      </c>
      <c r="E4621" s="2" t="str">
        <f t="shared" si="239"/>
        <v>191020000</v>
      </c>
      <c r="F4621" t="s">
        <v>872</v>
      </c>
      <c r="G4621" t="s">
        <v>887</v>
      </c>
      <c r="H4621" t="s">
        <v>888</v>
      </c>
      <c r="I4621">
        <v>28001</v>
      </c>
      <c r="J4621" t="s">
        <v>45</v>
      </c>
      <c r="K4621" s="1">
        <v>19967</v>
      </c>
      <c r="L4621" s="1">
        <v>23967</v>
      </c>
      <c r="M4621" s="1">
        <v>4000</v>
      </c>
      <c r="N4621" s="1">
        <v>23117.17</v>
      </c>
      <c r="O4621">
        <v>849.83</v>
      </c>
      <c r="P4621" s="1">
        <v>23117.17</v>
      </c>
      <c r="Q4621">
        <v>0</v>
      </c>
      <c r="R4621" s="1">
        <v>23117.17</v>
      </c>
      <c r="S4621">
        <v>0</v>
      </c>
    </row>
    <row r="4622" spans="1:19" x14ac:dyDescent="0.25">
      <c r="A4622" s="2">
        <v>1004</v>
      </c>
      <c r="B4622" t="s">
        <v>872</v>
      </c>
      <c r="C4622" s="2" t="str">
        <f t="shared" si="238"/>
        <v>19</v>
      </c>
      <c r="D4622" t="s">
        <v>757</v>
      </c>
      <c r="E4622" s="2" t="str">
        <f t="shared" si="239"/>
        <v>191020000</v>
      </c>
      <c r="F4622" t="s">
        <v>872</v>
      </c>
      <c r="G4622" t="s">
        <v>889</v>
      </c>
      <c r="H4622" t="s">
        <v>890</v>
      </c>
      <c r="I4622">
        <v>10000</v>
      </c>
      <c r="J4622" t="s">
        <v>25</v>
      </c>
      <c r="K4622" s="1">
        <v>82492</v>
      </c>
      <c r="L4622" s="1">
        <v>82492</v>
      </c>
      <c r="M4622">
        <v>0</v>
      </c>
      <c r="N4622" s="1">
        <v>82491.839999999997</v>
      </c>
      <c r="O4622">
        <v>0.16</v>
      </c>
      <c r="P4622" s="1">
        <v>82491.839999999997</v>
      </c>
      <c r="Q4622">
        <v>0</v>
      </c>
      <c r="R4622" s="1">
        <v>82491.839999999997</v>
      </c>
      <c r="S4622">
        <v>0</v>
      </c>
    </row>
    <row r="4623" spans="1:19" x14ac:dyDescent="0.25">
      <c r="A4623" s="2">
        <v>1004</v>
      </c>
      <c r="B4623" t="s">
        <v>872</v>
      </c>
      <c r="C4623" s="2" t="str">
        <f t="shared" si="238"/>
        <v>19</v>
      </c>
      <c r="D4623" t="s">
        <v>757</v>
      </c>
      <c r="E4623" s="2" t="str">
        <f t="shared" si="239"/>
        <v>191020000</v>
      </c>
      <c r="F4623" t="s">
        <v>872</v>
      </c>
      <c r="G4623" t="s">
        <v>889</v>
      </c>
      <c r="H4623" t="s">
        <v>890</v>
      </c>
      <c r="I4623">
        <v>12000</v>
      </c>
      <c r="J4623" t="s">
        <v>28</v>
      </c>
      <c r="K4623" s="1">
        <v>1193487</v>
      </c>
      <c r="L4623" s="1">
        <v>897107.22</v>
      </c>
      <c r="M4623" s="1">
        <v>-296379.78000000003</v>
      </c>
      <c r="N4623" s="1">
        <v>887220.76</v>
      </c>
      <c r="O4623" s="1">
        <v>9886.4599999999991</v>
      </c>
      <c r="P4623" s="1">
        <v>887220.76</v>
      </c>
      <c r="Q4623">
        <v>0</v>
      </c>
      <c r="R4623" s="1">
        <v>887220.76</v>
      </c>
      <c r="S4623">
        <v>0</v>
      </c>
    </row>
    <row r="4624" spans="1:19" x14ac:dyDescent="0.25">
      <c r="A4624" s="2">
        <v>1004</v>
      </c>
      <c r="B4624" t="s">
        <v>872</v>
      </c>
      <c r="C4624" s="2" t="str">
        <f t="shared" si="238"/>
        <v>19</v>
      </c>
      <c r="D4624" t="s">
        <v>757</v>
      </c>
      <c r="E4624" s="2" t="str">
        <f t="shared" si="239"/>
        <v>191020000</v>
      </c>
      <c r="F4624" t="s">
        <v>872</v>
      </c>
      <c r="G4624" t="s">
        <v>889</v>
      </c>
      <c r="H4624" t="s">
        <v>890</v>
      </c>
      <c r="I4624">
        <v>12001</v>
      </c>
      <c r="J4624" t="s">
        <v>51</v>
      </c>
      <c r="K4624" s="1">
        <v>689663</v>
      </c>
      <c r="L4624" s="1">
        <v>319964.44</v>
      </c>
      <c r="M4624" s="1">
        <v>-369698.56</v>
      </c>
      <c r="N4624" s="1">
        <v>304576.71000000002</v>
      </c>
      <c r="O4624" s="1">
        <v>15387.73</v>
      </c>
      <c r="P4624" s="1">
        <v>304576.71000000002</v>
      </c>
      <c r="Q4624">
        <v>0</v>
      </c>
      <c r="R4624" s="1">
        <v>304576.71000000002</v>
      </c>
      <c r="S4624">
        <v>0</v>
      </c>
    </row>
    <row r="4625" spans="1:19" x14ac:dyDescent="0.25">
      <c r="A4625" s="2">
        <v>1004</v>
      </c>
      <c r="B4625" t="s">
        <v>872</v>
      </c>
      <c r="C4625" s="2" t="str">
        <f t="shared" si="238"/>
        <v>19</v>
      </c>
      <c r="D4625" t="s">
        <v>757</v>
      </c>
      <c r="E4625" s="2" t="str">
        <f t="shared" si="239"/>
        <v>191020000</v>
      </c>
      <c r="F4625" t="s">
        <v>872</v>
      </c>
      <c r="G4625" t="s">
        <v>889</v>
      </c>
      <c r="H4625" t="s">
        <v>890</v>
      </c>
      <c r="I4625">
        <v>12002</v>
      </c>
      <c r="J4625" t="s">
        <v>29</v>
      </c>
      <c r="K4625" s="1">
        <v>378933</v>
      </c>
      <c r="L4625" s="1">
        <v>195090.9</v>
      </c>
      <c r="M4625" s="1">
        <v>-183842.1</v>
      </c>
      <c r="N4625" s="1">
        <v>195090.39</v>
      </c>
      <c r="O4625">
        <v>0.51</v>
      </c>
      <c r="P4625" s="1">
        <v>195090.39</v>
      </c>
      <c r="Q4625">
        <v>0</v>
      </c>
      <c r="R4625" s="1">
        <v>195090.39</v>
      </c>
      <c r="S4625">
        <v>0</v>
      </c>
    </row>
    <row r="4626" spans="1:19" x14ac:dyDescent="0.25">
      <c r="A4626" s="2">
        <v>1004</v>
      </c>
      <c r="B4626" t="s">
        <v>872</v>
      </c>
      <c r="C4626" s="2" t="str">
        <f t="shared" si="238"/>
        <v>19</v>
      </c>
      <c r="D4626" t="s">
        <v>757</v>
      </c>
      <c r="E4626" s="2" t="str">
        <f t="shared" si="239"/>
        <v>191020000</v>
      </c>
      <c r="F4626" t="s">
        <v>872</v>
      </c>
      <c r="G4626" t="s">
        <v>889</v>
      </c>
      <c r="H4626" t="s">
        <v>890</v>
      </c>
      <c r="I4626">
        <v>12003</v>
      </c>
      <c r="J4626" t="s">
        <v>30</v>
      </c>
      <c r="K4626" s="1">
        <v>418519</v>
      </c>
      <c r="L4626" s="1">
        <v>428782.02</v>
      </c>
      <c r="M4626" s="1">
        <v>10263.02</v>
      </c>
      <c r="N4626" s="1">
        <v>409961.08</v>
      </c>
      <c r="O4626" s="1">
        <v>18820.939999999999</v>
      </c>
      <c r="P4626" s="1">
        <v>409961.08</v>
      </c>
      <c r="Q4626">
        <v>0</v>
      </c>
      <c r="R4626" s="1">
        <v>409961.08</v>
      </c>
      <c r="S4626">
        <v>0</v>
      </c>
    </row>
    <row r="4627" spans="1:19" x14ac:dyDescent="0.25">
      <c r="A4627" s="2">
        <v>1004</v>
      </c>
      <c r="B4627" t="s">
        <v>872</v>
      </c>
      <c r="C4627" s="2" t="str">
        <f t="shared" si="238"/>
        <v>19</v>
      </c>
      <c r="D4627" t="s">
        <v>757</v>
      </c>
      <c r="E4627" s="2" t="str">
        <f t="shared" si="239"/>
        <v>191020000</v>
      </c>
      <c r="F4627" t="s">
        <v>872</v>
      </c>
      <c r="G4627" t="s">
        <v>889</v>
      </c>
      <c r="H4627" t="s">
        <v>890</v>
      </c>
      <c r="I4627">
        <v>12005</v>
      </c>
      <c r="J4627" t="s">
        <v>31</v>
      </c>
      <c r="K4627" s="1">
        <v>325662</v>
      </c>
      <c r="L4627" s="1">
        <v>325662</v>
      </c>
      <c r="M4627">
        <v>0</v>
      </c>
      <c r="N4627" s="1">
        <v>366350.2</v>
      </c>
      <c r="O4627" s="1">
        <v>-40688.199999999997</v>
      </c>
      <c r="P4627" s="1">
        <v>366350.2</v>
      </c>
      <c r="Q4627">
        <v>0</v>
      </c>
      <c r="R4627" s="1">
        <v>366350.2</v>
      </c>
      <c r="S4627">
        <v>0</v>
      </c>
    </row>
    <row r="4628" spans="1:19" x14ac:dyDescent="0.25">
      <c r="A4628" s="2">
        <v>1004</v>
      </c>
      <c r="B4628" t="s">
        <v>872</v>
      </c>
      <c r="C4628" s="2" t="str">
        <f t="shared" si="238"/>
        <v>19</v>
      </c>
      <c r="D4628" t="s">
        <v>757</v>
      </c>
      <c r="E4628" s="2" t="str">
        <f t="shared" si="239"/>
        <v>191020000</v>
      </c>
      <c r="F4628" t="s">
        <v>872</v>
      </c>
      <c r="G4628" t="s">
        <v>889</v>
      </c>
      <c r="H4628" t="s">
        <v>890</v>
      </c>
      <c r="I4628">
        <v>12100</v>
      </c>
      <c r="J4628" t="s">
        <v>32</v>
      </c>
      <c r="K4628" s="1">
        <v>1643232</v>
      </c>
      <c r="L4628" s="1">
        <v>1206884.1200000001</v>
      </c>
      <c r="M4628" s="1">
        <v>-436347.88</v>
      </c>
      <c r="N4628" s="1">
        <v>1200717.1000000001</v>
      </c>
      <c r="O4628" s="1">
        <v>6167.02</v>
      </c>
      <c r="P4628" s="1">
        <v>1200717.1000000001</v>
      </c>
      <c r="Q4628">
        <v>0</v>
      </c>
      <c r="R4628" s="1">
        <v>1200717.1000000001</v>
      </c>
      <c r="S4628">
        <v>0</v>
      </c>
    </row>
    <row r="4629" spans="1:19" x14ac:dyDescent="0.25">
      <c r="A4629" s="2">
        <v>1004</v>
      </c>
      <c r="B4629" t="s">
        <v>872</v>
      </c>
      <c r="C4629" s="2" t="str">
        <f t="shared" si="238"/>
        <v>19</v>
      </c>
      <c r="D4629" t="s">
        <v>757</v>
      </c>
      <c r="E4629" s="2" t="str">
        <f t="shared" si="239"/>
        <v>191020000</v>
      </c>
      <c r="F4629" t="s">
        <v>872</v>
      </c>
      <c r="G4629" t="s">
        <v>889</v>
      </c>
      <c r="H4629" t="s">
        <v>890</v>
      </c>
      <c r="I4629">
        <v>12101</v>
      </c>
      <c r="J4629" t="s">
        <v>33</v>
      </c>
      <c r="K4629" s="1">
        <v>3068619</v>
      </c>
      <c r="L4629" s="1">
        <v>2341254.8199999998</v>
      </c>
      <c r="M4629" s="1">
        <v>-727364.18</v>
      </c>
      <c r="N4629" s="1">
        <v>2349937.15</v>
      </c>
      <c r="O4629" s="1">
        <v>-8682.33</v>
      </c>
      <c r="P4629" s="1">
        <v>2349937.15</v>
      </c>
      <c r="Q4629">
        <v>0</v>
      </c>
      <c r="R4629" s="1">
        <v>2349937.15</v>
      </c>
      <c r="S4629">
        <v>0</v>
      </c>
    </row>
    <row r="4630" spans="1:19" x14ac:dyDescent="0.25">
      <c r="A4630" s="2">
        <v>1004</v>
      </c>
      <c r="B4630" t="s">
        <v>872</v>
      </c>
      <c r="C4630" s="2" t="str">
        <f t="shared" si="238"/>
        <v>19</v>
      </c>
      <c r="D4630" t="s">
        <v>757</v>
      </c>
      <c r="E4630" s="2" t="str">
        <f t="shared" si="239"/>
        <v>191020000</v>
      </c>
      <c r="F4630" t="s">
        <v>872</v>
      </c>
      <c r="G4630" t="s">
        <v>889</v>
      </c>
      <c r="H4630" t="s">
        <v>890</v>
      </c>
      <c r="I4630">
        <v>12103</v>
      </c>
      <c r="J4630" t="s">
        <v>52</v>
      </c>
      <c r="K4630" s="1">
        <v>1927</v>
      </c>
      <c r="L4630" s="1">
        <v>1927</v>
      </c>
      <c r="M4630">
        <v>0</v>
      </c>
      <c r="N4630" s="1">
        <v>2818.08</v>
      </c>
      <c r="O4630">
        <v>-891.08</v>
      </c>
      <c r="P4630" s="1">
        <v>2818.08</v>
      </c>
      <c r="Q4630">
        <v>0</v>
      </c>
      <c r="R4630" s="1">
        <v>2818.08</v>
      </c>
      <c r="S4630">
        <v>0</v>
      </c>
    </row>
    <row r="4631" spans="1:19" x14ac:dyDescent="0.25">
      <c r="A4631" s="2">
        <v>1004</v>
      </c>
      <c r="B4631" t="s">
        <v>872</v>
      </c>
      <c r="C4631" s="2" t="str">
        <f t="shared" si="238"/>
        <v>19</v>
      </c>
      <c r="D4631" t="s">
        <v>757</v>
      </c>
      <c r="E4631" s="2" t="str">
        <f t="shared" si="239"/>
        <v>191020000</v>
      </c>
      <c r="F4631" t="s">
        <v>872</v>
      </c>
      <c r="G4631" t="s">
        <v>889</v>
      </c>
      <c r="H4631" t="s">
        <v>890</v>
      </c>
      <c r="I4631">
        <v>12401</v>
      </c>
      <c r="J4631" t="s">
        <v>133</v>
      </c>
      <c r="K4631" s="1">
        <v>496537</v>
      </c>
      <c r="L4631" s="1">
        <v>443587</v>
      </c>
      <c r="M4631" s="1">
        <v>-52950</v>
      </c>
      <c r="N4631" s="1">
        <v>443079.57</v>
      </c>
      <c r="O4631">
        <v>507.43</v>
      </c>
      <c r="P4631" s="1">
        <v>443079.57</v>
      </c>
      <c r="Q4631">
        <v>0</v>
      </c>
      <c r="R4631" s="1">
        <v>413976.31</v>
      </c>
      <c r="S4631" s="1">
        <v>29103.26</v>
      </c>
    </row>
    <row r="4632" spans="1:19" x14ac:dyDescent="0.25">
      <c r="A4632" s="2">
        <v>1004</v>
      </c>
      <c r="B4632" t="s">
        <v>872</v>
      </c>
      <c r="C4632" s="2" t="str">
        <f t="shared" si="238"/>
        <v>19</v>
      </c>
      <c r="D4632" t="s">
        <v>757</v>
      </c>
      <c r="E4632" s="2" t="str">
        <f t="shared" si="239"/>
        <v>191020000</v>
      </c>
      <c r="F4632" t="s">
        <v>872</v>
      </c>
      <c r="G4632" t="s">
        <v>889</v>
      </c>
      <c r="H4632" t="s">
        <v>890</v>
      </c>
      <c r="I4632">
        <v>13000</v>
      </c>
      <c r="J4632" t="s">
        <v>53</v>
      </c>
      <c r="K4632" s="1">
        <v>3159808</v>
      </c>
      <c r="L4632" s="1">
        <v>2796008.66</v>
      </c>
      <c r="M4632" s="1">
        <v>-363799.34</v>
      </c>
      <c r="N4632" s="1">
        <v>2874200.22</v>
      </c>
      <c r="O4632" s="1">
        <v>-78191.56</v>
      </c>
      <c r="P4632" s="1">
        <v>2874200.22</v>
      </c>
      <c r="Q4632">
        <v>0</v>
      </c>
      <c r="R4632" s="1">
        <v>2874200.22</v>
      </c>
      <c r="S4632">
        <v>0</v>
      </c>
    </row>
    <row r="4633" spans="1:19" x14ac:dyDescent="0.25">
      <c r="A4633" s="2">
        <v>1004</v>
      </c>
      <c r="B4633" t="s">
        <v>872</v>
      </c>
      <c r="C4633" s="2" t="str">
        <f t="shared" si="238"/>
        <v>19</v>
      </c>
      <c r="D4633" t="s">
        <v>757</v>
      </c>
      <c r="E4633" s="2" t="str">
        <f t="shared" si="239"/>
        <v>191020000</v>
      </c>
      <c r="F4633" t="s">
        <v>872</v>
      </c>
      <c r="G4633" t="s">
        <v>889</v>
      </c>
      <c r="H4633" t="s">
        <v>890</v>
      </c>
      <c r="I4633">
        <v>13001</v>
      </c>
      <c r="J4633" t="s">
        <v>54</v>
      </c>
      <c r="K4633" s="1">
        <v>26902</v>
      </c>
      <c r="L4633" s="1">
        <v>31777.48</v>
      </c>
      <c r="M4633" s="1">
        <v>4875.4799999999996</v>
      </c>
      <c r="N4633" s="1">
        <v>28904.16</v>
      </c>
      <c r="O4633" s="1">
        <v>2873.32</v>
      </c>
      <c r="P4633" s="1">
        <v>28904.16</v>
      </c>
      <c r="Q4633">
        <v>0</v>
      </c>
      <c r="R4633" s="1">
        <v>28904.16</v>
      </c>
      <c r="S4633">
        <v>0</v>
      </c>
    </row>
    <row r="4634" spans="1:19" x14ac:dyDescent="0.25">
      <c r="A4634" s="2">
        <v>1004</v>
      </c>
      <c r="B4634" t="s">
        <v>872</v>
      </c>
      <c r="C4634" s="2" t="str">
        <f t="shared" si="238"/>
        <v>19</v>
      </c>
      <c r="D4634" t="s">
        <v>757</v>
      </c>
      <c r="E4634" s="2" t="str">
        <f t="shared" si="239"/>
        <v>191020000</v>
      </c>
      <c r="F4634" t="s">
        <v>872</v>
      </c>
      <c r="G4634" t="s">
        <v>889</v>
      </c>
      <c r="H4634" t="s">
        <v>890</v>
      </c>
      <c r="I4634">
        <v>13002</v>
      </c>
      <c r="J4634" t="s">
        <v>55</v>
      </c>
      <c r="K4634">
        <v>0</v>
      </c>
      <c r="L4634" s="1">
        <v>453000</v>
      </c>
      <c r="M4634" s="1">
        <v>453000</v>
      </c>
      <c r="N4634" s="1">
        <v>434794.62</v>
      </c>
      <c r="O4634" s="1">
        <v>18205.38</v>
      </c>
      <c r="P4634" s="1">
        <v>434794.62</v>
      </c>
      <c r="Q4634">
        <v>0</v>
      </c>
      <c r="R4634" s="1">
        <v>434794.62</v>
      </c>
      <c r="S4634">
        <v>0</v>
      </c>
    </row>
    <row r="4635" spans="1:19" x14ac:dyDescent="0.25">
      <c r="A4635" s="2">
        <v>1004</v>
      </c>
      <c r="B4635" t="s">
        <v>872</v>
      </c>
      <c r="C4635" s="2" t="str">
        <f t="shared" si="238"/>
        <v>19</v>
      </c>
      <c r="D4635" t="s">
        <v>757</v>
      </c>
      <c r="E4635" s="2" t="str">
        <f t="shared" si="239"/>
        <v>191020000</v>
      </c>
      <c r="F4635" t="s">
        <v>872</v>
      </c>
      <c r="G4635" t="s">
        <v>889</v>
      </c>
      <c r="H4635" t="s">
        <v>890</v>
      </c>
      <c r="I4635">
        <v>13005</v>
      </c>
      <c r="J4635" t="s">
        <v>56</v>
      </c>
      <c r="K4635" s="1">
        <v>429131</v>
      </c>
      <c r="L4635" s="1">
        <v>429131</v>
      </c>
      <c r="M4635">
        <v>0</v>
      </c>
      <c r="N4635" s="1">
        <v>372018.14</v>
      </c>
      <c r="O4635" s="1">
        <v>57112.86</v>
      </c>
      <c r="P4635" s="1">
        <v>372018.14</v>
      </c>
      <c r="Q4635">
        <v>0</v>
      </c>
      <c r="R4635" s="1">
        <v>372018.14</v>
      </c>
      <c r="S4635">
        <v>0</v>
      </c>
    </row>
    <row r="4636" spans="1:19" x14ac:dyDescent="0.25">
      <c r="A4636" s="2">
        <v>1004</v>
      </c>
      <c r="B4636" t="s">
        <v>872</v>
      </c>
      <c r="C4636" s="2" t="str">
        <f t="shared" si="238"/>
        <v>19</v>
      </c>
      <c r="D4636" t="s">
        <v>757</v>
      </c>
      <c r="E4636" s="2" t="str">
        <f t="shared" si="239"/>
        <v>191020000</v>
      </c>
      <c r="F4636" t="s">
        <v>872</v>
      </c>
      <c r="G4636" t="s">
        <v>889</v>
      </c>
      <c r="H4636" t="s">
        <v>890</v>
      </c>
      <c r="I4636">
        <v>13100</v>
      </c>
      <c r="J4636" t="s">
        <v>103</v>
      </c>
      <c r="K4636" s="1">
        <v>13238046</v>
      </c>
      <c r="L4636" s="1">
        <v>9858984</v>
      </c>
      <c r="M4636" s="1">
        <v>-3379062</v>
      </c>
      <c r="N4636" s="1">
        <v>9858983.9299999997</v>
      </c>
      <c r="O4636">
        <v>7.0000000000000007E-2</v>
      </c>
      <c r="P4636" s="1">
        <v>9858983.9299999997</v>
      </c>
      <c r="Q4636">
        <v>0</v>
      </c>
      <c r="R4636" s="1">
        <v>9763003.6899999995</v>
      </c>
      <c r="S4636" s="1">
        <v>95980.24</v>
      </c>
    </row>
    <row r="4637" spans="1:19" x14ac:dyDescent="0.25">
      <c r="A4637" s="2">
        <v>1004</v>
      </c>
      <c r="B4637" t="s">
        <v>872</v>
      </c>
      <c r="C4637" s="2" t="str">
        <f t="shared" si="238"/>
        <v>19</v>
      </c>
      <c r="D4637" t="s">
        <v>757</v>
      </c>
      <c r="E4637" s="2" t="str">
        <f t="shared" si="239"/>
        <v>191020000</v>
      </c>
      <c r="F4637" t="s">
        <v>872</v>
      </c>
      <c r="G4637" t="s">
        <v>889</v>
      </c>
      <c r="H4637" t="s">
        <v>890</v>
      </c>
      <c r="I4637">
        <v>13101</v>
      </c>
      <c r="J4637" t="s">
        <v>104</v>
      </c>
      <c r="K4637" s="1">
        <v>1266203</v>
      </c>
      <c r="L4637" s="1">
        <v>1158686</v>
      </c>
      <c r="M4637" s="1">
        <v>-107517</v>
      </c>
      <c r="N4637" s="1">
        <v>1158685.04</v>
      </c>
      <c r="O4637">
        <v>0.96</v>
      </c>
      <c r="P4637" s="1">
        <v>1158685.04</v>
      </c>
      <c r="Q4637">
        <v>0</v>
      </c>
      <c r="R4637" s="1">
        <v>1142286.1299999999</v>
      </c>
      <c r="S4637" s="1">
        <v>16398.91</v>
      </c>
    </row>
    <row r="4638" spans="1:19" x14ac:dyDescent="0.25">
      <c r="A4638" s="2">
        <v>1004</v>
      </c>
      <c r="B4638" t="s">
        <v>872</v>
      </c>
      <c r="C4638" s="2" t="str">
        <f t="shared" si="238"/>
        <v>19</v>
      </c>
      <c r="D4638" t="s">
        <v>757</v>
      </c>
      <c r="E4638" s="2" t="str">
        <f t="shared" si="239"/>
        <v>191020000</v>
      </c>
      <c r="F4638" t="s">
        <v>872</v>
      </c>
      <c r="G4638" t="s">
        <v>889</v>
      </c>
      <c r="H4638" t="s">
        <v>890</v>
      </c>
      <c r="I4638">
        <v>13102</v>
      </c>
      <c r="J4638" t="s">
        <v>105</v>
      </c>
      <c r="K4638">
        <v>0</v>
      </c>
      <c r="L4638" s="1">
        <v>42725</v>
      </c>
      <c r="M4638" s="1">
        <v>42725</v>
      </c>
      <c r="N4638" s="1">
        <v>37158.07</v>
      </c>
      <c r="O4638" s="1">
        <v>5566.93</v>
      </c>
      <c r="P4638" s="1">
        <v>37158.07</v>
      </c>
      <c r="Q4638">
        <v>0</v>
      </c>
      <c r="R4638" s="1">
        <v>37158.07</v>
      </c>
      <c r="S4638">
        <v>0</v>
      </c>
    </row>
    <row r="4639" spans="1:19" x14ac:dyDescent="0.25">
      <c r="A4639" s="2">
        <v>1004</v>
      </c>
      <c r="B4639" t="s">
        <v>872</v>
      </c>
      <c r="C4639" s="2" t="str">
        <f t="shared" si="238"/>
        <v>19</v>
      </c>
      <c r="D4639" t="s">
        <v>757</v>
      </c>
      <c r="E4639" s="2" t="str">
        <f t="shared" si="239"/>
        <v>191020000</v>
      </c>
      <c r="F4639" t="s">
        <v>872</v>
      </c>
      <c r="G4639" t="s">
        <v>889</v>
      </c>
      <c r="H4639" t="s">
        <v>890</v>
      </c>
      <c r="I4639">
        <v>13106</v>
      </c>
      <c r="J4639" t="s">
        <v>57</v>
      </c>
      <c r="K4639" s="1">
        <v>1066488</v>
      </c>
      <c r="L4639" s="1">
        <v>1288361.6299999999</v>
      </c>
      <c r="M4639" s="1">
        <v>221873.63</v>
      </c>
      <c r="N4639" s="1">
        <v>1288361.1599999999</v>
      </c>
      <c r="O4639">
        <v>0.47</v>
      </c>
      <c r="P4639" s="1">
        <v>1288361.1599999999</v>
      </c>
      <c r="Q4639">
        <v>0</v>
      </c>
      <c r="R4639" s="1">
        <v>1288361.1599999999</v>
      </c>
      <c r="S4639">
        <v>0</v>
      </c>
    </row>
    <row r="4640" spans="1:19" x14ac:dyDescent="0.25">
      <c r="A4640" s="2">
        <v>1004</v>
      </c>
      <c r="B4640" t="s">
        <v>872</v>
      </c>
      <c r="C4640" s="2" t="str">
        <f t="shared" si="238"/>
        <v>19</v>
      </c>
      <c r="D4640" t="s">
        <v>757</v>
      </c>
      <c r="E4640" s="2" t="str">
        <f t="shared" si="239"/>
        <v>191020000</v>
      </c>
      <c r="F4640" t="s">
        <v>872</v>
      </c>
      <c r="G4640" t="s">
        <v>889</v>
      </c>
      <c r="H4640" t="s">
        <v>890</v>
      </c>
      <c r="I4640">
        <v>13107</v>
      </c>
      <c r="J4640" t="s">
        <v>58</v>
      </c>
      <c r="K4640" s="1">
        <v>81110</v>
      </c>
      <c r="L4640" s="1">
        <v>207142.88</v>
      </c>
      <c r="M4640" s="1">
        <v>126032.88</v>
      </c>
      <c r="N4640" s="1">
        <v>207142.41</v>
      </c>
      <c r="O4640">
        <v>0.47</v>
      </c>
      <c r="P4640" s="1">
        <v>207142.41</v>
      </c>
      <c r="Q4640">
        <v>0</v>
      </c>
      <c r="R4640" s="1">
        <v>207142.41</v>
      </c>
      <c r="S4640">
        <v>0</v>
      </c>
    </row>
    <row r="4641" spans="1:19" x14ac:dyDescent="0.25">
      <c r="A4641" s="2">
        <v>1004</v>
      </c>
      <c r="B4641" t="s">
        <v>872</v>
      </c>
      <c r="C4641" s="2" t="str">
        <f t="shared" si="238"/>
        <v>19</v>
      </c>
      <c r="D4641" t="s">
        <v>757</v>
      </c>
      <c r="E4641" s="2" t="str">
        <f t="shared" si="239"/>
        <v>191020000</v>
      </c>
      <c r="F4641" t="s">
        <v>872</v>
      </c>
      <c r="G4641" t="s">
        <v>889</v>
      </c>
      <c r="H4641" t="s">
        <v>890</v>
      </c>
      <c r="I4641">
        <v>14103</v>
      </c>
      <c r="J4641" t="s">
        <v>59</v>
      </c>
      <c r="K4641" s="1">
        <v>35350</v>
      </c>
      <c r="L4641" s="1">
        <v>32770</v>
      </c>
      <c r="M4641" s="1">
        <v>-2580</v>
      </c>
      <c r="N4641" s="1">
        <v>32769.910000000003</v>
      </c>
      <c r="O4641">
        <v>0.09</v>
      </c>
      <c r="P4641" s="1">
        <v>32769.910000000003</v>
      </c>
      <c r="Q4641">
        <v>0</v>
      </c>
      <c r="R4641" s="1">
        <v>32769.910000000003</v>
      </c>
      <c r="S4641">
        <v>0</v>
      </c>
    </row>
    <row r="4642" spans="1:19" x14ac:dyDescent="0.25">
      <c r="A4642" s="2">
        <v>1004</v>
      </c>
      <c r="B4642" t="s">
        <v>872</v>
      </c>
      <c r="C4642" s="2" t="str">
        <f t="shared" si="238"/>
        <v>19</v>
      </c>
      <c r="D4642" t="s">
        <v>757</v>
      </c>
      <c r="E4642" s="2" t="str">
        <f t="shared" si="239"/>
        <v>191020000</v>
      </c>
      <c r="F4642" t="s">
        <v>872</v>
      </c>
      <c r="G4642" t="s">
        <v>889</v>
      </c>
      <c r="H4642" t="s">
        <v>890</v>
      </c>
      <c r="I4642">
        <v>15001</v>
      </c>
      <c r="J4642" t="s">
        <v>34</v>
      </c>
      <c r="K4642" s="1">
        <v>11365</v>
      </c>
      <c r="L4642" s="1">
        <v>11364</v>
      </c>
      <c r="M4642">
        <v>-1</v>
      </c>
      <c r="N4642" s="1">
        <v>11363.16</v>
      </c>
      <c r="O4642">
        <v>0.84</v>
      </c>
      <c r="P4642" s="1">
        <v>11363.16</v>
      </c>
      <c r="Q4642">
        <v>0</v>
      </c>
      <c r="R4642" s="1">
        <v>11363.16</v>
      </c>
      <c r="S4642">
        <v>0</v>
      </c>
    </row>
    <row r="4643" spans="1:19" x14ac:dyDescent="0.25">
      <c r="A4643" s="2">
        <v>1004</v>
      </c>
      <c r="B4643" t="s">
        <v>872</v>
      </c>
      <c r="C4643" s="2" t="str">
        <f t="shared" si="238"/>
        <v>19</v>
      </c>
      <c r="D4643" t="s">
        <v>757</v>
      </c>
      <c r="E4643" s="2" t="str">
        <f t="shared" si="239"/>
        <v>191020000</v>
      </c>
      <c r="F4643" t="s">
        <v>872</v>
      </c>
      <c r="G4643" t="s">
        <v>889</v>
      </c>
      <c r="H4643" t="s">
        <v>890</v>
      </c>
      <c r="I4643">
        <v>15006</v>
      </c>
      <c r="J4643" t="s">
        <v>60</v>
      </c>
      <c r="K4643">
        <v>0</v>
      </c>
      <c r="L4643">
        <v>0.15</v>
      </c>
      <c r="M4643">
        <v>0.15</v>
      </c>
      <c r="N4643">
        <v>0</v>
      </c>
      <c r="O4643">
        <v>0.15</v>
      </c>
      <c r="P4643">
        <v>0</v>
      </c>
      <c r="Q4643">
        <v>0</v>
      </c>
      <c r="R4643">
        <v>0</v>
      </c>
      <c r="S4643">
        <v>0</v>
      </c>
    </row>
    <row r="4644" spans="1:19" x14ac:dyDescent="0.25">
      <c r="A4644" s="2">
        <v>1004</v>
      </c>
      <c r="B4644" t="s">
        <v>872</v>
      </c>
      <c r="C4644" s="2" t="str">
        <f t="shared" si="238"/>
        <v>19</v>
      </c>
      <c r="D4644" t="s">
        <v>757</v>
      </c>
      <c r="E4644" s="2" t="str">
        <f t="shared" si="239"/>
        <v>191020000</v>
      </c>
      <c r="F4644" t="s">
        <v>872</v>
      </c>
      <c r="G4644" t="s">
        <v>889</v>
      </c>
      <c r="H4644" t="s">
        <v>890</v>
      </c>
      <c r="I4644">
        <v>15202</v>
      </c>
      <c r="J4644" t="s">
        <v>220</v>
      </c>
      <c r="K4644">
        <v>0</v>
      </c>
      <c r="L4644" s="1">
        <v>1134339.03</v>
      </c>
      <c r="M4644" s="1">
        <v>1134339.03</v>
      </c>
      <c r="N4644" s="1">
        <v>1134339.03</v>
      </c>
      <c r="O4644">
        <v>0</v>
      </c>
      <c r="P4644" s="1">
        <v>1134339.03</v>
      </c>
      <c r="Q4644">
        <v>0</v>
      </c>
      <c r="R4644" s="1">
        <v>1134339.03</v>
      </c>
      <c r="S4644">
        <v>0</v>
      </c>
    </row>
    <row r="4645" spans="1:19" x14ac:dyDescent="0.25">
      <c r="A4645" s="2">
        <v>1004</v>
      </c>
      <c r="B4645" t="s">
        <v>872</v>
      </c>
      <c r="C4645" s="2" t="str">
        <f t="shared" si="238"/>
        <v>19</v>
      </c>
      <c r="D4645" t="s">
        <v>757</v>
      </c>
      <c r="E4645" s="2" t="str">
        <f t="shared" si="239"/>
        <v>191020000</v>
      </c>
      <c r="F4645" t="s">
        <v>872</v>
      </c>
      <c r="G4645" t="s">
        <v>889</v>
      </c>
      <c r="H4645" t="s">
        <v>890</v>
      </c>
      <c r="I4645">
        <v>16000</v>
      </c>
      <c r="J4645" t="s">
        <v>35</v>
      </c>
      <c r="K4645" s="1">
        <v>2494221</v>
      </c>
      <c r="L4645" s="1">
        <v>2833877.09</v>
      </c>
      <c r="M4645" s="1">
        <v>339656.09</v>
      </c>
      <c r="N4645" s="1">
        <v>2831759.83</v>
      </c>
      <c r="O4645" s="1">
        <v>2117.2600000000002</v>
      </c>
      <c r="P4645" s="1">
        <v>2831759.83</v>
      </c>
      <c r="Q4645">
        <v>0</v>
      </c>
      <c r="R4645" s="1">
        <v>2830571.3</v>
      </c>
      <c r="S4645" s="1">
        <v>1188.53</v>
      </c>
    </row>
    <row r="4646" spans="1:19" x14ac:dyDescent="0.25">
      <c r="A4646" s="2">
        <v>1004</v>
      </c>
      <c r="B4646" t="s">
        <v>872</v>
      </c>
      <c r="C4646" s="2" t="str">
        <f t="shared" si="238"/>
        <v>19</v>
      </c>
      <c r="D4646" t="s">
        <v>757</v>
      </c>
      <c r="E4646" s="2" t="str">
        <f t="shared" si="239"/>
        <v>191020000</v>
      </c>
      <c r="F4646" t="s">
        <v>872</v>
      </c>
      <c r="G4646" t="s">
        <v>889</v>
      </c>
      <c r="H4646" t="s">
        <v>890</v>
      </c>
      <c r="I4646">
        <v>16001</v>
      </c>
      <c r="J4646" t="s">
        <v>61</v>
      </c>
      <c r="K4646" s="1">
        <v>4695554</v>
      </c>
      <c r="L4646" s="1">
        <v>4437757</v>
      </c>
      <c r="M4646" s="1">
        <v>-257797</v>
      </c>
      <c r="N4646" s="1">
        <v>4427805.63</v>
      </c>
      <c r="O4646" s="1">
        <v>9951.3700000000008</v>
      </c>
      <c r="P4646" s="1">
        <v>4427805.63</v>
      </c>
      <c r="Q4646">
        <v>0</v>
      </c>
      <c r="R4646" s="1">
        <v>4336439.28</v>
      </c>
      <c r="S4646" s="1">
        <v>91366.35</v>
      </c>
    </row>
    <row r="4647" spans="1:19" x14ac:dyDescent="0.25">
      <c r="A4647" s="2">
        <v>1004</v>
      </c>
      <c r="B4647" t="s">
        <v>872</v>
      </c>
      <c r="C4647" s="2" t="str">
        <f t="shared" si="238"/>
        <v>19</v>
      </c>
      <c r="D4647" t="s">
        <v>757</v>
      </c>
      <c r="E4647" s="2" t="str">
        <f t="shared" si="239"/>
        <v>191020000</v>
      </c>
      <c r="F4647" t="s">
        <v>872</v>
      </c>
      <c r="G4647" t="s">
        <v>889</v>
      </c>
      <c r="H4647" t="s">
        <v>890</v>
      </c>
      <c r="I4647">
        <v>16106</v>
      </c>
      <c r="J4647" t="s">
        <v>62</v>
      </c>
      <c r="K4647">
        <v>0</v>
      </c>
      <c r="L4647" s="1">
        <v>400000</v>
      </c>
      <c r="M4647" s="1">
        <v>400000</v>
      </c>
      <c r="N4647" s="1">
        <v>426500</v>
      </c>
      <c r="O4647" s="1">
        <v>-26500</v>
      </c>
      <c r="P4647" s="1">
        <v>426500</v>
      </c>
      <c r="Q4647">
        <v>0</v>
      </c>
      <c r="R4647" s="1">
        <v>426500</v>
      </c>
      <c r="S4647">
        <v>0</v>
      </c>
    </row>
    <row r="4648" spans="1:19" x14ac:dyDescent="0.25">
      <c r="A4648" s="2">
        <v>1004</v>
      </c>
      <c r="B4648" t="s">
        <v>872</v>
      </c>
      <c r="C4648" s="2" t="str">
        <f t="shared" si="238"/>
        <v>19</v>
      </c>
      <c r="D4648" t="s">
        <v>757</v>
      </c>
      <c r="E4648" s="2" t="str">
        <f t="shared" si="239"/>
        <v>191020000</v>
      </c>
      <c r="F4648" t="s">
        <v>872</v>
      </c>
      <c r="G4648" t="s">
        <v>889</v>
      </c>
      <c r="H4648" t="s">
        <v>890</v>
      </c>
      <c r="I4648">
        <v>16108</v>
      </c>
      <c r="J4648" t="s">
        <v>36</v>
      </c>
      <c r="K4648" s="1">
        <v>4248637</v>
      </c>
      <c r="L4648" s="1">
        <v>5542700.6799999997</v>
      </c>
      <c r="M4648" s="1">
        <v>1294063.68</v>
      </c>
      <c r="N4648" s="1">
        <v>5755673.0800000001</v>
      </c>
      <c r="O4648" s="1">
        <v>-212972.4</v>
      </c>
      <c r="P4648" s="1">
        <v>5755673.0800000001</v>
      </c>
      <c r="Q4648">
        <v>0</v>
      </c>
      <c r="R4648" s="1">
        <v>5755673.0800000001</v>
      </c>
      <c r="S4648">
        <v>0</v>
      </c>
    </row>
    <row r="4649" spans="1:19" x14ac:dyDescent="0.25">
      <c r="A4649" s="2">
        <v>1004</v>
      </c>
      <c r="B4649" t="s">
        <v>872</v>
      </c>
      <c r="C4649" s="2" t="str">
        <f t="shared" si="238"/>
        <v>19</v>
      </c>
      <c r="D4649" t="s">
        <v>757</v>
      </c>
      <c r="E4649" s="2" t="str">
        <f t="shared" si="239"/>
        <v>191020000</v>
      </c>
      <c r="F4649" t="s">
        <v>872</v>
      </c>
      <c r="G4649" t="s">
        <v>889</v>
      </c>
      <c r="H4649" t="s">
        <v>890</v>
      </c>
      <c r="I4649">
        <v>16201</v>
      </c>
      <c r="J4649" t="s">
        <v>37</v>
      </c>
      <c r="K4649" s="1">
        <v>5215000</v>
      </c>
      <c r="L4649" s="1">
        <v>4815000</v>
      </c>
      <c r="M4649" s="1">
        <v>-400000</v>
      </c>
      <c r="N4649" s="1">
        <v>4280505.59</v>
      </c>
      <c r="O4649" s="1">
        <v>534494.41</v>
      </c>
      <c r="P4649" s="1">
        <v>4280505.59</v>
      </c>
      <c r="Q4649">
        <v>0</v>
      </c>
      <c r="R4649" s="1">
        <v>4247084.7699999996</v>
      </c>
      <c r="S4649" s="1">
        <v>33420.82</v>
      </c>
    </row>
    <row r="4650" spans="1:19" x14ac:dyDescent="0.25">
      <c r="A4650" s="2">
        <v>1004</v>
      </c>
      <c r="B4650" t="s">
        <v>872</v>
      </c>
      <c r="C4650" s="2" t="str">
        <f t="shared" si="238"/>
        <v>19</v>
      </c>
      <c r="D4650" t="s">
        <v>757</v>
      </c>
      <c r="E4650" s="2" t="str">
        <f t="shared" si="239"/>
        <v>191020000</v>
      </c>
      <c r="F4650" t="s">
        <v>872</v>
      </c>
      <c r="G4650" t="s">
        <v>889</v>
      </c>
      <c r="H4650" t="s">
        <v>890</v>
      </c>
      <c r="I4650">
        <v>16205</v>
      </c>
      <c r="J4650" t="s">
        <v>63</v>
      </c>
      <c r="K4650">
        <v>0</v>
      </c>
      <c r="L4650" s="1">
        <v>683473.84</v>
      </c>
      <c r="M4650" s="1">
        <v>683473.84</v>
      </c>
      <c r="N4650" s="1">
        <v>683473.84</v>
      </c>
      <c r="O4650">
        <v>0</v>
      </c>
      <c r="P4650" s="1">
        <v>683473.84</v>
      </c>
      <c r="Q4650">
        <v>0</v>
      </c>
      <c r="R4650" s="1">
        <v>683473.84</v>
      </c>
      <c r="S4650">
        <v>0</v>
      </c>
    </row>
    <row r="4651" spans="1:19" x14ac:dyDescent="0.25">
      <c r="A4651" s="2">
        <v>1004</v>
      </c>
      <c r="B4651" t="s">
        <v>872</v>
      </c>
      <c r="C4651" s="2" t="str">
        <f t="shared" si="238"/>
        <v>19</v>
      </c>
      <c r="D4651" t="s">
        <v>757</v>
      </c>
      <c r="E4651" s="2" t="str">
        <f t="shared" si="239"/>
        <v>191020000</v>
      </c>
      <c r="F4651" t="s">
        <v>872</v>
      </c>
      <c r="G4651" t="s">
        <v>889</v>
      </c>
      <c r="H4651" t="s">
        <v>890</v>
      </c>
      <c r="I4651">
        <v>20200</v>
      </c>
      <c r="J4651" t="s">
        <v>64</v>
      </c>
      <c r="K4651" s="1">
        <v>1977993</v>
      </c>
      <c r="L4651" s="1">
        <v>1805645.12</v>
      </c>
      <c r="M4651" s="1">
        <v>-172347.88</v>
      </c>
      <c r="N4651" s="1">
        <v>1805597.11</v>
      </c>
      <c r="O4651">
        <v>48.01</v>
      </c>
      <c r="P4651" s="1">
        <v>1805597.11</v>
      </c>
      <c r="Q4651">
        <v>0</v>
      </c>
      <c r="R4651" s="1">
        <v>1804456.13</v>
      </c>
      <c r="S4651" s="1">
        <v>1140.98</v>
      </c>
    </row>
    <row r="4652" spans="1:19" x14ac:dyDescent="0.25">
      <c r="A4652" s="2">
        <v>1004</v>
      </c>
      <c r="B4652" t="s">
        <v>872</v>
      </c>
      <c r="C4652" s="2" t="str">
        <f t="shared" si="238"/>
        <v>19</v>
      </c>
      <c r="D4652" t="s">
        <v>757</v>
      </c>
      <c r="E4652" s="2" t="str">
        <f t="shared" si="239"/>
        <v>191020000</v>
      </c>
      <c r="F4652" t="s">
        <v>872</v>
      </c>
      <c r="G4652" t="s">
        <v>889</v>
      </c>
      <c r="H4652" t="s">
        <v>890</v>
      </c>
      <c r="I4652">
        <v>20400</v>
      </c>
      <c r="J4652" t="s">
        <v>66</v>
      </c>
      <c r="K4652" s="1">
        <v>4800</v>
      </c>
      <c r="L4652" s="1">
        <v>4800</v>
      </c>
      <c r="M4652">
        <v>0</v>
      </c>
      <c r="N4652" s="1">
        <v>3432</v>
      </c>
      <c r="O4652" s="1">
        <v>1368</v>
      </c>
      <c r="P4652" s="1">
        <v>3432</v>
      </c>
      <c r="Q4652">
        <v>0</v>
      </c>
      <c r="R4652" s="1">
        <v>3432</v>
      </c>
      <c r="S4652">
        <v>0</v>
      </c>
    </row>
    <row r="4653" spans="1:19" x14ac:dyDescent="0.25">
      <c r="A4653" s="2">
        <v>1004</v>
      </c>
      <c r="B4653" t="s">
        <v>872</v>
      </c>
      <c r="C4653" s="2" t="str">
        <f t="shared" si="238"/>
        <v>19</v>
      </c>
      <c r="D4653" t="s">
        <v>757</v>
      </c>
      <c r="E4653" s="2" t="str">
        <f t="shared" si="239"/>
        <v>191020000</v>
      </c>
      <c r="F4653" t="s">
        <v>872</v>
      </c>
      <c r="G4653" t="s">
        <v>889</v>
      </c>
      <c r="H4653" t="s">
        <v>890</v>
      </c>
      <c r="I4653">
        <v>21000</v>
      </c>
      <c r="J4653" t="s">
        <v>167</v>
      </c>
      <c r="K4653" s="1">
        <v>33880</v>
      </c>
      <c r="L4653" s="1">
        <v>83880</v>
      </c>
      <c r="M4653" s="1">
        <v>50000</v>
      </c>
      <c r="N4653" s="1">
        <v>112469.5</v>
      </c>
      <c r="O4653" s="1">
        <v>-28589.5</v>
      </c>
      <c r="P4653" s="1">
        <v>112469.5</v>
      </c>
      <c r="Q4653">
        <v>0</v>
      </c>
      <c r="R4653" s="1">
        <v>37904.22</v>
      </c>
      <c r="S4653" s="1">
        <v>74565.279999999999</v>
      </c>
    </row>
    <row r="4654" spans="1:19" x14ac:dyDescent="0.25">
      <c r="A4654" s="2">
        <v>1004</v>
      </c>
      <c r="B4654" t="s">
        <v>872</v>
      </c>
      <c r="C4654" s="2" t="str">
        <f t="shared" si="238"/>
        <v>19</v>
      </c>
      <c r="D4654" t="s">
        <v>757</v>
      </c>
      <c r="E4654" s="2" t="str">
        <f t="shared" si="239"/>
        <v>191020000</v>
      </c>
      <c r="F4654" t="s">
        <v>872</v>
      </c>
      <c r="G4654" t="s">
        <v>889</v>
      </c>
      <c r="H4654" t="s">
        <v>890</v>
      </c>
      <c r="I4654">
        <v>21200</v>
      </c>
      <c r="J4654" t="s">
        <v>68</v>
      </c>
      <c r="K4654" s="1">
        <v>3103</v>
      </c>
      <c r="L4654" s="1">
        <v>3103</v>
      </c>
      <c r="M4654">
        <v>0</v>
      </c>
      <c r="N4654">
        <v>0</v>
      </c>
      <c r="O4654" s="1">
        <v>3103</v>
      </c>
      <c r="P4654">
        <v>0</v>
      </c>
      <c r="Q4654">
        <v>0</v>
      </c>
      <c r="R4654">
        <v>0</v>
      </c>
      <c r="S4654">
        <v>0</v>
      </c>
    </row>
    <row r="4655" spans="1:19" x14ac:dyDescent="0.25">
      <c r="A4655" s="2">
        <v>1004</v>
      </c>
      <c r="B4655" t="s">
        <v>872</v>
      </c>
      <c r="C4655" s="2" t="str">
        <f t="shared" si="238"/>
        <v>19</v>
      </c>
      <c r="D4655" t="s">
        <v>757</v>
      </c>
      <c r="E4655" s="2" t="str">
        <f t="shared" si="239"/>
        <v>191020000</v>
      </c>
      <c r="F4655" t="s">
        <v>872</v>
      </c>
      <c r="G4655" t="s">
        <v>889</v>
      </c>
      <c r="H4655" t="s">
        <v>890</v>
      </c>
      <c r="I4655">
        <v>21300</v>
      </c>
      <c r="J4655" t="s">
        <v>69</v>
      </c>
      <c r="K4655" s="1">
        <v>77430</v>
      </c>
      <c r="L4655" s="1">
        <v>77430</v>
      </c>
      <c r="M4655">
        <v>0</v>
      </c>
      <c r="N4655" s="1">
        <v>62229.82</v>
      </c>
      <c r="O4655" s="1">
        <v>15200.18</v>
      </c>
      <c r="P4655" s="1">
        <v>62229.82</v>
      </c>
      <c r="Q4655">
        <v>0</v>
      </c>
      <c r="R4655" s="1">
        <v>48120.06</v>
      </c>
      <c r="S4655" s="1">
        <v>14109.76</v>
      </c>
    </row>
    <row r="4656" spans="1:19" x14ac:dyDescent="0.25">
      <c r="A4656" s="2">
        <v>1004</v>
      </c>
      <c r="B4656" t="s">
        <v>872</v>
      </c>
      <c r="C4656" s="2" t="str">
        <f t="shared" si="238"/>
        <v>19</v>
      </c>
      <c r="D4656" t="s">
        <v>757</v>
      </c>
      <c r="E4656" s="2" t="str">
        <f t="shared" si="239"/>
        <v>191020000</v>
      </c>
      <c r="F4656" t="s">
        <v>872</v>
      </c>
      <c r="G4656" t="s">
        <v>889</v>
      </c>
      <c r="H4656" t="s">
        <v>890</v>
      </c>
      <c r="I4656">
        <v>21400</v>
      </c>
      <c r="J4656" t="s">
        <v>70</v>
      </c>
      <c r="K4656" s="1">
        <v>3060</v>
      </c>
      <c r="L4656" s="1">
        <v>3060</v>
      </c>
      <c r="M4656">
        <v>0</v>
      </c>
      <c r="N4656">
        <v>765.11</v>
      </c>
      <c r="O4656" s="1">
        <v>2294.89</v>
      </c>
      <c r="P4656">
        <v>765.11</v>
      </c>
      <c r="Q4656">
        <v>0</v>
      </c>
      <c r="R4656">
        <v>765.11</v>
      </c>
      <c r="S4656">
        <v>0</v>
      </c>
    </row>
    <row r="4657" spans="1:19" x14ac:dyDescent="0.25">
      <c r="A4657" s="2">
        <v>1004</v>
      </c>
      <c r="B4657" t="s">
        <v>872</v>
      </c>
      <c r="C4657" s="2" t="str">
        <f t="shared" si="238"/>
        <v>19</v>
      </c>
      <c r="D4657" t="s">
        <v>757</v>
      </c>
      <c r="E4657" s="2" t="str">
        <f t="shared" si="239"/>
        <v>191020000</v>
      </c>
      <c r="F4657" t="s">
        <v>872</v>
      </c>
      <c r="G4657" t="s">
        <v>889</v>
      </c>
      <c r="H4657" t="s">
        <v>890</v>
      </c>
      <c r="I4657">
        <v>21500</v>
      </c>
      <c r="J4657" t="s">
        <v>71</v>
      </c>
      <c r="K4657" s="1">
        <v>40304</v>
      </c>
      <c r="L4657" s="1">
        <v>40304</v>
      </c>
      <c r="M4657">
        <v>0</v>
      </c>
      <c r="N4657" s="1">
        <v>13548.08</v>
      </c>
      <c r="O4657" s="1">
        <v>26755.919999999998</v>
      </c>
      <c r="P4657" s="1">
        <v>13548.08</v>
      </c>
      <c r="Q4657">
        <v>0</v>
      </c>
      <c r="R4657" s="1">
        <v>13548.08</v>
      </c>
      <c r="S4657">
        <v>0</v>
      </c>
    </row>
    <row r="4658" spans="1:19" x14ac:dyDescent="0.25">
      <c r="A4658" s="2">
        <v>1004</v>
      </c>
      <c r="B4658" t="s">
        <v>872</v>
      </c>
      <c r="C4658" s="2" t="str">
        <f t="shared" si="238"/>
        <v>19</v>
      </c>
      <c r="D4658" t="s">
        <v>757</v>
      </c>
      <c r="E4658" s="2" t="str">
        <f t="shared" si="239"/>
        <v>191020000</v>
      </c>
      <c r="F4658" t="s">
        <v>872</v>
      </c>
      <c r="G4658" t="s">
        <v>889</v>
      </c>
      <c r="H4658" t="s">
        <v>890</v>
      </c>
      <c r="I4658">
        <v>22000</v>
      </c>
      <c r="J4658" t="s">
        <v>39</v>
      </c>
      <c r="K4658" s="1">
        <v>35000</v>
      </c>
      <c r="L4658" s="1">
        <v>35000</v>
      </c>
      <c r="M4658">
        <v>0</v>
      </c>
      <c r="N4658" s="1">
        <v>16172.2</v>
      </c>
      <c r="O4658" s="1">
        <v>18827.8</v>
      </c>
      <c r="P4658" s="1">
        <v>16172.2</v>
      </c>
      <c r="Q4658">
        <v>0</v>
      </c>
      <c r="R4658" s="1">
        <v>16172.2</v>
      </c>
      <c r="S4658">
        <v>0</v>
      </c>
    </row>
    <row r="4659" spans="1:19" x14ac:dyDescent="0.25">
      <c r="A4659" s="2">
        <v>1004</v>
      </c>
      <c r="B4659" t="s">
        <v>872</v>
      </c>
      <c r="C4659" s="2" t="str">
        <f t="shared" si="238"/>
        <v>19</v>
      </c>
      <c r="D4659" t="s">
        <v>757</v>
      </c>
      <c r="E4659" s="2" t="str">
        <f t="shared" si="239"/>
        <v>191020000</v>
      </c>
      <c r="F4659" t="s">
        <v>872</v>
      </c>
      <c r="G4659" t="s">
        <v>889</v>
      </c>
      <c r="H4659" t="s">
        <v>890</v>
      </c>
      <c r="I4659">
        <v>22004</v>
      </c>
      <c r="J4659" t="s">
        <v>72</v>
      </c>
      <c r="K4659" s="1">
        <v>25025</v>
      </c>
      <c r="L4659" s="1">
        <v>25025</v>
      </c>
      <c r="M4659">
        <v>0</v>
      </c>
      <c r="N4659" s="1">
        <v>11406.29</v>
      </c>
      <c r="O4659" s="1">
        <v>13618.71</v>
      </c>
      <c r="P4659" s="1">
        <v>11406.29</v>
      </c>
      <c r="Q4659">
        <v>0</v>
      </c>
      <c r="R4659" s="1">
        <v>11406.29</v>
      </c>
      <c r="S4659">
        <v>0</v>
      </c>
    </row>
    <row r="4660" spans="1:19" x14ac:dyDescent="0.25">
      <c r="A4660" s="2">
        <v>1004</v>
      </c>
      <c r="B4660" t="s">
        <v>872</v>
      </c>
      <c r="C4660" s="2" t="str">
        <f t="shared" si="238"/>
        <v>19</v>
      </c>
      <c r="D4660" t="s">
        <v>757</v>
      </c>
      <c r="E4660" s="2" t="str">
        <f t="shared" si="239"/>
        <v>191020000</v>
      </c>
      <c r="F4660" t="s">
        <v>872</v>
      </c>
      <c r="G4660" t="s">
        <v>889</v>
      </c>
      <c r="H4660" t="s">
        <v>890</v>
      </c>
      <c r="I4660">
        <v>22100</v>
      </c>
      <c r="J4660" t="s">
        <v>73</v>
      </c>
      <c r="K4660" s="1">
        <v>69725</v>
      </c>
      <c r="L4660" s="1">
        <v>109225</v>
      </c>
      <c r="M4660" s="1">
        <v>39500</v>
      </c>
      <c r="N4660" s="1">
        <v>87866.92</v>
      </c>
      <c r="O4660" s="1">
        <v>21358.080000000002</v>
      </c>
      <c r="P4660" s="1">
        <v>87866.92</v>
      </c>
      <c r="Q4660">
        <v>0</v>
      </c>
      <c r="R4660" s="1">
        <v>87866.92</v>
      </c>
      <c r="S4660">
        <v>0</v>
      </c>
    </row>
    <row r="4661" spans="1:19" x14ac:dyDescent="0.25">
      <c r="A4661" s="2">
        <v>1004</v>
      </c>
      <c r="B4661" t="s">
        <v>872</v>
      </c>
      <c r="C4661" s="2" t="str">
        <f t="shared" si="238"/>
        <v>19</v>
      </c>
      <c r="D4661" t="s">
        <v>757</v>
      </c>
      <c r="E4661" s="2" t="str">
        <f t="shared" si="239"/>
        <v>191020000</v>
      </c>
      <c r="F4661" t="s">
        <v>872</v>
      </c>
      <c r="G4661" t="s">
        <v>889</v>
      </c>
      <c r="H4661" t="s">
        <v>890</v>
      </c>
      <c r="I4661">
        <v>22101</v>
      </c>
      <c r="J4661" t="s">
        <v>74</v>
      </c>
      <c r="K4661">
        <v>0</v>
      </c>
      <c r="L4661">
        <v>500</v>
      </c>
      <c r="M4661">
        <v>500</v>
      </c>
      <c r="N4661">
        <v>116.6</v>
      </c>
      <c r="O4661">
        <v>383.4</v>
      </c>
      <c r="P4661">
        <v>116.6</v>
      </c>
      <c r="Q4661">
        <v>0</v>
      </c>
      <c r="R4661">
        <v>116.6</v>
      </c>
      <c r="S4661">
        <v>0</v>
      </c>
    </row>
    <row r="4662" spans="1:19" x14ac:dyDescent="0.25">
      <c r="A4662" s="2">
        <v>1004</v>
      </c>
      <c r="B4662" t="s">
        <v>872</v>
      </c>
      <c r="C4662" s="2" t="str">
        <f t="shared" si="238"/>
        <v>19</v>
      </c>
      <c r="D4662" t="s">
        <v>757</v>
      </c>
      <c r="E4662" s="2" t="str">
        <f t="shared" si="239"/>
        <v>191020000</v>
      </c>
      <c r="F4662" t="s">
        <v>872</v>
      </c>
      <c r="G4662" t="s">
        <v>889</v>
      </c>
      <c r="H4662" t="s">
        <v>890</v>
      </c>
      <c r="I4662">
        <v>22103</v>
      </c>
      <c r="J4662" t="s">
        <v>76</v>
      </c>
      <c r="K4662" s="1">
        <v>3500</v>
      </c>
      <c r="L4662" s="1">
        <v>3500</v>
      </c>
      <c r="M4662">
        <v>0</v>
      </c>
      <c r="N4662" s="1">
        <v>1323.58</v>
      </c>
      <c r="O4662" s="1">
        <v>2176.42</v>
      </c>
      <c r="P4662" s="1">
        <v>1323.58</v>
      </c>
      <c r="Q4662">
        <v>0</v>
      </c>
      <c r="R4662" s="1">
        <v>1323.58</v>
      </c>
      <c r="S4662">
        <v>0</v>
      </c>
    </row>
    <row r="4663" spans="1:19" x14ac:dyDescent="0.25">
      <c r="A4663" s="2">
        <v>1004</v>
      </c>
      <c r="B4663" t="s">
        <v>872</v>
      </c>
      <c r="C4663" s="2" t="str">
        <f t="shared" ref="C4663:C4726" si="240">"19"</f>
        <v>19</v>
      </c>
      <c r="D4663" t="s">
        <v>757</v>
      </c>
      <c r="E4663" s="2" t="str">
        <f t="shared" ref="E4663:E4717" si="241">"191020000"</f>
        <v>191020000</v>
      </c>
      <c r="F4663" t="s">
        <v>872</v>
      </c>
      <c r="G4663" t="s">
        <v>889</v>
      </c>
      <c r="H4663" t="s">
        <v>890</v>
      </c>
      <c r="I4663">
        <v>22104</v>
      </c>
      <c r="J4663" t="s">
        <v>77</v>
      </c>
      <c r="K4663" s="1">
        <v>3000</v>
      </c>
      <c r="L4663" s="1">
        <v>4000</v>
      </c>
      <c r="M4663" s="1">
        <v>1000</v>
      </c>
      <c r="N4663">
        <v>983.88</v>
      </c>
      <c r="O4663" s="1">
        <v>3016.12</v>
      </c>
      <c r="P4663">
        <v>983.88</v>
      </c>
      <c r="Q4663">
        <v>0</v>
      </c>
      <c r="R4663">
        <v>983.88</v>
      </c>
      <c r="S4663">
        <v>0</v>
      </c>
    </row>
    <row r="4664" spans="1:19" x14ac:dyDescent="0.25">
      <c r="A4664" s="2">
        <v>1004</v>
      </c>
      <c r="B4664" t="s">
        <v>872</v>
      </c>
      <c r="C4664" s="2" t="str">
        <f t="shared" si="240"/>
        <v>19</v>
      </c>
      <c r="D4664" t="s">
        <v>757</v>
      </c>
      <c r="E4664" s="2" t="str">
        <f t="shared" si="241"/>
        <v>191020000</v>
      </c>
      <c r="F4664" t="s">
        <v>872</v>
      </c>
      <c r="G4664" t="s">
        <v>889</v>
      </c>
      <c r="H4664" t="s">
        <v>890</v>
      </c>
      <c r="I4664">
        <v>22109</v>
      </c>
      <c r="J4664" t="s">
        <v>78</v>
      </c>
      <c r="K4664" s="1">
        <v>20253</v>
      </c>
      <c r="L4664" s="1">
        <v>122953</v>
      </c>
      <c r="M4664" s="1">
        <v>102700</v>
      </c>
      <c r="N4664" s="1">
        <v>27194.639999999999</v>
      </c>
      <c r="O4664" s="1">
        <v>95758.36</v>
      </c>
      <c r="P4664" s="1">
        <v>23287.66</v>
      </c>
      <c r="Q4664" s="1">
        <v>3906.98</v>
      </c>
      <c r="R4664" s="1">
        <v>10936.41</v>
      </c>
      <c r="S4664" s="1">
        <v>12351.25</v>
      </c>
    </row>
    <row r="4665" spans="1:19" x14ac:dyDescent="0.25">
      <c r="A4665" s="2">
        <v>1004</v>
      </c>
      <c r="B4665" t="s">
        <v>872</v>
      </c>
      <c r="C4665" s="2" t="str">
        <f t="shared" si="240"/>
        <v>19</v>
      </c>
      <c r="D4665" t="s">
        <v>757</v>
      </c>
      <c r="E4665" s="2" t="str">
        <f t="shared" si="241"/>
        <v>191020000</v>
      </c>
      <c r="F4665" t="s">
        <v>872</v>
      </c>
      <c r="G4665" t="s">
        <v>889</v>
      </c>
      <c r="H4665" t="s">
        <v>890</v>
      </c>
      <c r="I4665">
        <v>22201</v>
      </c>
      <c r="J4665" t="s">
        <v>42</v>
      </c>
      <c r="K4665" s="1">
        <v>56120</v>
      </c>
      <c r="L4665" s="1">
        <v>56120</v>
      </c>
      <c r="M4665">
        <v>0</v>
      </c>
      <c r="N4665" s="1">
        <v>8217.85</v>
      </c>
      <c r="O4665" s="1">
        <v>47902.15</v>
      </c>
      <c r="P4665" s="1">
        <v>8217.85</v>
      </c>
      <c r="Q4665">
        <v>0</v>
      </c>
      <c r="R4665" s="1">
        <v>8217.85</v>
      </c>
      <c r="S4665">
        <v>0</v>
      </c>
    </row>
    <row r="4666" spans="1:19" x14ac:dyDescent="0.25">
      <c r="A4666" s="2">
        <v>1004</v>
      </c>
      <c r="B4666" t="s">
        <v>872</v>
      </c>
      <c r="C4666" s="2" t="str">
        <f t="shared" si="240"/>
        <v>19</v>
      </c>
      <c r="D4666" t="s">
        <v>757</v>
      </c>
      <c r="E4666" s="2" t="str">
        <f t="shared" si="241"/>
        <v>191020000</v>
      </c>
      <c r="F4666" t="s">
        <v>872</v>
      </c>
      <c r="G4666" t="s">
        <v>889</v>
      </c>
      <c r="H4666" t="s">
        <v>890</v>
      </c>
      <c r="I4666">
        <v>22209</v>
      </c>
      <c r="J4666" t="s">
        <v>43</v>
      </c>
      <c r="K4666" s="1">
        <v>2950</v>
      </c>
      <c r="L4666" s="1">
        <v>2950</v>
      </c>
      <c r="M4666">
        <v>0</v>
      </c>
      <c r="N4666">
        <v>0</v>
      </c>
      <c r="O4666" s="1">
        <v>2950</v>
      </c>
      <c r="P4666">
        <v>0</v>
      </c>
      <c r="Q4666">
        <v>0</v>
      </c>
      <c r="R4666">
        <v>0</v>
      </c>
      <c r="S4666">
        <v>0</v>
      </c>
    </row>
    <row r="4667" spans="1:19" x14ac:dyDescent="0.25">
      <c r="A4667" s="2">
        <v>1004</v>
      </c>
      <c r="B4667" t="s">
        <v>872</v>
      </c>
      <c r="C4667" s="2" t="str">
        <f t="shared" si="240"/>
        <v>19</v>
      </c>
      <c r="D4667" t="s">
        <v>757</v>
      </c>
      <c r="E4667" s="2" t="str">
        <f t="shared" si="241"/>
        <v>191020000</v>
      </c>
      <c r="F4667" t="s">
        <v>872</v>
      </c>
      <c r="G4667" t="s">
        <v>889</v>
      </c>
      <c r="H4667" t="s">
        <v>890</v>
      </c>
      <c r="I4667">
        <v>22300</v>
      </c>
      <c r="J4667" t="s">
        <v>79</v>
      </c>
      <c r="K4667" s="1">
        <v>10000</v>
      </c>
      <c r="L4667" s="1">
        <v>10000</v>
      </c>
      <c r="M4667">
        <v>0</v>
      </c>
      <c r="N4667">
        <v>544.5</v>
      </c>
      <c r="O4667" s="1">
        <v>9455.5</v>
      </c>
      <c r="P4667">
        <v>544.5</v>
      </c>
      <c r="Q4667">
        <v>0</v>
      </c>
      <c r="R4667">
        <v>544.5</v>
      </c>
      <c r="S4667">
        <v>0</v>
      </c>
    </row>
    <row r="4668" spans="1:19" x14ac:dyDescent="0.25">
      <c r="A4668" s="2">
        <v>1004</v>
      </c>
      <c r="B4668" t="s">
        <v>872</v>
      </c>
      <c r="C4668" s="2" t="str">
        <f t="shared" si="240"/>
        <v>19</v>
      </c>
      <c r="D4668" t="s">
        <v>757</v>
      </c>
      <c r="E4668" s="2" t="str">
        <f t="shared" si="241"/>
        <v>191020000</v>
      </c>
      <c r="F4668" t="s">
        <v>872</v>
      </c>
      <c r="G4668" t="s">
        <v>889</v>
      </c>
      <c r="H4668" t="s">
        <v>890</v>
      </c>
      <c r="I4668">
        <v>22400</v>
      </c>
      <c r="J4668" t="s">
        <v>107</v>
      </c>
      <c r="K4668" s="1">
        <v>125819</v>
      </c>
      <c r="L4668" s="1">
        <v>125819</v>
      </c>
      <c r="M4668">
        <v>0</v>
      </c>
      <c r="N4668" s="1">
        <v>88880.94</v>
      </c>
      <c r="O4668" s="1">
        <v>36938.06</v>
      </c>
      <c r="P4668" s="1">
        <v>88880.94</v>
      </c>
      <c r="Q4668">
        <v>0</v>
      </c>
      <c r="R4668" s="1">
        <v>88880.94</v>
      </c>
      <c r="S4668">
        <v>0</v>
      </c>
    </row>
    <row r="4669" spans="1:19" x14ac:dyDescent="0.25">
      <c r="A4669" s="2">
        <v>1004</v>
      </c>
      <c r="B4669" t="s">
        <v>872</v>
      </c>
      <c r="C4669" s="2" t="str">
        <f t="shared" si="240"/>
        <v>19</v>
      </c>
      <c r="D4669" t="s">
        <v>757</v>
      </c>
      <c r="E4669" s="2" t="str">
        <f t="shared" si="241"/>
        <v>191020000</v>
      </c>
      <c r="F4669" t="s">
        <v>872</v>
      </c>
      <c r="G4669" t="s">
        <v>889</v>
      </c>
      <c r="H4669" t="s">
        <v>890</v>
      </c>
      <c r="I4669">
        <v>22401</v>
      </c>
      <c r="J4669" t="s">
        <v>175</v>
      </c>
      <c r="K4669" s="1">
        <v>4355</v>
      </c>
      <c r="L4669" s="1">
        <v>4355</v>
      </c>
      <c r="M4669">
        <v>0</v>
      </c>
      <c r="N4669">
        <v>261.05</v>
      </c>
      <c r="O4669" s="1">
        <v>4093.95</v>
      </c>
      <c r="P4669">
        <v>261.05</v>
      </c>
      <c r="Q4669">
        <v>0</v>
      </c>
      <c r="R4669">
        <v>261.05</v>
      </c>
      <c r="S4669">
        <v>0</v>
      </c>
    </row>
    <row r="4670" spans="1:19" x14ac:dyDescent="0.25">
      <c r="A4670" s="2">
        <v>1004</v>
      </c>
      <c r="B4670" t="s">
        <v>872</v>
      </c>
      <c r="C4670" s="2" t="str">
        <f t="shared" si="240"/>
        <v>19</v>
      </c>
      <c r="D4670" t="s">
        <v>757</v>
      </c>
      <c r="E4670" s="2" t="str">
        <f t="shared" si="241"/>
        <v>191020000</v>
      </c>
      <c r="F4670" t="s">
        <v>872</v>
      </c>
      <c r="G4670" t="s">
        <v>889</v>
      </c>
      <c r="H4670" t="s">
        <v>890</v>
      </c>
      <c r="I4670">
        <v>22409</v>
      </c>
      <c r="J4670" t="s">
        <v>80</v>
      </c>
      <c r="K4670" s="1">
        <v>205694</v>
      </c>
      <c r="L4670">
        <v>0</v>
      </c>
      <c r="M4670" s="1">
        <v>-205694</v>
      </c>
      <c r="N4670">
        <v>0</v>
      </c>
      <c r="O4670">
        <v>0</v>
      </c>
      <c r="P4670">
        <v>0</v>
      </c>
      <c r="Q4670">
        <v>0</v>
      </c>
      <c r="R4670">
        <v>0</v>
      </c>
      <c r="S4670">
        <v>0</v>
      </c>
    </row>
    <row r="4671" spans="1:19" x14ac:dyDescent="0.25">
      <c r="A4671" s="2">
        <v>1004</v>
      </c>
      <c r="B4671" t="s">
        <v>872</v>
      </c>
      <c r="C4671" s="2" t="str">
        <f t="shared" si="240"/>
        <v>19</v>
      </c>
      <c r="D4671" t="s">
        <v>757</v>
      </c>
      <c r="E4671" s="2" t="str">
        <f t="shared" si="241"/>
        <v>191020000</v>
      </c>
      <c r="F4671" t="s">
        <v>872</v>
      </c>
      <c r="G4671" t="s">
        <v>889</v>
      </c>
      <c r="H4671" t="s">
        <v>890</v>
      </c>
      <c r="I4671">
        <v>22500</v>
      </c>
      <c r="J4671" t="s">
        <v>81</v>
      </c>
      <c r="K4671">
        <v>0</v>
      </c>
      <c r="L4671">
        <v>500</v>
      </c>
      <c r="M4671">
        <v>500</v>
      </c>
      <c r="N4671">
        <v>145.07</v>
      </c>
      <c r="O4671">
        <v>354.93</v>
      </c>
      <c r="P4671">
        <v>145.07</v>
      </c>
      <c r="Q4671">
        <v>0</v>
      </c>
      <c r="R4671">
        <v>145.07</v>
      </c>
      <c r="S4671">
        <v>0</v>
      </c>
    </row>
    <row r="4672" spans="1:19" x14ac:dyDescent="0.25">
      <c r="A4672" s="2">
        <v>1004</v>
      </c>
      <c r="B4672" t="s">
        <v>872</v>
      </c>
      <c r="C4672" s="2" t="str">
        <f t="shared" si="240"/>
        <v>19</v>
      </c>
      <c r="D4672" t="s">
        <v>757</v>
      </c>
      <c r="E4672" s="2" t="str">
        <f t="shared" si="241"/>
        <v>191020000</v>
      </c>
      <c r="F4672" t="s">
        <v>872</v>
      </c>
      <c r="G4672" t="s">
        <v>889</v>
      </c>
      <c r="H4672" t="s">
        <v>890</v>
      </c>
      <c r="I4672">
        <v>22501</v>
      </c>
      <c r="J4672" t="s">
        <v>687</v>
      </c>
      <c r="K4672">
        <v>0</v>
      </c>
      <c r="L4672">
        <v>100</v>
      </c>
      <c r="M4672">
        <v>100</v>
      </c>
      <c r="N4672">
        <v>96.21</v>
      </c>
      <c r="O4672">
        <v>3.79</v>
      </c>
      <c r="P4672">
        <v>96.21</v>
      </c>
      <c r="Q4672">
        <v>0</v>
      </c>
      <c r="R4672">
        <v>96.21</v>
      </c>
      <c r="S4672">
        <v>0</v>
      </c>
    </row>
    <row r="4673" spans="1:19" x14ac:dyDescent="0.25">
      <c r="A4673" s="2">
        <v>1004</v>
      </c>
      <c r="B4673" t="s">
        <v>872</v>
      </c>
      <c r="C4673" s="2" t="str">
        <f t="shared" si="240"/>
        <v>19</v>
      </c>
      <c r="D4673" t="s">
        <v>757</v>
      </c>
      <c r="E4673" s="2" t="str">
        <f t="shared" si="241"/>
        <v>191020000</v>
      </c>
      <c r="F4673" t="s">
        <v>872</v>
      </c>
      <c r="G4673" t="s">
        <v>889</v>
      </c>
      <c r="H4673" t="s">
        <v>890</v>
      </c>
      <c r="I4673">
        <v>22502</v>
      </c>
      <c r="J4673" t="s">
        <v>330</v>
      </c>
      <c r="K4673">
        <v>0</v>
      </c>
      <c r="L4673" s="1">
        <v>2200</v>
      </c>
      <c r="M4673" s="1">
        <v>2200</v>
      </c>
      <c r="N4673">
        <v>81.540000000000006</v>
      </c>
      <c r="O4673" s="1">
        <v>2118.46</v>
      </c>
      <c r="P4673">
        <v>81.540000000000006</v>
      </c>
      <c r="Q4673">
        <v>0</v>
      </c>
      <c r="R4673">
        <v>81.540000000000006</v>
      </c>
      <c r="S4673">
        <v>0</v>
      </c>
    </row>
    <row r="4674" spans="1:19" x14ac:dyDescent="0.25">
      <c r="A4674" s="2">
        <v>1004</v>
      </c>
      <c r="B4674" t="s">
        <v>872</v>
      </c>
      <c r="C4674" s="2" t="str">
        <f t="shared" si="240"/>
        <v>19</v>
      </c>
      <c r="D4674" t="s">
        <v>757</v>
      </c>
      <c r="E4674" s="2" t="str">
        <f t="shared" si="241"/>
        <v>191020000</v>
      </c>
      <c r="F4674" t="s">
        <v>872</v>
      </c>
      <c r="G4674" t="s">
        <v>889</v>
      </c>
      <c r="H4674" t="s">
        <v>890</v>
      </c>
      <c r="I4674">
        <v>22602</v>
      </c>
      <c r="J4674" t="s">
        <v>108</v>
      </c>
      <c r="K4674" s="1">
        <v>33549</v>
      </c>
      <c r="L4674" s="1">
        <v>33549</v>
      </c>
      <c r="M4674">
        <v>0</v>
      </c>
      <c r="N4674" s="1">
        <v>5218.8</v>
      </c>
      <c r="O4674" s="1">
        <v>28330.2</v>
      </c>
      <c r="P4674" s="1">
        <v>5218.8</v>
      </c>
      <c r="Q4674">
        <v>0</v>
      </c>
      <c r="R4674" s="1">
        <v>5218.8</v>
      </c>
      <c r="S4674">
        <v>0</v>
      </c>
    </row>
    <row r="4675" spans="1:19" x14ac:dyDescent="0.25">
      <c r="A4675" s="2">
        <v>1004</v>
      </c>
      <c r="B4675" t="s">
        <v>872</v>
      </c>
      <c r="C4675" s="2" t="str">
        <f t="shared" si="240"/>
        <v>19</v>
      </c>
      <c r="D4675" t="s">
        <v>757</v>
      </c>
      <c r="E4675" s="2" t="str">
        <f t="shared" si="241"/>
        <v>191020000</v>
      </c>
      <c r="F4675" t="s">
        <v>872</v>
      </c>
      <c r="G4675" t="s">
        <v>889</v>
      </c>
      <c r="H4675" t="s">
        <v>890</v>
      </c>
      <c r="I4675">
        <v>22603</v>
      </c>
      <c r="J4675" t="s">
        <v>82</v>
      </c>
      <c r="K4675" s="1">
        <v>13443</v>
      </c>
      <c r="L4675" s="1">
        <v>445364.97</v>
      </c>
      <c r="M4675" s="1">
        <v>431921.97</v>
      </c>
      <c r="N4675" s="1">
        <v>462574.9</v>
      </c>
      <c r="O4675" s="1">
        <v>-17209.93</v>
      </c>
      <c r="P4675" s="1">
        <v>462574.9</v>
      </c>
      <c r="Q4675">
        <v>0</v>
      </c>
      <c r="R4675" s="1">
        <v>462574.9</v>
      </c>
      <c r="S4675">
        <v>0</v>
      </c>
    </row>
    <row r="4676" spans="1:19" x14ac:dyDescent="0.25">
      <c r="A4676" s="2">
        <v>1004</v>
      </c>
      <c r="B4676" t="s">
        <v>872</v>
      </c>
      <c r="C4676" s="2" t="str">
        <f t="shared" si="240"/>
        <v>19</v>
      </c>
      <c r="D4676" t="s">
        <v>757</v>
      </c>
      <c r="E4676" s="2" t="str">
        <f t="shared" si="241"/>
        <v>191020000</v>
      </c>
      <c r="F4676" t="s">
        <v>872</v>
      </c>
      <c r="G4676" t="s">
        <v>889</v>
      </c>
      <c r="H4676" t="s">
        <v>890</v>
      </c>
      <c r="I4676">
        <v>22606</v>
      </c>
      <c r="J4676" t="s">
        <v>83</v>
      </c>
      <c r="K4676" s="1">
        <v>2820</v>
      </c>
      <c r="L4676" s="1">
        <v>2820</v>
      </c>
      <c r="M4676">
        <v>0</v>
      </c>
      <c r="N4676" s="1">
        <v>3394.21</v>
      </c>
      <c r="O4676">
        <v>-574.21</v>
      </c>
      <c r="P4676" s="1">
        <v>3394.21</v>
      </c>
      <c r="Q4676">
        <v>0</v>
      </c>
      <c r="R4676" s="1">
        <v>3394.21</v>
      </c>
      <c r="S4676">
        <v>0</v>
      </c>
    </row>
    <row r="4677" spans="1:19" x14ac:dyDescent="0.25">
      <c r="A4677" s="2">
        <v>1004</v>
      </c>
      <c r="B4677" t="s">
        <v>872</v>
      </c>
      <c r="C4677" s="2" t="str">
        <f t="shared" si="240"/>
        <v>19</v>
      </c>
      <c r="D4677" t="s">
        <v>757</v>
      </c>
      <c r="E4677" s="2" t="str">
        <f t="shared" si="241"/>
        <v>191020000</v>
      </c>
      <c r="F4677" t="s">
        <v>872</v>
      </c>
      <c r="G4677" t="s">
        <v>889</v>
      </c>
      <c r="H4677" t="s">
        <v>890</v>
      </c>
      <c r="I4677">
        <v>22609</v>
      </c>
      <c r="J4677" t="s">
        <v>44</v>
      </c>
      <c r="K4677" s="1">
        <v>15375</v>
      </c>
      <c r="L4677" s="1">
        <v>15275</v>
      </c>
      <c r="M4677">
        <v>-100</v>
      </c>
      <c r="N4677" s="1">
        <v>8760.85</v>
      </c>
      <c r="O4677" s="1">
        <v>6514.15</v>
      </c>
      <c r="P4677" s="1">
        <v>8760.85</v>
      </c>
      <c r="Q4677">
        <v>0</v>
      </c>
      <c r="R4677" s="1">
        <v>8760.85</v>
      </c>
      <c r="S4677">
        <v>0</v>
      </c>
    </row>
    <row r="4678" spans="1:19" x14ac:dyDescent="0.25">
      <c r="A4678" s="2">
        <v>1004</v>
      </c>
      <c r="B4678" t="s">
        <v>872</v>
      </c>
      <c r="C4678" s="2" t="str">
        <f t="shared" si="240"/>
        <v>19</v>
      </c>
      <c r="D4678" t="s">
        <v>757</v>
      </c>
      <c r="E4678" s="2" t="str">
        <f t="shared" si="241"/>
        <v>191020000</v>
      </c>
      <c r="F4678" t="s">
        <v>872</v>
      </c>
      <c r="G4678" t="s">
        <v>889</v>
      </c>
      <c r="H4678" t="s">
        <v>890</v>
      </c>
      <c r="I4678">
        <v>22700</v>
      </c>
      <c r="J4678" t="s">
        <v>84</v>
      </c>
      <c r="K4678" s="1">
        <v>245046</v>
      </c>
      <c r="L4678" s="1">
        <v>245046</v>
      </c>
      <c r="M4678">
        <v>0</v>
      </c>
      <c r="N4678" s="1">
        <v>239609.83</v>
      </c>
      <c r="O4678" s="1">
        <v>5436.17</v>
      </c>
      <c r="P4678" s="1">
        <v>239609.83</v>
      </c>
      <c r="Q4678">
        <v>0</v>
      </c>
      <c r="R4678" s="1">
        <v>197165.77</v>
      </c>
      <c r="S4678" s="1">
        <v>42444.06</v>
      </c>
    </row>
    <row r="4679" spans="1:19" x14ac:dyDescent="0.25">
      <c r="A4679" s="2">
        <v>1004</v>
      </c>
      <c r="B4679" t="s">
        <v>872</v>
      </c>
      <c r="C4679" s="2" t="str">
        <f t="shared" si="240"/>
        <v>19</v>
      </c>
      <c r="D4679" t="s">
        <v>757</v>
      </c>
      <c r="E4679" s="2" t="str">
        <f t="shared" si="241"/>
        <v>191020000</v>
      </c>
      <c r="F4679" t="s">
        <v>872</v>
      </c>
      <c r="G4679" t="s">
        <v>889</v>
      </c>
      <c r="H4679" t="s">
        <v>890</v>
      </c>
      <c r="I4679">
        <v>22701</v>
      </c>
      <c r="J4679" t="s">
        <v>85</v>
      </c>
      <c r="K4679" s="1">
        <v>200589</v>
      </c>
      <c r="L4679" s="1">
        <v>200589</v>
      </c>
      <c r="M4679">
        <v>0</v>
      </c>
      <c r="N4679" s="1">
        <v>199058.32</v>
      </c>
      <c r="O4679" s="1">
        <v>1530.68</v>
      </c>
      <c r="P4679" s="1">
        <v>199058.32</v>
      </c>
      <c r="Q4679">
        <v>0</v>
      </c>
      <c r="R4679" s="1">
        <v>161369.38</v>
      </c>
      <c r="S4679" s="1">
        <v>37688.94</v>
      </c>
    </row>
    <row r="4680" spans="1:19" x14ac:dyDescent="0.25">
      <c r="A4680" s="2">
        <v>1004</v>
      </c>
      <c r="B4680" t="s">
        <v>872</v>
      </c>
      <c r="C4680" s="2" t="str">
        <f t="shared" si="240"/>
        <v>19</v>
      </c>
      <c r="D4680" t="s">
        <v>757</v>
      </c>
      <c r="E4680" s="2" t="str">
        <f t="shared" si="241"/>
        <v>191020000</v>
      </c>
      <c r="F4680" t="s">
        <v>872</v>
      </c>
      <c r="G4680" t="s">
        <v>889</v>
      </c>
      <c r="H4680" t="s">
        <v>890</v>
      </c>
      <c r="I4680">
        <v>22705</v>
      </c>
      <c r="J4680" t="s">
        <v>223</v>
      </c>
      <c r="K4680">
        <v>0</v>
      </c>
      <c r="L4680">
        <v>100</v>
      </c>
      <c r="M4680">
        <v>100</v>
      </c>
      <c r="N4680">
        <v>0</v>
      </c>
      <c r="O4680">
        <v>100</v>
      </c>
      <c r="P4680">
        <v>0</v>
      </c>
      <c r="Q4680">
        <v>0</v>
      </c>
      <c r="R4680">
        <v>0</v>
      </c>
      <c r="S4680">
        <v>0</v>
      </c>
    </row>
    <row r="4681" spans="1:19" x14ac:dyDescent="0.25">
      <c r="A4681" s="2">
        <v>1004</v>
      </c>
      <c r="B4681" t="s">
        <v>872</v>
      </c>
      <c r="C4681" s="2" t="str">
        <f t="shared" si="240"/>
        <v>19</v>
      </c>
      <c r="D4681" t="s">
        <v>757</v>
      </c>
      <c r="E4681" s="2" t="str">
        <f t="shared" si="241"/>
        <v>191020000</v>
      </c>
      <c r="F4681" t="s">
        <v>872</v>
      </c>
      <c r="G4681" t="s">
        <v>889</v>
      </c>
      <c r="H4681" t="s">
        <v>890</v>
      </c>
      <c r="I4681">
        <v>22706</v>
      </c>
      <c r="J4681" t="s">
        <v>86</v>
      </c>
      <c r="K4681" s="1">
        <v>63840</v>
      </c>
      <c r="L4681" s="1">
        <v>95340</v>
      </c>
      <c r="M4681" s="1">
        <v>31500</v>
      </c>
      <c r="N4681" s="1">
        <v>72622.12</v>
      </c>
      <c r="O4681" s="1">
        <v>22717.88</v>
      </c>
      <c r="P4681" s="1">
        <v>72622.12</v>
      </c>
      <c r="Q4681">
        <v>0</v>
      </c>
      <c r="R4681" s="1">
        <v>72622.12</v>
      </c>
      <c r="S4681">
        <v>0</v>
      </c>
    </row>
    <row r="4682" spans="1:19" x14ac:dyDescent="0.25">
      <c r="A4682" s="2">
        <v>1004</v>
      </c>
      <c r="B4682" t="s">
        <v>872</v>
      </c>
      <c r="C4682" s="2" t="str">
        <f t="shared" si="240"/>
        <v>19</v>
      </c>
      <c r="D4682" t="s">
        <v>757</v>
      </c>
      <c r="E4682" s="2" t="str">
        <f t="shared" si="241"/>
        <v>191020000</v>
      </c>
      <c r="F4682" t="s">
        <v>872</v>
      </c>
      <c r="G4682" t="s">
        <v>889</v>
      </c>
      <c r="H4682" t="s">
        <v>890</v>
      </c>
      <c r="I4682">
        <v>22709</v>
      </c>
      <c r="J4682" t="s">
        <v>87</v>
      </c>
      <c r="K4682" s="1">
        <v>137709</v>
      </c>
      <c r="L4682" s="1">
        <v>282709</v>
      </c>
      <c r="M4682" s="1">
        <v>145000</v>
      </c>
      <c r="N4682" s="1">
        <v>299448.14</v>
      </c>
      <c r="O4682" s="1">
        <v>-16739.14</v>
      </c>
      <c r="P4682" s="1">
        <v>299448.14</v>
      </c>
      <c r="Q4682">
        <v>0</v>
      </c>
      <c r="R4682" s="1">
        <v>282669.83</v>
      </c>
      <c r="S4682" s="1">
        <v>16778.310000000001</v>
      </c>
    </row>
    <row r="4683" spans="1:19" x14ac:dyDescent="0.25">
      <c r="A4683" s="2">
        <v>1004</v>
      </c>
      <c r="B4683" t="s">
        <v>872</v>
      </c>
      <c r="C4683" s="2" t="str">
        <f t="shared" si="240"/>
        <v>19</v>
      </c>
      <c r="D4683" t="s">
        <v>757</v>
      </c>
      <c r="E4683" s="2" t="str">
        <f t="shared" si="241"/>
        <v>191020000</v>
      </c>
      <c r="F4683" t="s">
        <v>872</v>
      </c>
      <c r="G4683" t="s">
        <v>889</v>
      </c>
      <c r="H4683" t="s">
        <v>890</v>
      </c>
      <c r="I4683">
        <v>22803</v>
      </c>
      <c r="J4683" t="s">
        <v>891</v>
      </c>
      <c r="K4683" s="1">
        <v>413372</v>
      </c>
      <c r="L4683" s="1">
        <v>232527.57</v>
      </c>
      <c r="M4683" s="1">
        <v>-180844.43</v>
      </c>
      <c r="N4683" s="1">
        <v>230000</v>
      </c>
      <c r="O4683" s="1">
        <v>2527.5700000000002</v>
      </c>
      <c r="P4683" s="1">
        <v>230000</v>
      </c>
      <c r="Q4683">
        <v>0</v>
      </c>
      <c r="R4683" s="1">
        <v>229995.28</v>
      </c>
      <c r="S4683">
        <v>4.72</v>
      </c>
    </row>
    <row r="4684" spans="1:19" x14ac:dyDescent="0.25">
      <c r="A4684" s="2">
        <v>1004</v>
      </c>
      <c r="B4684" t="s">
        <v>872</v>
      </c>
      <c r="C4684" s="2" t="str">
        <f t="shared" si="240"/>
        <v>19</v>
      </c>
      <c r="D4684" t="s">
        <v>757</v>
      </c>
      <c r="E4684" s="2" t="str">
        <f t="shared" si="241"/>
        <v>191020000</v>
      </c>
      <c r="F4684" t="s">
        <v>872</v>
      </c>
      <c r="G4684" t="s">
        <v>889</v>
      </c>
      <c r="H4684" t="s">
        <v>890</v>
      </c>
      <c r="I4684">
        <v>23001</v>
      </c>
      <c r="J4684" t="s">
        <v>88</v>
      </c>
      <c r="K4684" s="1">
        <v>5053</v>
      </c>
      <c r="L4684" s="1">
        <v>5053</v>
      </c>
      <c r="M4684">
        <v>0</v>
      </c>
      <c r="N4684">
        <v>60</v>
      </c>
      <c r="O4684" s="1">
        <v>4993</v>
      </c>
      <c r="P4684">
        <v>60</v>
      </c>
      <c r="Q4684">
        <v>0</v>
      </c>
      <c r="R4684">
        <v>60</v>
      </c>
      <c r="S4684">
        <v>0</v>
      </c>
    </row>
    <row r="4685" spans="1:19" x14ac:dyDescent="0.25">
      <c r="A4685" s="2">
        <v>1004</v>
      </c>
      <c r="B4685" t="s">
        <v>872</v>
      </c>
      <c r="C4685" s="2" t="str">
        <f t="shared" si="240"/>
        <v>19</v>
      </c>
      <c r="D4685" t="s">
        <v>757</v>
      </c>
      <c r="E4685" s="2" t="str">
        <f t="shared" si="241"/>
        <v>191020000</v>
      </c>
      <c r="F4685" t="s">
        <v>872</v>
      </c>
      <c r="G4685" t="s">
        <v>889</v>
      </c>
      <c r="H4685" t="s">
        <v>890</v>
      </c>
      <c r="I4685">
        <v>23100</v>
      </c>
      <c r="J4685" t="s">
        <v>89</v>
      </c>
      <c r="K4685" s="1">
        <v>10668</v>
      </c>
      <c r="L4685" s="1">
        <v>10668</v>
      </c>
      <c r="M4685">
        <v>0</v>
      </c>
      <c r="N4685" s="1">
        <v>11488.51</v>
      </c>
      <c r="O4685">
        <v>-820.51</v>
      </c>
      <c r="P4685" s="1">
        <v>11488.51</v>
      </c>
      <c r="Q4685">
        <v>0</v>
      </c>
      <c r="R4685" s="1">
        <v>11488.51</v>
      </c>
      <c r="S4685">
        <v>0</v>
      </c>
    </row>
    <row r="4686" spans="1:19" x14ac:dyDescent="0.25">
      <c r="A4686" s="2">
        <v>1004</v>
      </c>
      <c r="B4686" t="s">
        <v>872</v>
      </c>
      <c r="C4686" s="2" t="str">
        <f t="shared" si="240"/>
        <v>19</v>
      </c>
      <c r="D4686" t="s">
        <v>757</v>
      </c>
      <c r="E4686" s="2" t="str">
        <f t="shared" si="241"/>
        <v>191020000</v>
      </c>
      <c r="F4686" t="s">
        <v>872</v>
      </c>
      <c r="G4686" t="s">
        <v>889</v>
      </c>
      <c r="H4686" t="s">
        <v>890</v>
      </c>
      <c r="I4686">
        <v>27100</v>
      </c>
      <c r="J4686" t="s">
        <v>230</v>
      </c>
      <c r="K4686" s="1">
        <v>3225</v>
      </c>
      <c r="L4686" s="1">
        <v>3225</v>
      </c>
      <c r="M4686">
        <v>0</v>
      </c>
      <c r="N4686">
        <v>192.49</v>
      </c>
      <c r="O4686" s="1">
        <v>3032.51</v>
      </c>
      <c r="P4686">
        <v>192.49</v>
      </c>
      <c r="Q4686">
        <v>0</v>
      </c>
      <c r="R4686">
        <v>172.18</v>
      </c>
      <c r="S4686">
        <v>20.309999999999999</v>
      </c>
    </row>
    <row r="4687" spans="1:19" x14ac:dyDescent="0.25">
      <c r="A4687" s="2">
        <v>1004</v>
      </c>
      <c r="B4687" t="s">
        <v>872</v>
      </c>
      <c r="C4687" s="2" t="str">
        <f t="shared" si="240"/>
        <v>19</v>
      </c>
      <c r="D4687" t="s">
        <v>757</v>
      </c>
      <c r="E4687" s="2" t="str">
        <f t="shared" si="241"/>
        <v>191020000</v>
      </c>
      <c r="F4687" t="s">
        <v>872</v>
      </c>
      <c r="G4687" t="s">
        <v>889</v>
      </c>
      <c r="H4687" t="s">
        <v>890</v>
      </c>
      <c r="I4687">
        <v>28001</v>
      </c>
      <c r="J4687" t="s">
        <v>45</v>
      </c>
      <c r="K4687" s="1">
        <v>30645</v>
      </c>
      <c r="L4687" s="1">
        <v>30645</v>
      </c>
      <c r="M4687">
        <v>0</v>
      </c>
      <c r="N4687">
        <v>19</v>
      </c>
      <c r="O4687" s="1">
        <v>30626</v>
      </c>
      <c r="P4687">
        <v>19</v>
      </c>
      <c r="Q4687">
        <v>0</v>
      </c>
      <c r="R4687">
        <v>19</v>
      </c>
      <c r="S4687">
        <v>0</v>
      </c>
    </row>
    <row r="4688" spans="1:19" x14ac:dyDescent="0.25">
      <c r="A4688" s="2">
        <v>1004</v>
      </c>
      <c r="B4688" t="s">
        <v>872</v>
      </c>
      <c r="C4688" s="2" t="str">
        <f t="shared" si="240"/>
        <v>19</v>
      </c>
      <c r="D4688" t="s">
        <v>757</v>
      </c>
      <c r="E4688" s="2" t="str">
        <f t="shared" si="241"/>
        <v>191020000</v>
      </c>
      <c r="F4688" t="s">
        <v>872</v>
      </c>
      <c r="G4688" t="s">
        <v>889</v>
      </c>
      <c r="H4688" t="s">
        <v>890</v>
      </c>
      <c r="I4688">
        <v>34200</v>
      </c>
      <c r="J4688" t="s">
        <v>139</v>
      </c>
      <c r="K4688" s="1">
        <v>50000</v>
      </c>
      <c r="L4688" s="1">
        <v>76999.070000000007</v>
      </c>
      <c r="M4688" s="1">
        <v>26999.07</v>
      </c>
      <c r="N4688" s="1">
        <v>54625.07</v>
      </c>
      <c r="O4688" s="1">
        <v>22374</v>
      </c>
      <c r="P4688" s="1">
        <v>54625.07</v>
      </c>
      <c r="Q4688">
        <v>0</v>
      </c>
      <c r="R4688" s="1">
        <v>54625.07</v>
      </c>
      <c r="S4688">
        <v>0</v>
      </c>
    </row>
    <row r="4689" spans="1:19" x14ac:dyDescent="0.25">
      <c r="A4689" s="2">
        <v>1004</v>
      </c>
      <c r="B4689" t="s">
        <v>872</v>
      </c>
      <c r="C4689" s="2" t="str">
        <f t="shared" si="240"/>
        <v>19</v>
      </c>
      <c r="D4689" t="s">
        <v>757</v>
      </c>
      <c r="E4689" s="2" t="str">
        <f t="shared" si="241"/>
        <v>191020000</v>
      </c>
      <c r="F4689" t="s">
        <v>872</v>
      </c>
      <c r="G4689" t="s">
        <v>889</v>
      </c>
      <c r="H4689" t="s">
        <v>890</v>
      </c>
      <c r="I4689">
        <v>62300</v>
      </c>
      <c r="J4689" t="s">
        <v>90</v>
      </c>
      <c r="K4689" s="1">
        <v>250000</v>
      </c>
      <c r="L4689" s="1">
        <v>200000</v>
      </c>
      <c r="M4689" s="1">
        <v>-50000</v>
      </c>
      <c r="N4689" s="1">
        <v>96244.69</v>
      </c>
      <c r="O4689" s="1">
        <v>103755.31</v>
      </c>
      <c r="P4689" s="1">
        <v>96244.69</v>
      </c>
      <c r="Q4689">
        <v>0</v>
      </c>
      <c r="R4689" s="1">
        <v>96244.69</v>
      </c>
      <c r="S4689">
        <v>0</v>
      </c>
    </row>
    <row r="4690" spans="1:19" x14ac:dyDescent="0.25">
      <c r="A4690" s="2">
        <v>1004</v>
      </c>
      <c r="B4690" t="s">
        <v>872</v>
      </c>
      <c r="C4690" s="2" t="str">
        <f t="shared" si="240"/>
        <v>19</v>
      </c>
      <c r="D4690" t="s">
        <v>757</v>
      </c>
      <c r="E4690" s="2" t="str">
        <f t="shared" si="241"/>
        <v>191020000</v>
      </c>
      <c r="F4690" t="s">
        <v>872</v>
      </c>
      <c r="G4690" t="s">
        <v>889</v>
      </c>
      <c r="H4690" t="s">
        <v>890</v>
      </c>
      <c r="I4690">
        <v>62301</v>
      </c>
      <c r="J4690" t="s">
        <v>157</v>
      </c>
      <c r="K4690" s="1">
        <v>200000</v>
      </c>
      <c r="L4690" s="1">
        <v>200000</v>
      </c>
      <c r="M4690">
        <v>0</v>
      </c>
      <c r="N4690" s="1">
        <v>607919.23</v>
      </c>
      <c r="O4690" s="1">
        <v>-407919.23</v>
      </c>
      <c r="P4690" s="1">
        <v>607919.23</v>
      </c>
      <c r="Q4690">
        <v>0</v>
      </c>
      <c r="R4690" s="1">
        <v>607595.75</v>
      </c>
      <c r="S4690">
        <v>323.48</v>
      </c>
    </row>
    <row r="4691" spans="1:19" x14ac:dyDescent="0.25">
      <c r="A4691" s="2">
        <v>1004</v>
      </c>
      <c r="B4691" t="s">
        <v>872</v>
      </c>
      <c r="C4691" s="2" t="str">
        <f t="shared" si="240"/>
        <v>19</v>
      </c>
      <c r="D4691" t="s">
        <v>757</v>
      </c>
      <c r="E4691" s="2" t="str">
        <f t="shared" si="241"/>
        <v>191020000</v>
      </c>
      <c r="F4691" t="s">
        <v>872</v>
      </c>
      <c r="G4691" t="s">
        <v>889</v>
      </c>
      <c r="H4691" t="s">
        <v>890</v>
      </c>
      <c r="I4691">
        <v>62303</v>
      </c>
      <c r="J4691" t="s">
        <v>91</v>
      </c>
      <c r="K4691" s="1">
        <v>200000</v>
      </c>
      <c r="L4691" s="1">
        <v>108011.61</v>
      </c>
      <c r="M4691" s="1">
        <v>-91988.39</v>
      </c>
      <c r="N4691" s="1">
        <v>16311.61</v>
      </c>
      <c r="O4691" s="1">
        <v>91700</v>
      </c>
      <c r="P4691" s="1">
        <v>16311.61</v>
      </c>
      <c r="Q4691">
        <v>0</v>
      </c>
      <c r="R4691" s="1">
        <v>16311.61</v>
      </c>
      <c r="S4691">
        <v>0</v>
      </c>
    </row>
    <row r="4692" spans="1:19" x14ac:dyDescent="0.25">
      <c r="A4692" s="2">
        <v>1004</v>
      </c>
      <c r="B4692" t="s">
        <v>872</v>
      </c>
      <c r="C4692" s="2" t="str">
        <f t="shared" si="240"/>
        <v>19</v>
      </c>
      <c r="D4692" t="s">
        <v>757</v>
      </c>
      <c r="E4692" s="2" t="str">
        <f t="shared" si="241"/>
        <v>191020000</v>
      </c>
      <c r="F4692" t="s">
        <v>872</v>
      </c>
      <c r="G4692" t="s">
        <v>889</v>
      </c>
      <c r="H4692" t="s">
        <v>890</v>
      </c>
      <c r="I4692">
        <v>62304</v>
      </c>
      <c r="J4692" t="s">
        <v>360</v>
      </c>
      <c r="K4692" s="1">
        <v>425000</v>
      </c>
      <c r="L4692" s="1">
        <v>425000</v>
      </c>
      <c r="M4692">
        <v>0</v>
      </c>
      <c r="N4692" s="1">
        <v>290601.81</v>
      </c>
      <c r="O4692" s="1">
        <v>134398.19</v>
      </c>
      <c r="P4692" s="1">
        <v>290601.81</v>
      </c>
      <c r="Q4692">
        <v>0</v>
      </c>
      <c r="R4692" s="1">
        <v>179337.71</v>
      </c>
      <c r="S4692" s="1">
        <v>111264.1</v>
      </c>
    </row>
    <row r="4693" spans="1:19" x14ac:dyDescent="0.25">
      <c r="A4693" s="2">
        <v>1004</v>
      </c>
      <c r="B4693" t="s">
        <v>872</v>
      </c>
      <c r="C4693" s="2" t="str">
        <f t="shared" si="240"/>
        <v>19</v>
      </c>
      <c r="D4693" t="s">
        <v>757</v>
      </c>
      <c r="E4693" s="2" t="str">
        <f t="shared" si="241"/>
        <v>191020000</v>
      </c>
      <c r="F4693" t="s">
        <v>872</v>
      </c>
      <c r="G4693" t="s">
        <v>889</v>
      </c>
      <c r="H4693" t="s">
        <v>890</v>
      </c>
      <c r="I4693">
        <v>62307</v>
      </c>
      <c r="J4693" t="s">
        <v>169</v>
      </c>
      <c r="K4693" s="1">
        <v>745000</v>
      </c>
      <c r="L4693" s="1">
        <v>745000</v>
      </c>
      <c r="M4693">
        <v>0</v>
      </c>
      <c r="N4693" s="1">
        <v>832371.96</v>
      </c>
      <c r="O4693" s="1">
        <v>-87371.96</v>
      </c>
      <c r="P4693" s="1">
        <v>671395.73</v>
      </c>
      <c r="Q4693" s="1">
        <v>160976.23000000001</v>
      </c>
      <c r="R4693" s="1">
        <v>416181.84</v>
      </c>
      <c r="S4693" s="1">
        <v>255213.89</v>
      </c>
    </row>
    <row r="4694" spans="1:19" x14ac:dyDescent="0.25">
      <c r="A4694" s="2">
        <v>1004</v>
      </c>
      <c r="B4694" t="s">
        <v>872</v>
      </c>
      <c r="C4694" s="2" t="str">
        <f t="shared" si="240"/>
        <v>19</v>
      </c>
      <c r="D4694" t="s">
        <v>757</v>
      </c>
      <c r="E4694" s="2" t="str">
        <f t="shared" si="241"/>
        <v>191020000</v>
      </c>
      <c r="F4694" t="s">
        <v>872</v>
      </c>
      <c r="G4694" t="s">
        <v>889</v>
      </c>
      <c r="H4694" t="s">
        <v>890</v>
      </c>
      <c r="I4694">
        <v>62308</v>
      </c>
      <c r="J4694" t="s">
        <v>341</v>
      </c>
      <c r="K4694" s="1">
        <v>50000</v>
      </c>
      <c r="L4694" s="1">
        <v>50000</v>
      </c>
      <c r="M4694">
        <v>0</v>
      </c>
      <c r="N4694" s="1">
        <v>128621.02</v>
      </c>
      <c r="O4694" s="1">
        <v>-78621.02</v>
      </c>
      <c r="P4694" s="1">
        <v>128621.02</v>
      </c>
      <c r="Q4694">
        <v>0</v>
      </c>
      <c r="R4694" s="1">
        <v>128621.02</v>
      </c>
      <c r="S4694">
        <v>0</v>
      </c>
    </row>
    <row r="4695" spans="1:19" x14ac:dyDescent="0.25">
      <c r="A4695" s="2">
        <v>1004</v>
      </c>
      <c r="B4695" t="s">
        <v>872</v>
      </c>
      <c r="C4695" s="2" t="str">
        <f t="shared" si="240"/>
        <v>19</v>
      </c>
      <c r="D4695" t="s">
        <v>757</v>
      </c>
      <c r="E4695" s="2" t="str">
        <f t="shared" si="241"/>
        <v>191020000</v>
      </c>
      <c r="F4695" t="s">
        <v>872</v>
      </c>
      <c r="G4695" t="s">
        <v>889</v>
      </c>
      <c r="H4695" t="s">
        <v>890</v>
      </c>
      <c r="I4695">
        <v>62399</v>
      </c>
      <c r="J4695" t="s">
        <v>92</v>
      </c>
      <c r="K4695">
        <v>0</v>
      </c>
      <c r="L4695" s="1">
        <v>72000</v>
      </c>
      <c r="M4695" s="1">
        <v>72000</v>
      </c>
      <c r="N4695" s="1">
        <v>89592.67</v>
      </c>
      <c r="O4695" s="1">
        <v>-17592.669999999998</v>
      </c>
      <c r="P4695" s="1">
        <v>68407.03</v>
      </c>
      <c r="Q4695" s="1">
        <v>21185.64</v>
      </c>
      <c r="R4695" s="1">
        <v>14853.08</v>
      </c>
      <c r="S4695" s="1">
        <v>53553.95</v>
      </c>
    </row>
    <row r="4696" spans="1:19" x14ac:dyDescent="0.25">
      <c r="A4696" s="2">
        <v>1004</v>
      </c>
      <c r="B4696" t="s">
        <v>872</v>
      </c>
      <c r="C4696" s="2" t="str">
        <f t="shared" si="240"/>
        <v>19</v>
      </c>
      <c r="D4696" t="s">
        <v>757</v>
      </c>
      <c r="E4696" s="2" t="str">
        <f t="shared" si="241"/>
        <v>191020000</v>
      </c>
      <c r="F4696" t="s">
        <v>872</v>
      </c>
      <c r="G4696" t="s">
        <v>889</v>
      </c>
      <c r="H4696" t="s">
        <v>890</v>
      </c>
      <c r="I4696">
        <v>62500</v>
      </c>
      <c r="J4696" t="s">
        <v>93</v>
      </c>
      <c r="K4696" s="1">
        <v>2516729</v>
      </c>
      <c r="L4696" s="1">
        <v>2432146.2200000002</v>
      </c>
      <c r="M4696" s="1">
        <v>-84582.78</v>
      </c>
      <c r="N4696" s="1">
        <v>1189218.04</v>
      </c>
      <c r="O4696" s="1">
        <v>1242928.18</v>
      </c>
      <c r="P4696" s="1">
        <v>759125.01</v>
      </c>
      <c r="Q4696" s="1">
        <v>430093.03</v>
      </c>
      <c r="R4696" s="1">
        <v>473227.28</v>
      </c>
      <c r="S4696" s="1">
        <v>285897.73</v>
      </c>
    </row>
    <row r="4697" spans="1:19" x14ac:dyDescent="0.25">
      <c r="A4697" s="2">
        <v>1004</v>
      </c>
      <c r="B4697" t="s">
        <v>872</v>
      </c>
      <c r="C4697" s="2" t="str">
        <f t="shared" si="240"/>
        <v>19</v>
      </c>
      <c r="D4697" t="s">
        <v>757</v>
      </c>
      <c r="E4697" s="2" t="str">
        <f t="shared" si="241"/>
        <v>191020000</v>
      </c>
      <c r="F4697" t="s">
        <v>872</v>
      </c>
      <c r="G4697" t="s">
        <v>889</v>
      </c>
      <c r="H4697" t="s">
        <v>890</v>
      </c>
      <c r="I4697">
        <v>62501</v>
      </c>
      <c r="J4697" t="s">
        <v>126</v>
      </c>
      <c r="K4697">
        <v>0</v>
      </c>
      <c r="L4697" s="1">
        <v>3877</v>
      </c>
      <c r="M4697" s="1">
        <v>3877</v>
      </c>
      <c r="N4697">
        <v>921.46</v>
      </c>
      <c r="O4697" s="1">
        <v>2955.54</v>
      </c>
      <c r="P4697">
        <v>921.46</v>
      </c>
      <c r="Q4697">
        <v>0</v>
      </c>
      <c r="R4697">
        <v>921.46</v>
      </c>
      <c r="S4697">
        <v>0</v>
      </c>
    </row>
    <row r="4698" spans="1:19" x14ac:dyDescent="0.25">
      <c r="A4698" s="2">
        <v>1004</v>
      </c>
      <c r="B4698" t="s">
        <v>872</v>
      </c>
      <c r="C4698" s="2" t="str">
        <f t="shared" si="240"/>
        <v>19</v>
      </c>
      <c r="D4698" t="s">
        <v>757</v>
      </c>
      <c r="E4698" s="2" t="str">
        <f t="shared" si="241"/>
        <v>191020000</v>
      </c>
      <c r="F4698" t="s">
        <v>872</v>
      </c>
      <c r="G4698" t="s">
        <v>889</v>
      </c>
      <c r="H4698" t="s">
        <v>890</v>
      </c>
      <c r="I4698">
        <v>62502</v>
      </c>
      <c r="J4698" t="s">
        <v>94</v>
      </c>
      <c r="K4698" s="1">
        <v>190000</v>
      </c>
      <c r="L4698" s="1">
        <v>190000</v>
      </c>
      <c r="M4698">
        <v>0</v>
      </c>
      <c r="N4698" s="1">
        <v>270803.44</v>
      </c>
      <c r="O4698" s="1">
        <v>-80803.44</v>
      </c>
      <c r="P4698" s="1">
        <v>270803.44</v>
      </c>
      <c r="Q4698">
        <v>0</v>
      </c>
      <c r="R4698" s="1">
        <v>270803.44</v>
      </c>
      <c r="S4698">
        <v>0</v>
      </c>
    </row>
    <row r="4699" spans="1:19" x14ac:dyDescent="0.25">
      <c r="A4699" s="2">
        <v>1004</v>
      </c>
      <c r="B4699" t="s">
        <v>872</v>
      </c>
      <c r="C4699" s="2" t="str">
        <f t="shared" si="240"/>
        <v>19</v>
      </c>
      <c r="D4699" t="s">
        <v>757</v>
      </c>
      <c r="E4699" s="2" t="str">
        <f t="shared" si="241"/>
        <v>191020000</v>
      </c>
      <c r="F4699" t="s">
        <v>872</v>
      </c>
      <c r="G4699" t="s">
        <v>889</v>
      </c>
      <c r="H4699" t="s">
        <v>890</v>
      </c>
      <c r="I4699">
        <v>62509</v>
      </c>
      <c r="J4699" t="s">
        <v>127</v>
      </c>
      <c r="K4699">
        <v>0</v>
      </c>
      <c r="L4699">
        <v>0</v>
      </c>
      <c r="M4699">
        <v>0</v>
      </c>
      <c r="N4699" s="1">
        <v>48681.41</v>
      </c>
      <c r="O4699" s="1">
        <v>-48681.41</v>
      </c>
      <c r="P4699" s="1">
        <v>48681.41</v>
      </c>
      <c r="Q4699">
        <v>0</v>
      </c>
      <c r="R4699" s="1">
        <v>48651.86</v>
      </c>
      <c r="S4699">
        <v>29.55</v>
      </c>
    </row>
    <row r="4700" spans="1:19" x14ac:dyDescent="0.25">
      <c r="A4700" s="2">
        <v>1004</v>
      </c>
      <c r="B4700" t="s">
        <v>872</v>
      </c>
      <c r="C4700" s="2" t="str">
        <f t="shared" si="240"/>
        <v>19</v>
      </c>
      <c r="D4700" t="s">
        <v>757</v>
      </c>
      <c r="E4700" s="2" t="str">
        <f t="shared" si="241"/>
        <v>191020000</v>
      </c>
      <c r="F4700" t="s">
        <v>872</v>
      </c>
      <c r="G4700" t="s">
        <v>889</v>
      </c>
      <c r="H4700" t="s">
        <v>890</v>
      </c>
      <c r="I4700">
        <v>62600</v>
      </c>
      <c r="J4700" t="s">
        <v>170</v>
      </c>
      <c r="K4700">
        <v>0</v>
      </c>
      <c r="L4700">
        <v>205.78</v>
      </c>
      <c r="M4700">
        <v>205.78</v>
      </c>
      <c r="N4700">
        <v>205.78</v>
      </c>
      <c r="O4700">
        <v>0</v>
      </c>
      <c r="P4700">
        <v>205.78</v>
      </c>
      <c r="Q4700">
        <v>0</v>
      </c>
      <c r="R4700">
        <v>205.78</v>
      </c>
      <c r="S4700">
        <v>0</v>
      </c>
    </row>
    <row r="4701" spans="1:19" x14ac:dyDescent="0.25">
      <c r="A4701" s="2">
        <v>1004</v>
      </c>
      <c r="B4701" t="s">
        <v>872</v>
      </c>
      <c r="C4701" s="2" t="str">
        <f t="shared" si="240"/>
        <v>19</v>
      </c>
      <c r="D4701" t="s">
        <v>757</v>
      </c>
      <c r="E4701" s="2" t="str">
        <f t="shared" si="241"/>
        <v>191020000</v>
      </c>
      <c r="F4701" t="s">
        <v>872</v>
      </c>
      <c r="G4701" t="s">
        <v>889</v>
      </c>
      <c r="H4701" t="s">
        <v>890</v>
      </c>
      <c r="I4701">
        <v>62802</v>
      </c>
      <c r="J4701" t="s">
        <v>95</v>
      </c>
      <c r="K4701">
        <v>0</v>
      </c>
      <c r="L4701" s="1">
        <v>8500</v>
      </c>
      <c r="M4701" s="1">
        <v>8500</v>
      </c>
      <c r="N4701" s="1">
        <v>6781.07</v>
      </c>
      <c r="O4701" s="1">
        <v>1718.93</v>
      </c>
      <c r="P4701" s="1">
        <v>6781.07</v>
      </c>
      <c r="Q4701">
        <v>0</v>
      </c>
      <c r="R4701" s="1">
        <v>6781.07</v>
      </c>
      <c r="S4701">
        <v>0</v>
      </c>
    </row>
    <row r="4702" spans="1:19" x14ac:dyDescent="0.25">
      <c r="A4702" s="2">
        <v>1004</v>
      </c>
      <c r="B4702" t="s">
        <v>872</v>
      </c>
      <c r="C4702" s="2" t="str">
        <f t="shared" si="240"/>
        <v>19</v>
      </c>
      <c r="D4702" t="s">
        <v>757</v>
      </c>
      <c r="E4702" s="2" t="str">
        <f t="shared" si="241"/>
        <v>191020000</v>
      </c>
      <c r="F4702" t="s">
        <v>872</v>
      </c>
      <c r="G4702" t="s">
        <v>889</v>
      </c>
      <c r="H4702" t="s">
        <v>890</v>
      </c>
      <c r="I4702">
        <v>63100</v>
      </c>
      <c r="J4702" t="s">
        <v>97</v>
      </c>
      <c r="K4702" s="1">
        <v>66979234</v>
      </c>
      <c r="L4702" s="1">
        <v>67257146.650000006</v>
      </c>
      <c r="M4702" s="1">
        <v>277912.65000000002</v>
      </c>
      <c r="N4702" s="1">
        <v>10076781.359999999</v>
      </c>
      <c r="O4702" s="1">
        <v>57180365.289999999</v>
      </c>
      <c r="P4702" s="1">
        <v>9511047.1199999992</v>
      </c>
      <c r="Q4702" s="1">
        <v>565734.24</v>
      </c>
      <c r="R4702" s="1">
        <v>8313286.3300000001</v>
      </c>
      <c r="S4702" s="1">
        <v>1197760.79</v>
      </c>
    </row>
    <row r="4703" spans="1:19" x14ac:dyDescent="0.25">
      <c r="A4703" s="2">
        <v>1004</v>
      </c>
      <c r="B4703" t="s">
        <v>872</v>
      </c>
      <c r="C4703" s="2" t="str">
        <f t="shared" si="240"/>
        <v>19</v>
      </c>
      <c r="D4703" t="s">
        <v>757</v>
      </c>
      <c r="E4703" s="2" t="str">
        <f t="shared" si="241"/>
        <v>191020000</v>
      </c>
      <c r="F4703" t="s">
        <v>872</v>
      </c>
      <c r="G4703" t="s">
        <v>889</v>
      </c>
      <c r="H4703" t="s">
        <v>890</v>
      </c>
      <c r="I4703">
        <v>63300</v>
      </c>
      <c r="J4703" t="s">
        <v>158</v>
      </c>
      <c r="K4703" s="1">
        <v>500000</v>
      </c>
      <c r="L4703" s="1">
        <v>85447.32</v>
      </c>
      <c r="M4703" s="1">
        <v>-414552.68</v>
      </c>
      <c r="N4703" s="1">
        <v>47507.12</v>
      </c>
      <c r="O4703" s="1">
        <v>37940.199999999997</v>
      </c>
      <c r="P4703" s="1">
        <v>47507.12</v>
      </c>
      <c r="Q4703">
        <v>0</v>
      </c>
      <c r="R4703" s="1">
        <v>47497.440000000002</v>
      </c>
      <c r="S4703">
        <v>9.68</v>
      </c>
    </row>
    <row r="4704" spans="1:19" x14ac:dyDescent="0.25">
      <c r="A4704" s="2">
        <v>1004</v>
      </c>
      <c r="B4704" t="s">
        <v>872</v>
      </c>
      <c r="C4704" s="2" t="str">
        <f t="shared" si="240"/>
        <v>19</v>
      </c>
      <c r="D4704" t="s">
        <v>757</v>
      </c>
      <c r="E4704" s="2" t="str">
        <f t="shared" si="241"/>
        <v>191020000</v>
      </c>
      <c r="F4704" t="s">
        <v>872</v>
      </c>
      <c r="G4704" t="s">
        <v>889</v>
      </c>
      <c r="H4704" t="s">
        <v>890</v>
      </c>
      <c r="I4704">
        <v>63301</v>
      </c>
      <c r="J4704" t="s">
        <v>129</v>
      </c>
      <c r="K4704" s="1">
        <v>2831000</v>
      </c>
      <c r="L4704" s="1">
        <v>3630748.54</v>
      </c>
      <c r="M4704" s="1">
        <v>799748.54</v>
      </c>
      <c r="N4704" s="1">
        <v>4338919.82</v>
      </c>
      <c r="O4704" s="1">
        <v>-708171.28</v>
      </c>
      <c r="P4704" s="1">
        <v>4338919.82</v>
      </c>
      <c r="Q4704">
        <v>0</v>
      </c>
      <c r="R4704" s="1">
        <v>4193637.6</v>
      </c>
      <c r="S4704" s="1">
        <v>145282.22</v>
      </c>
    </row>
    <row r="4705" spans="1:19" x14ac:dyDescent="0.25">
      <c r="A4705" s="2">
        <v>1004</v>
      </c>
      <c r="B4705" t="s">
        <v>872</v>
      </c>
      <c r="C4705" s="2" t="str">
        <f t="shared" si="240"/>
        <v>19</v>
      </c>
      <c r="D4705" t="s">
        <v>757</v>
      </c>
      <c r="E4705" s="2" t="str">
        <f t="shared" si="241"/>
        <v>191020000</v>
      </c>
      <c r="F4705" t="s">
        <v>872</v>
      </c>
      <c r="G4705" t="s">
        <v>889</v>
      </c>
      <c r="H4705" t="s">
        <v>890</v>
      </c>
      <c r="I4705">
        <v>63302</v>
      </c>
      <c r="J4705" t="s">
        <v>130</v>
      </c>
      <c r="K4705" s="1">
        <v>1137000</v>
      </c>
      <c r="L4705" s="1">
        <v>657957</v>
      </c>
      <c r="M4705" s="1">
        <v>-479043</v>
      </c>
      <c r="N4705" s="1">
        <v>1485459.82</v>
      </c>
      <c r="O4705" s="1">
        <v>-827502.82</v>
      </c>
      <c r="P4705" s="1">
        <v>1485459.82</v>
      </c>
      <c r="Q4705">
        <v>0</v>
      </c>
      <c r="R4705" s="1">
        <v>1438508.37</v>
      </c>
      <c r="S4705" s="1">
        <v>46951.45</v>
      </c>
    </row>
    <row r="4706" spans="1:19" x14ac:dyDescent="0.25">
      <c r="A4706" s="2">
        <v>1004</v>
      </c>
      <c r="B4706" t="s">
        <v>872</v>
      </c>
      <c r="C4706" s="2" t="str">
        <f t="shared" si="240"/>
        <v>19</v>
      </c>
      <c r="D4706" t="s">
        <v>757</v>
      </c>
      <c r="E4706" s="2" t="str">
        <f t="shared" si="241"/>
        <v>191020000</v>
      </c>
      <c r="F4706" t="s">
        <v>872</v>
      </c>
      <c r="G4706" t="s">
        <v>889</v>
      </c>
      <c r="H4706" t="s">
        <v>890</v>
      </c>
      <c r="I4706">
        <v>63303</v>
      </c>
      <c r="J4706" t="s">
        <v>98</v>
      </c>
      <c r="K4706" s="1">
        <v>827000</v>
      </c>
      <c r="L4706" s="1">
        <v>81025.210000000006</v>
      </c>
      <c r="M4706" s="1">
        <v>-745974.79</v>
      </c>
      <c r="N4706" s="1">
        <v>240885.26</v>
      </c>
      <c r="O4706" s="1">
        <v>-159860.04999999999</v>
      </c>
      <c r="P4706" s="1">
        <v>240885.26</v>
      </c>
      <c r="Q4706">
        <v>0</v>
      </c>
      <c r="R4706" s="1">
        <v>210883.61</v>
      </c>
      <c r="S4706" s="1">
        <v>30001.65</v>
      </c>
    </row>
    <row r="4707" spans="1:19" x14ac:dyDescent="0.25">
      <c r="A4707" s="2">
        <v>1004</v>
      </c>
      <c r="B4707" t="s">
        <v>872</v>
      </c>
      <c r="C4707" s="2" t="str">
        <f t="shared" si="240"/>
        <v>19</v>
      </c>
      <c r="D4707" t="s">
        <v>757</v>
      </c>
      <c r="E4707" s="2" t="str">
        <f t="shared" si="241"/>
        <v>191020000</v>
      </c>
      <c r="F4707" t="s">
        <v>872</v>
      </c>
      <c r="G4707" t="s">
        <v>889</v>
      </c>
      <c r="H4707" t="s">
        <v>890</v>
      </c>
      <c r="I4707">
        <v>63305</v>
      </c>
      <c r="J4707" t="s">
        <v>294</v>
      </c>
      <c r="K4707" s="1">
        <v>334000</v>
      </c>
      <c r="L4707" s="1">
        <v>334000</v>
      </c>
      <c r="M4707">
        <v>0</v>
      </c>
      <c r="N4707" s="1">
        <v>74382.62</v>
      </c>
      <c r="O4707" s="1">
        <v>259617.38</v>
      </c>
      <c r="P4707" s="1">
        <v>74382.62</v>
      </c>
      <c r="Q4707">
        <v>0</v>
      </c>
      <c r="R4707" s="1">
        <v>74382.62</v>
      </c>
      <c r="S4707">
        <v>0</v>
      </c>
    </row>
    <row r="4708" spans="1:19" x14ac:dyDescent="0.25">
      <c r="A4708" s="2">
        <v>1004</v>
      </c>
      <c r="B4708" t="s">
        <v>872</v>
      </c>
      <c r="C4708" s="2" t="str">
        <f t="shared" si="240"/>
        <v>19</v>
      </c>
      <c r="D4708" t="s">
        <v>757</v>
      </c>
      <c r="E4708" s="2" t="str">
        <f t="shared" si="241"/>
        <v>191020000</v>
      </c>
      <c r="F4708" t="s">
        <v>872</v>
      </c>
      <c r="G4708" t="s">
        <v>889</v>
      </c>
      <c r="H4708" t="s">
        <v>890</v>
      </c>
      <c r="I4708">
        <v>63307</v>
      </c>
      <c r="J4708" t="s">
        <v>655</v>
      </c>
      <c r="K4708" s="1">
        <v>550800</v>
      </c>
      <c r="L4708" s="1">
        <v>107938.13</v>
      </c>
      <c r="M4708" s="1">
        <v>-442861.87</v>
      </c>
      <c r="N4708" s="1">
        <v>1223379</v>
      </c>
      <c r="O4708" s="1">
        <v>-1115440.8700000001</v>
      </c>
      <c r="P4708" s="1">
        <v>1143701.1100000001</v>
      </c>
      <c r="Q4708" s="1">
        <v>79677.89</v>
      </c>
      <c r="R4708" s="1">
        <v>985706.32</v>
      </c>
      <c r="S4708" s="1">
        <v>157994.79</v>
      </c>
    </row>
    <row r="4709" spans="1:19" x14ac:dyDescent="0.25">
      <c r="A4709" s="2">
        <v>1004</v>
      </c>
      <c r="B4709" t="s">
        <v>872</v>
      </c>
      <c r="C4709" s="2" t="str">
        <f t="shared" si="240"/>
        <v>19</v>
      </c>
      <c r="D4709" t="s">
        <v>757</v>
      </c>
      <c r="E4709" s="2" t="str">
        <f t="shared" si="241"/>
        <v>191020000</v>
      </c>
      <c r="F4709" t="s">
        <v>872</v>
      </c>
      <c r="G4709" t="s">
        <v>889</v>
      </c>
      <c r="H4709" t="s">
        <v>890</v>
      </c>
      <c r="I4709">
        <v>63308</v>
      </c>
      <c r="J4709" t="s">
        <v>171</v>
      </c>
      <c r="K4709" s="1">
        <v>1000000</v>
      </c>
      <c r="L4709" s="1">
        <v>1315421.6499999999</v>
      </c>
      <c r="M4709" s="1">
        <v>315421.65000000002</v>
      </c>
      <c r="N4709" s="1">
        <v>1686656.65</v>
      </c>
      <c r="O4709" s="1">
        <v>-371235</v>
      </c>
      <c r="P4709" s="1">
        <v>1686656.65</v>
      </c>
      <c r="Q4709">
        <v>0</v>
      </c>
      <c r="R4709" s="1">
        <v>1619658.66</v>
      </c>
      <c r="S4709" s="1">
        <v>66997.990000000005</v>
      </c>
    </row>
    <row r="4710" spans="1:19" x14ac:dyDescent="0.25">
      <c r="A4710" s="2">
        <v>1004</v>
      </c>
      <c r="B4710" t="s">
        <v>872</v>
      </c>
      <c r="C4710" s="2" t="str">
        <f t="shared" si="240"/>
        <v>19</v>
      </c>
      <c r="D4710" t="s">
        <v>757</v>
      </c>
      <c r="E4710" s="2" t="str">
        <f t="shared" si="241"/>
        <v>191020000</v>
      </c>
      <c r="F4710" t="s">
        <v>872</v>
      </c>
      <c r="G4710" t="s">
        <v>889</v>
      </c>
      <c r="H4710" t="s">
        <v>890</v>
      </c>
      <c r="I4710">
        <v>63309</v>
      </c>
      <c r="J4710" t="s">
        <v>159</v>
      </c>
      <c r="K4710" s="1">
        <v>76000</v>
      </c>
      <c r="L4710" s="1">
        <v>76000</v>
      </c>
      <c r="M4710">
        <v>0</v>
      </c>
      <c r="N4710" s="1">
        <v>88707.76</v>
      </c>
      <c r="O4710" s="1">
        <v>-12707.76</v>
      </c>
      <c r="P4710" s="1">
        <v>64806.69</v>
      </c>
      <c r="Q4710" s="1">
        <v>23901.07</v>
      </c>
      <c r="R4710">
        <v>393.31</v>
      </c>
      <c r="S4710" s="1">
        <v>64413.38</v>
      </c>
    </row>
    <row r="4711" spans="1:19" x14ac:dyDescent="0.25">
      <c r="A4711" s="2">
        <v>1004</v>
      </c>
      <c r="B4711" t="s">
        <v>872</v>
      </c>
      <c r="C4711" s="2" t="str">
        <f t="shared" si="240"/>
        <v>19</v>
      </c>
      <c r="D4711" t="s">
        <v>757</v>
      </c>
      <c r="E4711" s="2" t="str">
        <f t="shared" si="241"/>
        <v>191020000</v>
      </c>
      <c r="F4711" t="s">
        <v>872</v>
      </c>
      <c r="G4711" t="s">
        <v>889</v>
      </c>
      <c r="H4711" t="s">
        <v>890</v>
      </c>
      <c r="I4711">
        <v>63400</v>
      </c>
      <c r="J4711" t="s">
        <v>491</v>
      </c>
      <c r="K4711" s="1">
        <v>350000</v>
      </c>
      <c r="L4711" s="1">
        <v>349771</v>
      </c>
      <c r="M4711">
        <v>-229</v>
      </c>
      <c r="N4711">
        <v>0</v>
      </c>
      <c r="O4711" s="1">
        <v>349771</v>
      </c>
      <c r="P4711">
        <v>0</v>
      </c>
      <c r="Q4711">
        <v>0</v>
      </c>
      <c r="R4711">
        <v>0</v>
      </c>
      <c r="S4711">
        <v>0</v>
      </c>
    </row>
    <row r="4712" spans="1:19" x14ac:dyDescent="0.25">
      <c r="A4712" s="2">
        <v>1004</v>
      </c>
      <c r="B4712" t="s">
        <v>872</v>
      </c>
      <c r="C4712" s="2" t="str">
        <f t="shared" si="240"/>
        <v>19</v>
      </c>
      <c r="D4712" t="s">
        <v>757</v>
      </c>
      <c r="E4712" s="2" t="str">
        <f t="shared" si="241"/>
        <v>191020000</v>
      </c>
      <c r="F4712" t="s">
        <v>872</v>
      </c>
      <c r="G4712" t="s">
        <v>889</v>
      </c>
      <c r="H4712" t="s">
        <v>890</v>
      </c>
      <c r="I4712">
        <v>63500</v>
      </c>
      <c r="J4712" t="s">
        <v>185</v>
      </c>
      <c r="K4712" s="1">
        <v>1943545</v>
      </c>
      <c r="L4712" s="1">
        <v>1943545</v>
      </c>
      <c r="M4712">
        <v>0</v>
      </c>
      <c r="N4712" s="1">
        <v>712545.43</v>
      </c>
      <c r="O4712" s="1">
        <v>1230999.57</v>
      </c>
      <c r="P4712" s="1">
        <v>712545.43</v>
      </c>
      <c r="Q4712">
        <v>0</v>
      </c>
      <c r="R4712" s="1">
        <v>583633.12</v>
      </c>
      <c r="S4712" s="1">
        <v>128912.31</v>
      </c>
    </row>
    <row r="4713" spans="1:19" x14ac:dyDescent="0.25">
      <c r="A4713" s="2">
        <v>1004</v>
      </c>
      <c r="B4713" t="s">
        <v>872</v>
      </c>
      <c r="C4713" s="2" t="str">
        <f t="shared" si="240"/>
        <v>19</v>
      </c>
      <c r="D4713" t="s">
        <v>757</v>
      </c>
      <c r="E4713" s="2" t="str">
        <f t="shared" si="241"/>
        <v>191020000</v>
      </c>
      <c r="F4713" t="s">
        <v>872</v>
      </c>
      <c r="G4713" t="s">
        <v>889</v>
      </c>
      <c r="H4713" t="s">
        <v>890</v>
      </c>
      <c r="I4713">
        <v>63501</v>
      </c>
      <c r="J4713" t="s">
        <v>892</v>
      </c>
      <c r="K4713">
        <v>0</v>
      </c>
      <c r="L4713">
        <v>229</v>
      </c>
      <c r="M4713">
        <v>229</v>
      </c>
      <c r="N4713" s="1">
        <v>2993.33</v>
      </c>
      <c r="O4713" s="1">
        <v>-2764.33</v>
      </c>
      <c r="P4713" s="1">
        <v>2993.33</v>
      </c>
      <c r="Q4713">
        <v>0</v>
      </c>
      <c r="R4713" s="1">
        <v>2993.33</v>
      </c>
      <c r="S4713">
        <v>0</v>
      </c>
    </row>
    <row r="4714" spans="1:19" x14ac:dyDescent="0.25">
      <c r="A4714" s="2">
        <v>1004</v>
      </c>
      <c r="B4714" t="s">
        <v>872</v>
      </c>
      <c r="C4714" s="2" t="str">
        <f t="shared" si="240"/>
        <v>19</v>
      </c>
      <c r="D4714" t="s">
        <v>757</v>
      </c>
      <c r="E4714" s="2" t="str">
        <f t="shared" si="241"/>
        <v>191020000</v>
      </c>
      <c r="F4714" t="s">
        <v>872</v>
      </c>
      <c r="G4714" t="s">
        <v>889</v>
      </c>
      <c r="H4714" t="s">
        <v>890</v>
      </c>
      <c r="I4714">
        <v>63502</v>
      </c>
      <c r="J4714" t="s">
        <v>186</v>
      </c>
      <c r="K4714" s="1">
        <v>260000</v>
      </c>
      <c r="L4714" s="1">
        <v>260000</v>
      </c>
      <c r="M4714">
        <v>0</v>
      </c>
      <c r="N4714" s="1">
        <v>274937.39</v>
      </c>
      <c r="O4714" s="1">
        <v>-14937.39</v>
      </c>
      <c r="P4714" s="1">
        <v>274937.39</v>
      </c>
      <c r="Q4714">
        <v>0</v>
      </c>
      <c r="R4714" s="1">
        <v>274937.39</v>
      </c>
      <c r="S4714">
        <v>0</v>
      </c>
    </row>
    <row r="4715" spans="1:19" x14ac:dyDescent="0.25">
      <c r="A4715" s="2">
        <v>1004</v>
      </c>
      <c r="B4715" t="s">
        <v>872</v>
      </c>
      <c r="C4715" s="2" t="str">
        <f t="shared" si="240"/>
        <v>19</v>
      </c>
      <c r="D4715" t="s">
        <v>757</v>
      </c>
      <c r="E4715" s="2" t="str">
        <f t="shared" si="241"/>
        <v>191020000</v>
      </c>
      <c r="F4715" t="s">
        <v>872</v>
      </c>
      <c r="G4715" t="s">
        <v>889</v>
      </c>
      <c r="H4715" t="s">
        <v>890</v>
      </c>
      <c r="I4715">
        <v>63509</v>
      </c>
      <c r="J4715" t="s">
        <v>383</v>
      </c>
      <c r="K4715">
        <v>0</v>
      </c>
      <c r="L4715">
        <v>0</v>
      </c>
      <c r="M4715">
        <v>0</v>
      </c>
      <c r="N4715" s="1">
        <v>82800.77</v>
      </c>
      <c r="O4715" s="1">
        <v>-82800.77</v>
      </c>
      <c r="P4715" s="1">
        <v>82800.77</v>
      </c>
      <c r="Q4715">
        <v>0</v>
      </c>
      <c r="R4715" s="1">
        <v>82800.77</v>
      </c>
      <c r="S4715">
        <v>0</v>
      </c>
    </row>
    <row r="4716" spans="1:19" x14ac:dyDescent="0.25">
      <c r="A4716" s="2">
        <v>1004</v>
      </c>
      <c r="B4716" t="s">
        <v>872</v>
      </c>
      <c r="C4716" s="2" t="str">
        <f t="shared" si="240"/>
        <v>19</v>
      </c>
      <c r="D4716" t="s">
        <v>757</v>
      </c>
      <c r="E4716" s="2" t="str">
        <f t="shared" si="241"/>
        <v>191020000</v>
      </c>
      <c r="F4716" t="s">
        <v>872</v>
      </c>
      <c r="G4716" t="s">
        <v>889</v>
      </c>
      <c r="H4716" t="s">
        <v>890</v>
      </c>
      <c r="I4716">
        <v>63802</v>
      </c>
      <c r="J4716" t="s">
        <v>323</v>
      </c>
      <c r="K4716" s="1">
        <v>150000</v>
      </c>
      <c r="L4716" s="1">
        <v>150000</v>
      </c>
      <c r="M4716">
        <v>0</v>
      </c>
      <c r="N4716" s="1">
        <v>18787.669999999998</v>
      </c>
      <c r="O4716" s="1">
        <v>131212.32999999999</v>
      </c>
      <c r="P4716" s="1">
        <v>18787.669999999998</v>
      </c>
      <c r="Q4716">
        <v>0</v>
      </c>
      <c r="R4716" s="1">
        <v>18787.669999999998</v>
      </c>
      <c r="S4716">
        <v>0</v>
      </c>
    </row>
    <row r="4717" spans="1:19" x14ac:dyDescent="0.25">
      <c r="A4717" s="2">
        <v>1004</v>
      </c>
      <c r="B4717" t="s">
        <v>872</v>
      </c>
      <c r="C4717" s="2" t="str">
        <f t="shared" si="240"/>
        <v>19</v>
      </c>
      <c r="D4717" t="s">
        <v>757</v>
      </c>
      <c r="E4717" s="2" t="str">
        <f t="shared" si="241"/>
        <v>191020000</v>
      </c>
      <c r="F4717" t="s">
        <v>872</v>
      </c>
      <c r="G4717" t="s">
        <v>889</v>
      </c>
      <c r="H4717" t="s">
        <v>890</v>
      </c>
      <c r="I4717">
        <v>83009</v>
      </c>
      <c r="J4717" t="s">
        <v>46</v>
      </c>
      <c r="K4717" s="1">
        <v>914159</v>
      </c>
      <c r="L4717" s="1">
        <v>164158.04999999999</v>
      </c>
      <c r="M4717" s="1">
        <v>-750000.95</v>
      </c>
      <c r="N4717" s="1">
        <v>131365.85</v>
      </c>
      <c r="O4717" s="1">
        <v>32792.199999999997</v>
      </c>
      <c r="P4717" s="1">
        <v>131365.85</v>
      </c>
      <c r="Q4717">
        <v>0</v>
      </c>
      <c r="R4717" s="1">
        <v>131365.85</v>
      </c>
      <c r="S4717">
        <v>0</v>
      </c>
    </row>
    <row r="4718" spans="1:19" x14ac:dyDescent="0.25">
      <c r="A4718" s="2">
        <v>1004</v>
      </c>
      <c r="B4718" t="s">
        <v>872</v>
      </c>
      <c r="C4718" s="2" t="str">
        <f t="shared" si="240"/>
        <v>19</v>
      </c>
      <c r="D4718" t="s">
        <v>757</v>
      </c>
      <c r="E4718" s="2" t="str">
        <f t="shared" ref="E4718:E4735" si="242">"19102CA01"</f>
        <v>19102CA01</v>
      </c>
      <c r="F4718" t="s">
        <v>893</v>
      </c>
      <c r="G4718" t="s">
        <v>887</v>
      </c>
      <c r="H4718" t="s">
        <v>888</v>
      </c>
      <c r="I4718">
        <v>21000</v>
      </c>
      <c r="J4718" t="s">
        <v>167</v>
      </c>
      <c r="K4718">
        <v>400</v>
      </c>
      <c r="L4718">
        <v>0</v>
      </c>
      <c r="M4718">
        <v>-400</v>
      </c>
      <c r="N4718">
        <v>0</v>
      </c>
      <c r="O4718">
        <v>0</v>
      </c>
      <c r="P4718">
        <v>0</v>
      </c>
      <c r="Q4718">
        <v>0</v>
      </c>
      <c r="R4718">
        <v>0</v>
      </c>
      <c r="S4718">
        <v>0</v>
      </c>
    </row>
    <row r="4719" spans="1:19" x14ac:dyDescent="0.25">
      <c r="A4719" s="2">
        <v>1004</v>
      </c>
      <c r="B4719" t="s">
        <v>872</v>
      </c>
      <c r="C4719" s="2" t="str">
        <f t="shared" si="240"/>
        <v>19</v>
      </c>
      <c r="D4719" t="s">
        <v>757</v>
      </c>
      <c r="E4719" s="2" t="str">
        <f t="shared" si="242"/>
        <v>19102CA01</v>
      </c>
      <c r="F4719" t="s">
        <v>893</v>
      </c>
      <c r="G4719" t="s">
        <v>887</v>
      </c>
      <c r="H4719" t="s">
        <v>888</v>
      </c>
      <c r="I4719">
        <v>21300</v>
      </c>
      <c r="J4719" t="s">
        <v>69</v>
      </c>
      <c r="K4719" s="1">
        <v>4709</v>
      </c>
      <c r="L4719" s="1">
        <v>13809</v>
      </c>
      <c r="M4719" s="1">
        <v>9100</v>
      </c>
      <c r="N4719" s="1">
        <v>10413.44</v>
      </c>
      <c r="O4719" s="1">
        <v>3395.56</v>
      </c>
      <c r="P4719" s="1">
        <v>10413.44</v>
      </c>
      <c r="Q4719">
        <v>0</v>
      </c>
      <c r="R4719" s="1">
        <v>1954.54</v>
      </c>
      <c r="S4719" s="1">
        <v>8458.9</v>
      </c>
    </row>
    <row r="4720" spans="1:19" x14ac:dyDescent="0.25">
      <c r="A4720" s="2">
        <v>1004</v>
      </c>
      <c r="B4720" t="s">
        <v>872</v>
      </c>
      <c r="C4720" s="2" t="str">
        <f t="shared" si="240"/>
        <v>19</v>
      </c>
      <c r="D4720" t="s">
        <v>757</v>
      </c>
      <c r="E4720" s="2" t="str">
        <f t="shared" si="242"/>
        <v>19102CA01</v>
      </c>
      <c r="F4720" t="s">
        <v>893</v>
      </c>
      <c r="G4720" t="s">
        <v>887</v>
      </c>
      <c r="H4720" t="s">
        <v>888</v>
      </c>
      <c r="I4720">
        <v>21400</v>
      </c>
      <c r="J4720" t="s">
        <v>70</v>
      </c>
      <c r="K4720">
        <v>600</v>
      </c>
      <c r="L4720" s="1">
        <v>1800</v>
      </c>
      <c r="M4720" s="1">
        <v>1200</v>
      </c>
      <c r="N4720" s="1">
        <v>1693.94</v>
      </c>
      <c r="O4720">
        <v>106.06</v>
      </c>
      <c r="P4720" s="1">
        <v>1693.94</v>
      </c>
      <c r="Q4720">
        <v>0</v>
      </c>
      <c r="R4720" s="1">
        <v>1693.94</v>
      </c>
      <c r="S4720">
        <v>0</v>
      </c>
    </row>
    <row r="4721" spans="1:19" x14ac:dyDescent="0.25">
      <c r="A4721" s="2">
        <v>1004</v>
      </c>
      <c r="B4721" t="s">
        <v>872</v>
      </c>
      <c r="C4721" s="2" t="str">
        <f t="shared" si="240"/>
        <v>19</v>
      </c>
      <c r="D4721" t="s">
        <v>757</v>
      </c>
      <c r="E4721" s="2" t="str">
        <f t="shared" si="242"/>
        <v>19102CA01</v>
      </c>
      <c r="F4721" t="s">
        <v>893</v>
      </c>
      <c r="G4721" t="s">
        <v>887</v>
      </c>
      <c r="H4721" t="s">
        <v>888</v>
      </c>
      <c r="I4721">
        <v>21500</v>
      </c>
      <c r="J4721" t="s">
        <v>71</v>
      </c>
      <c r="K4721">
        <v>553</v>
      </c>
      <c r="L4721">
        <v>553</v>
      </c>
      <c r="M4721">
        <v>0</v>
      </c>
      <c r="N4721">
        <v>341.66</v>
      </c>
      <c r="O4721">
        <v>211.34</v>
      </c>
      <c r="P4721">
        <v>341.66</v>
      </c>
      <c r="Q4721">
        <v>0</v>
      </c>
      <c r="R4721">
        <v>341.66</v>
      </c>
      <c r="S4721">
        <v>0</v>
      </c>
    </row>
    <row r="4722" spans="1:19" x14ac:dyDescent="0.25">
      <c r="A4722" s="2">
        <v>1004</v>
      </c>
      <c r="B4722" t="s">
        <v>872</v>
      </c>
      <c r="C4722" s="2" t="str">
        <f t="shared" si="240"/>
        <v>19</v>
      </c>
      <c r="D4722" t="s">
        <v>757</v>
      </c>
      <c r="E4722" s="2" t="str">
        <f t="shared" si="242"/>
        <v>19102CA01</v>
      </c>
      <c r="F4722" t="s">
        <v>893</v>
      </c>
      <c r="G4722" t="s">
        <v>887</v>
      </c>
      <c r="H4722" t="s">
        <v>888</v>
      </c>
      <c r="I4722">
        <v>22000</v>
      </c>
      <c r="J4722" t="s">
        <v>39</v>
      </c>
      <c r="K4722">
        <v>691</v>
      </c>
      <c r="L4722">
        <v>691</v>
      </c>
      <c r="M4722">
        <v>0</v>
      </c>
      <c r="N4722">
        <v>50.8</v>
      </c>
      <c r="O4722">
        <v>640.20000000000005</v>
      </c>
      <c r="P4722">
        <v>50.8</v>
      </c>
      <c r="Q4722">
        <v>0</v>
      </c>
      <c r="R4722">
        <v>50.8</v>
      </c>
      <c r="S4722">
        <v>0</v>
      </c>
    </row>
    <row r="4723" spans="1:19" x14ac:dyDescent="0.25">
      <c r="A4723" s="2">
        <v>1004</v>
      </c>
      <c r="B4723" t="s">
        <v>872</v>
      </c>
      <c r="C4723" s="2" t="str">
        <f t="shared" si="240"/>
        <v>19</v>
      </c>
      <c r="D4723" t="s">
        <v>757</v>
      </c>
      <c r="E4723" s="2" t="str">
        <f t="shared" si="242"/>
        <v>19102CA01</v>
      </c>
      <c r="F4723" t="s">
        <v>893</v>
      </c>
      <c r="G4723" t="s">
        <v>887</v>
      </c>
      <c r="H4723" t="s">
        <v>888</v>
      </c>
      <c r="I4723">
        <v>22004</v>
      </c>
      <c r="J4723" t="s">
        <v>72</v>
      </c>
      <c r="K4723">
        <v>627</v>
      </c>
      <c r="L4723">
        <v>627</v>
      </c>
      <c r="M4723">
        <v>0</v>
      </c>
      <c r="N4723">
        <v>280.2</v>
      </c>
      <c r="O4723">
        <v>346.8</v>
      </c>
      <c r="P4723">
        <v>280.2</v>
      </c>
      <c r="Q4723">
        <v>0</v>
      </c>
      <c r="R4723">
        <v>280.2</v>
      </c>
      <c r="S4723">
        <v>0</v>
      </c>
    </row>
    <row r="4724" spans="1:19" x14ac:dyDescent="0.25">
      <c r="A4724" s="2">
        <v>1004</v>
      </c>
      <c r="B4724" t="s">
        <v>872</v>
      </c>
      <c r="C4724" s="2" t="str">
        <f t="shared" si="240"/>
        <v>19</v>
      </c>
      <c r="D4724" t="s">
        <v>757</v>
      </c>
      <c r="E4724" s="2" t="str">
        <f t="shared" si="242"/>
        <v>19102CA01</v>
      </c>
      <c r="F4724" t="s">
        <v>893</v>
      </c>
      <c r="G4724" t="s">
        <v>887</v>
      </c>
      <c r="H4724" t="s">
        <v>888</v>
      </c>
      <c r="I4724">
        <v>22103</v>
      </c>
      <c r="J4724" t="s">
        <v>76</v>
      </c>
      <c r="K4724" s="1">
        <v>2401</v>
      </c>
      <c r="L4724" s="1">
        <v>2401</v>
      </c>
      <c r="M4724">
        <v>0</v>
      </c>
      <c r="N4724" s="1">
        <v>2244.5500000000002</v>
      </c>
      <c r="O4724">
        <v>156.44999999999999</v>
      </c>
      <c r="P4724" s="1">
        <v>2244.5500000000002</v>
      </c>
      <c r="Q4724">
        <v>0</v>
      </c>
      <c r="R4724" s="1">
        <v>2244.5500000000002</v>
      </c>
      <c r="S4724">
        <v>0</v>
      </c>
    </row>
    <row r="4725" spans="1:19" x14ac:dyDescent="0.25">
      <c r="A4725" s="2">
        <v>1004</v>
      </c>
      <c r="B4725" t="s">
        <v>872</v>
      </c>
      <c r="C4725" s="2" t="str">
        <f t="shared" si="240"/>
        <v>19</v>
      </c>
      <c r="D4725" t="s">
        <v>757</v>
      </c>
      <c r="E4725" s="2" t="str">
        <f t="shared" si="242"/>
        <v>19102CA01</v>
      </c>
      <c r="F4725" t="s">
        <v>893</v>
      </c>
      <c r="G4725" t="s">
        <v>887</v>
      </c>
      <c r="H4725" t="s">
        <v>888</v>
      </c>
      <c r="I4725">
        <v>22104</v>
      </c>
      <c r="J4725" t="s">
        <v>77</v>
      </c>
      <c r="K4725" s="1">
        <v>11696</v>
      </c>
      <c r="L4725" s="1">
        <v>21696</v>
      </c>
      <c r="M4725" s="1">
        <v>10000</v>
      </c>
      <c r="N4725" s="1">
        <v>21625.89</v>
      </c>
      <c r="O4725">
        <v>70.11</v>
      </c>
      <c r="P4725" s="1">
        <v>21625.89</v>
      </c>
      <c r="Q4725">
        <v>0</v>
      </c>
      <c r="R4725" s="1">
        <v>21335.77</v>
      </c>
      <c r="S4725">
        <v>290.12</v>
      </c>
    </row>
    <row r="4726" spans="1:19" x14ac:dyDescent="0.25">
      <c r="A4726" s="2">
        <v>1004</v>
      </c>
      <c r="B4726" t="s">
        <v>872</v>
      </c>
      <c r="C4726" s="2" t="str">
        <f t="shared" si="240"/>
        <v>19</v>
      </c>
      <c r="D4726" t="s">
        <v>757</v>
      </c>
      <c r="E4726" s="2" t="str">
        <f t="shared" si="242"/>
        <v>19102CA01</v>
      </c>
      <c r="F4726" t="s">
        <v>893</v>
      </c>
      <c r="G4726" t="s">
        <v>887</v>
      </c>
      <c r="H4726" t="s">
        <v>888</v>
      </c>
      <c r="I4726">
        <v>22107</v>
      </c>
      <c r="J4726" t="s">
        <v>106</v>
      </c>
      <c r="K4726" s="1">
        <v>1596</v>
      </c>
      <c r="L4726" s="1">
        <v>1596</v>
      </c>
      <c r="M4726">
        <v>0</v>
      </c>
      <c r="N4726" s="1">
        <v>1734.57</v>
      </c>
      <c r="O4726">
        <v>-138.57</v>
      </c>
      <c r="P4726" s="1">
        <v>1734.57</v>
      </c>
      <c r="Q4726">
        <v>0</v>
      </c>
      <c r="R4726" s="1">
        <v>1734.57</v>
      </c>
      <c r="S4726">
        <v>0</v>
      </c>
    </row>
    <row r="4727" spans="1:19" x14ac:dyDescent="0.25">
      <c r="A4727" s="2">
        <v>1004</v>
      </c>
      <c r="B4727" t="s">
        <v>872</v>
      </c>
      <c r="C4727" s="2" t="str">
        <f t="shared" ref="C4727:C4790" si="243">"19"</f>
        <v>19</v>
      </c>
      <c r="D4727" t="s">
        <v>757</v>
      </c>
      <c r="E4727" s="2" t="str">
        <f t="shared" si="242"/>
        <v>19102CA01</v>
      </c>
      <c r="F4727" t="s">
        <v>893</v>
      </c>
      <c r="G4727" t="s">
        <v>887</v>
      </c>
      <c r="H4727" t="s">
        <v>888</v>
      </c>
      <c r="I4727">
        <v>22109</v>
      </c>
      <c r="J4727" t="s">
        <v>78</v>
      </c>
      <c r="K4727" s="1">
        <v>7743</v>
      </c>
      <c r="L4727" s="1">
        <v>5243</v>
      </c>
      <c r="M4727" s="1">
        <v>-2500</v>
      </c>
      <c r="N4727" s="1">
        <v>1709.56</v>
      </c>
      <c r="O4727" s="1">
        <v>3533.44</v>
      </c>
      <c r="P4727" s="1">
        <v>1709.56</v>
      </c>
      <c r="Q4727">
        <v>0</v>
      </c>
      <c r="R4727" s="1">
        <v>1709.56</v>
      </c>
      <c r="S4727">
        <v>0</v>
      </c>
    </row>
    <row r="4728" spans="1:19" x14ac:dyDescent="0.25">
      <c r="A4728" s="2">
        <v>1004</v>
      </c>
      <c r="B4728" t="s">
        <v>872</v>
      </c>
      <c r="C4728" s="2" t="str">
        <f t="shared" si="243"/>
        <v>19</v>
      </c>
      <c r="D4728" t="s">
        <v>757</v>
      </c>
      <c r="E4728" s="2" t="str">
        <f t="shared" si="242"/>
        <v>19102CA01</v>
      </c>
      <c r="F4728" t="s">
        <v>893</v>
      </c>
      <c r="G4728" t="s">
        <v>887</v>
      </c>
      <c r="H4728" t="s">
        <v>888</v>
      </c>
      <c r="I4728">
        <v>22300</v>
      </c>
      <c r="J4728" t="s">
        <v>79</v>
      </c>
      <c r="K4728" s="1">
        <v>33085</v>
      </c>
      <c r="L4728" s="1">
        <v>3585</v>
      </c>
      <c r="M4728" s="1">
        <v>-29500</v>
      </c>
      <c r="N4728" s="1">
        <v>2686.96</v>
      </c>
      <c r="O4728">
        <v>898.04</v>
      </c>
      <c r="P4728" s="1">
        <v>2686.96</v>
      </c>
      <c r="Q4728">
        <v>0</v>
      </c>
      <c r="R4728" s="1">
        <v>2686.96</v>
      </c>
      <c r="S4728">
        <v>0</v>
      </c>
    </row>
    <row r="4729" spans="1:19" x14ac:dyDescent="0.25">
      <c r="A4729" s="2">
        <v>1004</v>
      </c>
      <c r="B4729" t="s">
        <v>872</v>
      </c>
      <c r="C4729" s="2" t="str">
        <f t="shared" si="243"/>
        <v>19</v>
      </c>
      <c r="D4729" t="s">
        <v>757</v>
      </c>
      <c r="E4729" s="2" t="str">
        <f t="shared" si="242"/>
        <v>19102CA01</v>
      </c>
      <c r="F4729" t="s">
        <v>893</v>
      </c>
      <c r="G4729" t="s">
        <v>887</v>
      </c>
      <c r="H4729" t="s">
        <v>888</v>
      </c>
      <c r="I4729">
        <v>22401</v>
      </c>
      <c r="J4729" t="s">
        <v>175</v>
      </c>
      <c r="K4729" s="1">
        <v>1889</v>
      </c>
      <c r="L4729" s="1">
        <v>1889</v>
      </c>
      <c r="M4729">
        <v>0</v>
      </c>
      <c r="N4729">
        <v>438.62</v>
      </c>
      <c r="O4729" s="1">
        <v>1450.38</v>
      </c>
      <c r="P4729">
        <v>438.62</v>
      </c>
      <c r="Q4729">
        <v>0</v>
      </c>
      <c r="R4729">
        <v>438.62</v>
      </c>
      <c r="S4729">
        <v>0</v>
      </c>
    </row>
    <row r="4730" spans="1:19" x14ac:dyDescent="0.25">
      <c r="A4730" s="2">
        <v>1004</v>
      </c>
      <c r="B4730" t="s">
        <v>872</v>
      </c>
      <c r="C4730" s="2" t="str">
        <f t="shared" si="243"/>
        <v>19</v>
      </c>
      <c r="D4730" t="s">
        <v>757</v>
      </c>
      <c r="E4730" s="2" t="str">
        <f t="shared" si="242"/>
        <v>19102CA01</v>
      </c>
      <c r="F4730" t="s">
        <v>893</v>
      </c>
      <c r="G4730" t="s">
        <v>887</v>
      </c>
      <c r="H4730" t="s">
        <v>888</v>
      </c>
      <c r="I4730">
        <v>22501</v>
      </c>
      <c r="J4730" t="s">
        <v>687</v>
      </c>
      <c r="K4730">
        <v>0</v>
      </c>
      <c r="L4730">
        <v>97</v>
      </c>
      <c r="M4730">
        <v>97</v>
      </c>
      <c r="N4730">
        <v>0</v>
      </c>
      <c r="O4730">
        <v>97</v>
      </c>
      <c r="P4730">
        <v>0</v>
      </c>
      <c r="Q4730">
        <v>0</v>
      </c>
      <c r="R4730">
        <v>0</v>
      </c>
      <c r="S4730">
        <v>0</v>
      </c>
    </row>
    <row r="4731" spans="1:19" x14ac:dyDescent="0.25">
      <c r="A4731" s="2">
        <v>1004</v>
      </c>
      <c r="B4731" t="s">
        <v>872</v>
      </c>
      <c r="C4731" s="2" t="str">
        <f t="shared" si="243"/>
        <v>19</v>
      </c>
      <c r="D4731" t="s">
        <v>757</v>
      </c>
      <c r="E4731" s="2" t="str">
        <f t="shared" si="242"/>
        <v>19102CA01</v>
      </c>
      <c r="F4731" t="s">
        <v>893</v>
      </c>
      <c r="G4731" t="s">
        <v>887</v>
      </c>
      <c r="H4731" t="s">
        <v>888</v>
      </c>
      <c r="I4731">
        <v>22609</v>
      </c>
      <c r="J4731" t="s">
        <v>44</v>
      </c>
      <c r="K4731">
        <v>250</v>
      </c>
      <c r="L4731">
        <v>250</v>
      </c>
      <c r="M4731">
        <v>0</v>
      </c>
      <c r="N4731">
        <v>0</v>
      </c>
      <c r="O4731">
        <v>250</v>
      </c>
      <c r="P4731">
        <v>0</v>
      </c>
      <c r="Q4731">
        <v>0</v>
      </c>
      <c r="R4731">
        <v>0</v>
      </c>
      <c r="S4731">
        <v>0</v>
      </c>
    </row>
    <row r="4732" spans="1:19" x14ac:dyDescent="0.25">
      <c r="A4732" s="2">
        <v>1004</v>
      </c>
      <c r="B4732" t="s">
        <v>872</v>
      </c>
      <c r="C4732" s="2" t="str">
        <f t="shared" si="243"/>
        <v>19</v>
      </c>
      <c r="D4732" t="s">
        <v>757</v>
      </c>
      <c r="E4732" s="2" t="str">
        <f t="shared" si="242"/>
        <v>19102CA01</v>
      </c>
      <c r="F4732" t="s">
        <v>893</v>
      </c>
      <c r="G4732" t="s">
        <v>887</v>
      </c>
      <c r="H4732" t="s">
        <v>888</v>
      </c>
      <c r="I4732">
        <v>23001</v>
      </c>
      <c r="J4732" t="s">
        <v>88</v>
      </c>
      <c r="K4732">
        <v>343</v>
      </c>
      <c r="L4732">
        <v>480</v>
      </c>
      <c r="M4732">
        <v>137</v>
      </c>
      <c r="N4732">
        <v>480</v>
      </c>
      <c r="O4732">
        <v>0</v>
      </c>
      <c r="P4732">
        <v>480</v>
      </c>
      <c r="Q4732">
        <v>0</v>
      </c>
      <c r="R4732">
        <v>480</v>
      </c>
      <c r="S4732">
        <v>0</v>
      </c>
    </row>
    <row r="4733" spans="1:19" x14ac:dyDescent="0.25">
      <c r="A4733" s="2">
        <v>1004</v>
      </c>
      <c r="B4733" t="s">
        <v>872</v>
      </c>
      <c r="C4733" s="2" t="str">
        <f t="shared" si="243"/>
        <v>19</v>
      </c>
      <c r="D4733" t="s">
        <v>757</v>
      </c>
      <c r="E4733" s="2" t="str">
        <f t="shared" si="242"/>
        <v>19102CA01</v>
      </c>
      <c r="F4733" t="s">
        <v>893</v>
      </c>
      <c r="G4733" t="s">
        <v>887</v>
      </c>
      <c r="H4733" t="s">
        <v>888</v>
      </c>
      <c r="I4733">
        <v>23100</v>
      </c>
      <c r="J4733" t="s">
        <v>89</v>
      </c>
      <c r="K4733">
        <v>200</v>
      </c>
      <c r="L4733">
        <v>420</v>
      </c>
      <c r="M4733">
        <v>220</v>
      </c>
      <c r="N4733">
        <v>417.42</v>
      </c>
      <c r="O4733">
        <v>2.58</v>
      </c>
      <c r="P4733">
        <v>417.42</v>
      </c>
      <c r="Q4733">
        <v>0</v>
      </c>
      <c r="R4733">
        <v>417.42</v>
      </c>
      <c r="S4733">
        <v>0</v>
      </c>
    </row>
    <row r="4734" spans="1:19" x14ac:dyDescent="0.25">
      <c r="A4734" s="2">
        <v>1004</v>
      </c>
      <c r="B4734" t="s">
        <v>872</v>
      </c>
      <c r="C4734" s="2" t="str">
        <f t="shared" si="243"/>
        <v>19</v>
      </c>
      <c r="D4734" t="s">
        <v>757</v>
      </c>
      <c r="E4734" s="2" t="str">
        <f t="shared" si="242"/>
        <v>19102CA01</v>
      </c>
      <c r="F4734" t="s">
        <v>893</v>
      </c>
      <c r="G4734" t="s">
        <v>887</v>
      </c>
      <c r="H4734" t="s">
        <v>888</v>
      </c>
      <c r="I4734">
        <v>27100</v>
      </c>
      <c r="J4734" t="s">
        <v>230</v>
      </c>
      <c r="K4734" s="1">
        <v>3271</v>
      </c>
      <c r="L4734" s="1">
        <v>3271</v>
      </c>
      <c r="M4734">
        <v>0</v>
      </c>
      <c r="N4734" s="1">
        <v>2261.1999999999998</v>
      </c>
      <c r="O4734" s="1">
        <v>1009.8</v>
      </c>
      <c r="P4734" s="1">
        <v>2261.1999999999998</v>
      </c>
      <c r="Q4734">
        <v>0</v>
      </c>
      <c r="R4734" s="1">
        <v>2261.1999999999998</v>
      </c>
      <c r="S4734">
        <v>0</v>
      </c>
    </row>
    <row r="4735" spans="1:19" x14ac:dyDescent="0.25">
      <c r="A4735" s="2">
        <v>1004</v>
      </c>
      <c r="B4735" t="s">
        <v>872</v>
      </c>
      <c r="C4735" s="2" t="str">
        <f t="shared" si="243"/>
        <v>19</v>
      </c>
      <c r="D4735" t="s">
        <v>757</v>
      </c>
      <c r="E4735" s="2" t="str">
        <f t="shared" si="242"/>
        <v>19102CA01</v>
      </c>
      <c r="F4735" t="s">
        <v>893</v>
      </c>
      <c r="G4735" t="s">
        <v>887</v>
      </c>
      <c r="H4735" t="s">
        <v>888</v>
      </c>
      <c r="I4735">
        <v>28001</v>
      </c>
      <c r="J4735" t="s">
        <v>45</v>
      </c>
      <c r="K4735" s="1">
        <v>2939</v>
      </c>
      <c r="L4735" s="1">
        <v>2939</v>
      </c>
      <c r="M4735">
        <v>0</v>
      </c>
      <c r="N4735" s="1">
        <v>2898.6</v>
      </c>
      <c r="O4735">
        <v>40.4</v>
      </c>
      <c r="P4735" s="1">
        <v>2898.6</v>
      </c>
      <c r="Q4735">
        <v>0</v>
      </c>
      <c r="R4735" s="1">
        <v>2898.6</v>
      </c>
      <c r="S4735">
        <v>0</v>
      </c>
    </row>
    <row r="4736" spans="1:19" x14ac:dyDescent="0.25">
      <c r="A4736" s="2">
        <v>1004</v>
      </c>
      <c r="B4736" t="s">
        <v>872</v>
      </c>
      <c r="C4736" s="2" t="str">
        <f t="shared" si="243"/>
        <v>19</v>
      </c>
      <c r="D4736" t="s">
        <v>757</v>
      </c>
      <c r="E4736" s="2" t="str">
        <f t="shared" ref="E4736:E4762" si="244">"19102CA02"</f>
        <v>19102CA02</v>
      </c>
      <c r="F4736" t="s">
        <v>894</v>
      </c>
      <c r="G4736" t="s">
        <v>887</v>
      </c>
      <c r="H4736" t="s">
        <v>888</v>
      </c>
      <c r="I4736">
        <v>21000</v>
      </c>
      <c r="J4736" t="s">
        <v>167</v>
      </c>
      <c r="K4736" s="1">
        <v>21793</v>
      </c>
      <c r="L4736" s="1">
        <v>21793</v>
      </c>
      <c r="M4736">
        <v>0</v>
      </c>
      <c r="N4736" s="1">
        <v>19215.38</v>
      </c>
      <c r="O4736" s="1">
        <v>2577.62</v>
      </c>
      <c r="P4736" s="1">
        <v>19215.38</v>
      </c>
      <c r="Q4736">
        <v>0</v>
      </c>
      <c r="R4736" s="1">
        <v>19215.38</v>
      </c>
      <c r="S4736">
        <v>0</v>
      </c>
    </row>
    <row r="4737" spans="1:19" x14ac:dyDescent="0.25">
      <c r="A4737" s="2">
        <v>1004</v>
      </c>
      <c r="B4737" t="s">
        <v>872</v>
      </c>
      <c r="C4737" s="2" t="str">
        <f t="shared" si="243"/>
        <v>19</v>
      </c>
      <c r="D4737" t="s">
        <v>757</v>
      </c>
      <c r="E4737" s="2" t="str">
        <f t="shared" si="244"/>
        <v>19102CA02</v>
      </c>
      <c r="F4737" t="s">
        <v>894</v>
      </c>
      <c r="G4737" t="s">
        <v>887</v>
      </c>
      <c r="H4737" t="s">
        <v>888</v>
      </c>
      <c r="I4737">
        <v>21200</v>
      </c>
      <c r="J4737" t="s">
        <v>68</v>
      </c>
      <c r="K4737" s="1">
        <v>6063</v>
      </c>
      <c r="L4737" s="1">
        <v>6063</v>
      </c>
      <c r="M4737">
        <v>0</v>
      </c>
      <c r="N4737">
        <v>0</v>
      </c>
      <c r="O4737" s="1">
        <v>6063</v>
      </c>
      <c r="P4737">
        <v>0</v>
      </c>
      <c r="Q4737">
        <v>0</v>
      </c>
      <c r="R4737">
        <v>0</v>
      </c>
      <c r="S4737">
        <v>0</v>
      </c>
    </row>
    <row r="4738" spans="1:19" x14ac:dyDescent="0.25">
      <c r="A4738" s="2">
        <v>1004</v>
      </c>
      <c r="B4738" t="s">
        <v>872</v>
      </c>
      <c r="C4738" s="2" t="str">
        <f t="shared" si="243"/>
        <v>19</v>
      </c>
      <c r="D4738" t="s">
        <v>757</v>
      </c>
      <c r="E4738" s="2" t="str">
        <f t="shared" si="244"/>
        <v>19102CA02</v>
      </c>
      <c r="F4738" t="s">
        <v>894</v>
      </c>
      <c r="G4738" t="s">
        <v>887</v>
      </c>
      <c r="H4738" t="s">
        <v>888</v>
      </c>
      <c r="I4738">
        <v>21300</v>
      </c>
      <c r="J4738" t="s">
        <v>69</v>
      </c>
      <c r="K4738" s="1">
        <v>21945</v>
      </c>
      <c r="L4738" s="1">
        <v>21945</v>
      </c>
      <c r="M4738">
        <v>0</v>
      </c>
      <c r="N4738" s="1">
        <v>19011.38</v>
      </c>
      <c r="O4738" s="1">
        <v>2933.62</v>
      </c>
      <c r="P4738" s="1">
        <v>19011.38</v>
      </c>
      <c r="Q4738">
        <v>0</v>
      </c>
      <c r="R4738" s="1">
        <v>19011.240000000002</v>
      </c>
      <c r="S4738">
        <v>0.14000000000000001</v>
      </c>
    </row>
    <row r="4739" spans="1:19" x14ac:dyDescent="0.25">
      <c r="A4739" s="2">
        <v>1004</v>
      </c>
      <c r="B4739" t="s">
        <v>872</v>
      </c>
      <c r="C4739" s="2" t="str">
        <f t="shared" si="243"/>
        <v>19</v>
      </c>
      <c r="D4739" t="s">
        <v>757</v>
      </c>
      <c r="E4739" s="2" t="str">
        <f t="shared" si="244"/>
        <v>19102CA02</v>
      </c>
      <c r="F4739" t="s">
        <v>894</v>
      </c>
      <c r="G4739" t="s">
        <v>887</v>
      </c>
      <c r="H4739" t="s">
        <v>888</v>
      </c>
      <c r="I4739">
        <v>21400</v>
      </c>
      <c r="J4739" t="s">
        <v>70</v>
      </c>
      <c r="K4739" s="1">
        <v>2216</v>
      </c>
      <c r="L4739" s="1">
        <v>2311</v>
      </c>
      <c r="M4739">
        <v>95</v>
      </c>
      <c r="N4739" s="1">
        <v>2310.96</v>
      </c>
      <c r="O4739">
        <v>0.04</v>
      </c>
      <c r="P4739" s="1">
        <v>2310.96</v>
      </c>
      <c r="Q4739">
        <v>0</v>
      </c>
      <c r="R4739" s="1">
        <v>2310.96</v>
      </c>
      <c r="S4739">
        <v>0</v>
      </c>
    </row>
    <row r="4740" spans="1:19" x14ac:dyDescent="0.25">
      <c r="A4740" s="2">
        <v>1004</v>
      </c>
      <c r="B4740" t="s">
        <v>872</v>
      </c>
      <c r="C4740" s="2" t="str">
        <f t="shared" si="243"/>
        <v>19</v>
      </c>
      <c r="D4740" t="s">
        <v>757</v>
      </c>
      <c r="E4740" s="2" t="str">
        <f t="shared" si="244"/>
        <v>19102CA02</v>
      </c>
      <c r="F4740" t="s">
        <v>894</v>
      </c>
      <c r="G4740" t="s">
        <v>887</v>
      </c>
      <c r="H4740" t="s">
        <v>888</v>
      </c>
      <c r="I4740">
        <v>21500</v>
      </c>
      <c r="J4740" t="s">
        <v>71</v>
      </c>
      <c r="K4740" s="1">
        <v>2410</v>
      </c>
      <c r="L4740" s="1">
        <v>2410</v>
      </c>
      <c r="M4740">
        <v>0</v>
      </c>
      <c r="N4740" s="1">
        <v>2115.9299999999998</v>
      </c>
      <c r="O4740">
        <v>294.07</v>
      </c>
      <c r="P4740" s="1">
        <v>2115.9299999999998</v>
      </c>
      <c r="Q4740">
        <v>0</v>
      </c>
      <c r="R4740" s="1">
        <v>2115.9299999999998</v>
      </c>
      <c r="S4740">
        <v>0</v>
      </c>
    </row>
    <row r="4741" spans="1:19" x14ac:dyDescent="0.25">
      <c r="A4741" s="2">
        <v>1004</v>
      </c>
      <c r="B4741" t="s">
        <v>872</v>
      </c>
      <c r="C4741" s="2" t="str">
        <f t="shared" si="243"/>
        <v>19</v>
      </c>
      <c r="D4741" t="s">
        <v>757</v>
      </c>
      <c r="E4741" s="2" t="str">
        <f t="shared" si="244"/>
        <v>19102CA02</v>
      </c>
      <c r="F4741" t="s">
        <v>894</v>
      </c>
      <c r="G4741" t="s">
        <v>887</v>
      </c>
      <c r="H4741" t="s">
        <v>888</v>
      </c>
      <c r="I4741">
        <v>22000</v>
      </c>
      <c r="J4741" t="s">
        <v>39</v>
      </c>
      <c r="K4741" s="1">
        <v>1881</v>
      </c>
      <c r="L4741" s="1">
        <v>1881</v>
      </c>
      <c r="M4741">
        <v>0</v>
      </c>
      <c r="N4741" s="1">
        <v>1539.75</v>
      </c>
      <c r="O4741">
        <v>341.25</v>
      </c>
      <c r="P4741" s="1">
        <v>1539.75</v>
      </c>
      <c r="Q4741">
        <v>0</v>
      </c>
      <c r="R4741" s="1">
        <v>1539.75</v>
      </c>
      <c r="S4741">
        <v>0</v>
      </c>
    </row>
    <row r="4742" spans="1:19" x14ac:dyDescent="0.25">
      <c r="A4742" s="2">
        <v>1004</v>
      </c>
      <c r="B4742" t="s">
        <v>872</v>
      </c>
      <c r="C4742" s="2" t="str">
        <f t="shared" si="243"/>
        <v>19</v>
      </c>
      <c r="D4742" t="s">
        <v>757</v>
      </c>
      <c r="E4742" s="2" t="str">
        <f t="shared" si="244"/>
        <v>19102CA02</v>
      </c>
      <c r="F4742" t="s">
        <v>894</v>
      </c>
      <c r="G4742" t="s">
        <v>887</v>
      </c>
      <c r="H4742" t="s">
        <v>888</v>
      </c>
      <c r="I4742">
        <v>22004</v>
      </c>
      <c r="J4742" t="s">
        <v>72</v>
      </c>
      <c r="K4742" s="1">
        <v>1159</v>
      </c>
      <c r="L4742" s="1">
        <v>1399</v>
      </c>
      <c r="M4742">
        <v>240</v>
      </c>
      <c r="N4742" s="1">
        <v>1398.85</v>
      </c>
      <c r="O4742">
        <v>0.15</v>
      </c>
      <c r="P4742" s="1">
        <v>1398.85</v>
      </c>
      <c r="Q4742">
        <v>0</v>
      </c>
      <c r="R4742" s="1">
        <v>1398.85</v>
      </c>
      <c r="S4742">
        <v>0</v>
      </c>
    </row>
    <row r="4743" spans="1:19" x14ac:dyDescent="0.25">
      <c r="A4743" s="2">
        <v>1004</v>
      </c>
      <c r="B4743" t="s">
        <v>872</v>
      </c>
      <c r="C4743" s="2" t="str">
        <f t="shared" si="243"/>
        <v>19</v>
      </c>
      <c r="D4743" t="s">
        <v>757</v>
      </c>
      <c r="E4743" s="2" t="str">
        <f t="shared" si="244"/>
        <v>19102CA02</v>
      </c>
      <c r="F4743" t="s">
        <v>894</v>
      </c>
      <c r="G4743" t="s">
        <v>887</v>
      </c>
      <c r="H4743" t="s">
        <v>888</v>
      </c>
      <c r="I4743">
        <v>22100</v>
      </c>
      <c r="J4743" t="s">
        <v>73</v>
      </c>
      <c r="K4743" s="1">
        <v>44584</v>
      </c>
      <c r="L4743" s="1">
        <v>76234</v>
      </c>
      <c r="M4743" s="1">
        <v>31650</v>
      </c>
      <c r="N4743" s="1">
        <v>76229.039999999994</v>
      </c>
      <c r="O4743">
        <v>4.96</v>
      </c>
      <c r="P4743" s="1">
        <v>76229.039999999994</v>
      </c>
      <c r="Q4743">
        <v>0</v>
      </c>
      <c r="R4743" s="1">
        <v>76229.039999999994</v>
      </c>
      <c r="S4743">
        <v>0</v>
      </c>
    </row>
    <row r="4744" spans="1:19" x14ac:dyDescent="0.25">
      <c r="A4744" s="2">
        <v>1004</v>
      </c>
      <c r="B4744" t="s">
        <v>872</v>
      </c>
      <c r="C4744" s="2" t="str">
        <f t="shared" si="243"/>
        <v>19</v>
      </c>
      <c r="D4744" t="s">
        <v>757</v>
      </c>
      <c r="E4744" s="2" t="str">
        <f t="shared" si="244"/>
        <v>19102CA02</v>
      </c>
      <c r="F4744" t="s">
        <v>894</v>
      </c>
      <c r="G4744" t="s">
        <v>887</v>
      </c>
      <c r="H4744" t="s">
        <v>888</v>
      </c>
      <c r="I4744">
        <v>22101</v>
      </c>
      <c r="J4744" t="s">
        <v>74</v>
      </c>
      <c r="K4744" s="1">
        <v>28573</v>
      </c>
      <c r="L4744" s="1">
        <v>28573</v>
      </c>
      <c r="M4744">
        <v>0</v>
      </c>
      <c r="N4744" s="1">
        <v>21349.17</v>
      </c>
      <c r="O4744" s="1">
        <v>7223.83</v>
      </c>
      <c r="P4744" s="1">
        <v>21349.17</v>
      </c>
      <c r="Q4744">
        <v>0</v>
      </c>
      <c r="R4744" s="1">
        <v>21349.17</v>
      </c>
      <c r="S4744">
        <v>0</v>
      </c>
    </row>
    <row r="4745" spans="1:19" x14ac:dyDescent="0.25">
      <c r="A4745" s="2">
        <v>1004</v>
      </c>
      <c r="B4745" t="s">
        <v>872</v>
      </c>
      <c r="C4745" s="2" t="str">
        <f t="shared" si="243"/>
        <v>19</v>
      </c>
      <c r="D4745" t="s">
        <v>757</v>
      </c>
      <c r="E4745" s="2" t="str">
        <f t="shared" si="244"/>
        <v>19102CA02</v>
      </c>
      <c r="F4745" t="s">
        <v>894</v>
      </c>
      <c r="G4745" t="s">
        <v>887</v>
      </c>
      <c r="H4745" t="s">
        <v>888</v>
      </c>
      <c r="I4745">
        <v>22102</v>
      </c>
      <c r="J4745" t="s">
        <v>75</v>
      </c>
      <c r="K4745" s="1">
        <v>60316</v>
      </c>
      <c r="L4745" s="1">
        <v>60316</v>
      </c>
      <c r="M4745">
        <v>0</v>
      </c>
      <c r="N4745" s="1">
        <v>72836.149999999994</v>
      </c>
      <c r="O4745" s="1">
        <v>-12520.15</v>
      </c>
      <c r="P4745" s="1">
        <v>72836.149999999994</v>
      </c>
      <c r="Q4745">
        <v>0</v>
      </c>
      <c r="R4745" s="1">
        <v>72836.149999999994</v>
      </c>
      <c r="S4745">
        <v>0</v>
      </c>
    </row>
    <row r="4746" spans="1:19" x14ac:dyDescent="0.25">
      <c r="A4746" s="2">
        <v>1004</v>
      </c>
      <c r="B4746" t="s">
        <v>872</v>
      </c>
      <c r="C4746" s="2" t="str">
        <f t="shared" si="243"/>
        <v>19</v>
      </c>
      <c r="D4746" t="s">
        <v>757</v>
      </c>
      <c r="E4746" s="2" t="str">
        <f t="shared" si="244"/>
        <v>19102CA02</v>
      </c>
      <c r="F4746" t="s">
        <v>894</v>
      </c>
      <c r="G4746" t="s">
        <v>887</v>
      </c>
      <c r="H4746" t="s">
        <v>888</v>
      </c>
      <c r="I4746">
        <v>22103</v>
      </c>
      <c r="J4746" t="s">
        <v>76</v>
      </c>
      <c r="K4746" s="1">
        <v>1868</v>
      </c>
      <c r="L4746" s="1">
        <v>2868</v>
      </c>
      <c r="M4746" s="1">
        <v>1000</v>
      </c>
      <c r="N4746" s="1">
        <v>2795.51</v>
      </c>
      <c r="O4746">
        <v>72.489999999999995</v>
      </c>
      <c r="P4746" s="1">
        <v>2795.51</v>
      </c>
      <c r="Q4746">
        <v>0</v>
      </c>
      <c r="R4746" s="1">
        <v>2795.51</v>
      </c>
      <c r="S4746">
        <v>0</v>
      </c>
    </row>
    <row r="4747" spans="1:19" x14ac:dyDescent="0.25">
      <c r="A4747" s="2">
        <v>1004</v>
      </c>
      <c r="B4747" t="s">
        <v>872</v>
      </c>
      <c r="C4747" s="2" t="str">
        <f t="shared" si="243"/>
        <v>19</v>
      </c>
      <c r="D4747" t="s">
        <v>757</v>
      </c>
      <c r="E4747" s="2" t="str">
        <f t="shared" si="244"/>
        <v>19102CA02</v>
      </c>
      <c r="F4747" t="s">
        <v>894</v>
      </c>
      <c r="G4747" t="s">
        <v>887</v>
      </c>
      <c r="H4747" t="s">
        <v>888</v>
      </c>
      <c r="I4747">
        <v>22104</v>
      </c>
      <c r="J4747" t="s">
        <v>77</v>
      </c>
      <c r="K4747" s="1">
        <v>16440</v>
      </c>
      <c r="L4747" s="1">
        <v>16440</v>
      </c>
      <c r="M4747">
        <v>0</v>
      </c>
      <c r="N4747" s="1">
        <v>16439.23</v>
      </c>
      <c r="O4747">
        <v>0.77</v>
      </c>
      <c r="P4747" s="1">
        <v>16439.23</v>
      </c>
      <c r="Q4747">
        <v>0</v>
      </c>
      <c r="R4747" s="1">
        <v>16439.21</v>
      </c>
      <c r="S4747">
        <v>0.02</v>
      </c>
    </row>
    <row r="4748" spans="1:19" x14ac:dyDescent="0.25">
      <c r="A4748" s="2">
        <v>1004</v>
      </c>
      <c r="B4748" t="s">
        <v>872</v>
      </c>
      <c r="C4748" s="2" t="str">
        <f t="shared" si="243"/>
        <v>19</v>
      </c>
      <c r="D4748" t="s">
        <v>757</v>
      </c>
      <c r="E4748" s="2" t="str">
        <f t="shared" si="244"/>
        <v>19102CA02</v>
      </c>
      <c r="F4748" t="s">
        <v>894</v>
      </c>
      <c r="G4748" t="s">
        <v>887</v>
      </c>
      <c r="H4748" t="s">
        <v>888</v>
      </c>
      <c r="I4748">
        <v>22105</v>
      </c>
      <c r="J4748" t="s">
        <v>357</v>
      </c>
      <c r="K4748" s="1">
        <v>170616</v>
      </c>
      <c r="L4748">
        <v>0</v>
      </c>
      <c r="M4748" s="1">
        <v>-170616</v>
      </c>
      <c r="N4748">
        <v>0</v>
      </c>
      <c r="O4748">
        <v>0</v>
      </c>
      <c r="P4748">
        <v>0</v>
      </c>
      <c r="Q4748">
        <v>0</v>
      </c>
      <c r="R4748">
        <v>0</v>
      </c>
      <c r="S4748">
        <v>0</v>
      </c>
    </row>
    <row r="4749" spans="1:19" x14ac:dyDescent="0.25">
      <c r="A4749" s="2">
        <v>1004</v>
      </c>
      <c r="B4749" t="s">
        <v>872</v>
      </c>
      <c r="C4749" s="2" t="str">
        <f t="shared" si="243"/>
        <v>19</v>
      </c>
      <c r="D4749" t="s">
        <v>757</v>
      </c>
      <c r="E4749" s="2" t="str">
        <f t="shared" si="244"/>
        <v>19102CA02</v>
      </c>
      <c r="F4749" t="s">
        <v>894</v>
      </c>
      <c r="G4749" t="s">
        <v>887</v>
      </c>
      <c r="H4749" t="s">
        <v>888</v>
      </c>
      <c r="I4749">
        <v>22107</v>
      </c>
      <c r="J4749" t="s">
        <v>106</v>
      </c>
      <c r="K4749" s="1">
        <v>4097</v>
      </c>
      <c r="L4749" s="1">
        <v>4097</v>
      </c>
      <c r="M4749">
        <v>0</v>
      </c>
      <c r="N4749" s="1">
        <v>4047.22</v>
      </c>
      <c r="O4749">
        <v>49.78</v>
      </c>
      <c r="P4749" s="1">
        <v>4047.22</v>
      </c>
      <c r="Q4749">
        <v>0</v>
      </c>
      <c r="R4749" s="1">
        <v>4047.22</v>
      </c>
      <c r="S4749">
        <v>0</v>
      </c>
    </row>
    <row r="4750" spans="1:19" x14ac:dyDescent="0.25">
      <c r="A4750" s="2">
        <v>1004</v>
      </c>
      <c r="B4750" t="s">
        <v>872</v>
      </c>
      <c r="C4750" s="2" t="str">
        <f t="shared" si="243"/>
        <v>19</v>
      </c>
      <c r="D4750" t="s">
        <v>757</v>
      </c>
      <c r="E4750" s="2" t="str">
        <f t="shared" si="244"/>
        <v>19102CA02</v>
      </c>
      <c r="F4750" t="s">
        <v>894</v>
      </c>
      <c r="G4750" t="s">
        <v>887</v>
      </c>
      <c r="H4750" t="s">
        <v>888</v>
      </c>
      <c r="I4750">
        <v>22109</v>
      </c>
      <c r="J4750" t="s">
        <v>78</v>
      </c>
      <c r="K4750" s="1">
        <v>90918</v>
      </c>
      <c r="L4750" s="1">
        <v>98918</v>
      </c>
      <c r="M4750" s="1">
        <v>8000</v>
      </c>
      <c r="N4750" s="1">
        <v>99653.06</v>
      </c>
      <c r="O4750">
        <v>-735.06</v>
      </c>
      <c r="P4750" s="1">
        <v>99653.06</v>
      </c>
      <c r="Q4750">
        <v>0</v>
      </c>
      <c r="R4750" s="1">
        <v>99653.06</v>
      </c>
      <c r="S4750">
        <v>0</v>
      </c>
    </row>
    <row r="4751" spans="1:19" x14ac:dyDescent="0.25">
      <c r="A4751" s="2">
        <v>1004</v>
      </c>
      <c r="B4751" t="s">
        <v>872</v>
      </c>
      <c r="C4751" s="2" t="str">
        <f t="shared" si="243"/>
        <v>19</v>
      </c>
      <c r="D4751" t="s">
        <v>757</v>
      </c>
      <c r="E4751" s="2" t="str">
        <f t="shared" si="244"/>
        <v>19102CA02</v>
      </c>
      <c r="F4751" t="s">
        <v>894</v>
      </c>
      <c r="G4751" t="s">
        <v>887</v>
      </c>
      <c r="H4751" t="s">
        <v>888</v>
      </c>
      <c r="I4751">
        <v>22300</v>
      </c>
      <c r="J4751" t="s">
        <v>79</v>
      </c>
      <c r="K4751" s="1">
        <v>130782</v>
      </c>
      <c r="L4751" s="1">
        <v>119782</v>
      </c>
      <c r="M4751" s="1">
        <v>-11000</v>
      </c>
      <c r="N4751" s="1">
        <v>117345.9</v>
      </c>
      <c r="O4751" s="1">
        <v>2436.1</v>
      </c>
      <c r="P4751" s="1">
        <v>117345.9</v>
      </c>
      <c r="Q4751">
        <v>0</v>
      </c>
      <c r="R4751" s="1">
        <v>117345.9</v>
      </c>
      <c r="S4751">
        <v>0</v>
      </c>
    </row>
    <row r="4752" spans="1:19" x14ac:dyDescent="0.25">
      <c r="A4752" s="2">
        <v>1004</v>
      </c>
      <c r="B4752" t="s">
        <v>872</v>
      </c>
      <c r="C4752" s="2" t="str">
        <f t="shared" si="243"/>
        <v>19</v>
      </c>
      <c r="D4752" t="s">
        <v>757</v>
      </c>
      <c r="E4752" s="2" t="str">
        <f t="shared" si="244"/>
        <v>19102CA02</v>
      </c>
      <c r="F4752" t="s">
        <v>894</v>
      </c>
      <c r="G4752" t="s">
        <v>887</v>
      </c>
      <c r="H4752" t="s">
        <v>888</v>
      </c>
      <c r="I4752">
        <v>22401</v>
      </c>
      <c r="J4752" t="s">
        <v>175</v>
      </c>
      <c r="K4752" s="1">
        <v>8954</v>
      </c>
      <c r="L4752" s="1">
        <v>8954</v>
      </c>
      <c r="M4752">
        <v>0</v>
      </c>
      <c r="N4752" s="1">
        <v>2206.58</v>
      </c>
      <c r="O4752" s="1">
        <v>6747.42</v>
      </c>
      <c r="P4752" s="1">
        <v>2206.58</v>
      </c>
      <c r="Q4752">
        <v>0</v>
      </c>
      <c r="R4752" s="1">
        <v>2206.58</v>
      </c>
      <c r="S4752">
        <v>0</v>
      </c>
    </row>
    <row r="4753" spans="1:19" x14ac:dyDescent="0.25">
      <c r="A4753" s="2">
        <v>1004</v>
      </c>
      <c r="B4753" t="s">
        <v>872</v>
      </c>
      <c r="C4753" s="2" t="str">
        <f t="shared" si="243"/>
        <v>19</v>
      </c>
      <c r="D4753" t="s">
        <v>757</v>
      </c>
      <c r="E4753" s="2" t="str">
        <f t="shared" si="244"/>
        <v>19102CA02</v>
      </c>
      <c r="F4753" t="s">
        <v>894</v>
      </c>
      <c r="G4753" t="s">
        <v>887</v>
      </c>
      <c r="H4753" t="s">
        <v>888</v>
      </c>
      <c r="I4753">
        <v>22500</v>
      </c>
      <c r="J4753" t="s">
        <v>81</v>
      </c>
      <c r="K4753">
        <v>0</v>
      </c>
      <c r="L4753">
        <v>225</v>
      </c>
      <c r="M4753">
        <v>225</v>
      </c>
      <c r="N4753">
        <v>224.08</v>
      </c>
      <c r="O4753">
        <v>0.92</v>
      </c>
      <c r="P4753">
        <v>224.08</v>
      </c>
      <c r="Q4753">
        <v>0</v>
      </c>
      <c r="R4753">
        <v>224.08</v>
      </c>
      <c r="S4753">
        <v>0</v>
      </c>
    </row>
    <row r="4754" spans="1:19" x14ac:dyDescent="0.25">
      <c r="A4754" s="2">
        <v>1004</v>
      </c>
      <c r="B4754" t="s">
        <v>872</v>
      </c>
      <c r="C4754" s="2" t="str">
        <f t="shared" si="243"/>
        <v>19</v>
      </c>
      <c r="D4754" t="s">
        <v>757</v>
      </c>
      <c r="E4754" s="2" t="str">
        <f t="shared" si="244"/>
        <v>19102CA02</v>
      </c>
      <c r="F4754" t="s">
        <v>894</v>
      </c>
      <c r="G4754" t="s">
        <v>887</v>
      </c>
      <c r="H4754" t="s">
        <v>888</v>
      </c>
      <c r="I4754">
        <v>22609</v>
      </c>
      <c r="J4754" t="s">
        <v>44</v>
      </c>
      <c r="K4754">
        <v>250</v>
      </c>
      <c r="L4754">
        <v>250</v>
      </c>
      <c r="M4754">
        <v>0</v>
      </c>
      <c r="N4754">
        <v>42.3</v>
      </c>
      <c r="O4754">
        <v>207.7</v>
      </c>
      <c r="P4754">
        <v>42.3</v>
      </c>
      <c r="Q4754">
        <v>0</v>
      </c>
      <c r="R4754">
        <v>42.3</v>
      </c>
      <c r="S4754">
        <v>0</v>
      </c>
    </row>
    <row r="4755" spans="1:19" x14ac:dyDescent="0.25">
      <c r="A4755" s="2">
        <v>1004</v>
      </c>
      <c r="B4755" t="s">
        <v>872</v>
      </c>
      <c r="C4755" s="2" t="str">
        <f t="shared" si="243"/>
        <v>19</v>
      </c>
      <c r="D4755" t="s">
        <v>757</v>
      </c>
      <c r="E4755" s="2" t="str">
        <f t="shared" si="244"/>
        <v>19102CA02</v>
      </c>
      <c r="F4755" t="s">
        <v>894</v>
      </c>
      <c r="G4755" t="s">
        <v>887</v>
      </c>
      <c r="H4755" t="s">
        <v>888</v>
      </c>
      <c r="I4755">
        <v>22700</v>
      </c>
      <c r="J4755" t="s">
        <v>84</v>
      </c>
      <c r="K4755" s="1">
        <v>5453</v>
      </c>
      <c r="L4755" s="1">
        <v>10863</v>
      </c>
      <c r="M4755" s="1">
        <v>5410</v>
      </c>
      <c r="N4755" s="1">
        <v>10858.27</v>
      </c>
      <c r="O4755">
        <v>4.7300000000000004</v>
      </c>
      <c r="P4755" s="1">
        <v>10858.27</v>
      </c>
      <c r="Q4755">
        <v>0</v>
      </c>
      <c r="R4755" s="1">
        <v>10858.27</v>
      </c>
      <c r="S4755">
        <v>0</v>
      </c>
    </row>
    <row r="4756" spans="1:19" x14ac:dyDescent="0.25">
      <c r="A4756" s="2">
        <v>1004</v>
      </c>
      <c r="B4756" t="s">
        <v>872</v>
      </c>
      <c r="C4756" s="2" t="str">
        <f t="shared" si="243"/>
        <v>19</v>
      </c>
      <c r="D4756" t="s">
        <v>757</v>
      </c>
      <c r="E4756" s="2" t="str">
        <f t="shared" si="244"/>
        <v>19102CA02</v>
      </c>
      <c r="F4756" t="s">
        <v>894</v>
      </c>
      <c r="G4756" t="s">
        <v>887</v>
      </c>
      <c r="H4756" t="s">
        <v>888</v>
      </c>
      <c r="I4756">
        <v>22709</v>
      </c>
      <c r="J4756" t="s">
        <v>87</v>
      </c>
      <c r="K4756" s="1">
        <v>1440</v>
      </c>
      <c r="L4756" s="1">
        <v>2551</v>
      </c>
      <c r="M4756" s="1">
        <v>1111</v>
      </c>
      <c r="N4756" s="1">
        <v>2550.79</v>
      </c>
      <c r="O4756">
        <v>0.21</v>
      </c>
      <c r="P4756" s="1">
        <v>2550.79</v>
      </c>
      <c r="Q4756">
        <v>0</v>
      </c>
      <c r="R4756" s="1">
        <v>2550.79</v>
      </c>
      <c r="S4756">
        <v>0</v>
      </c>
    </row>
    <row r="4757" spans="1:19" x14ac:dyDescent="0.25">
      <c r="A4757" s="2">
        <v>1004</v>
      </c>
      <c r="B4757" t="s">
        <v>872</v>
      </c>
      <c r="C4757" s="2" t="str">
        <f t="shared" si="243"/>
        <v>19</v>
      </c>
      <c r="D4757" t="s">
        <v>757</v>
      </c>
      <c r="E4757" s="2" t="str">
        <f t="shared" si="244"/>
        <v>19102CA02</v>
      </c>
      <c r="F4757" t="s">
        <v>894</v>
      </c>
      <c r="G4757" t="s">
        <v>887</v>
      </c>
      <c r="H4757" t="s">
        <v>888</v>
      </c>
      <c r="I4757">
        <v>22714</v>
      </c>
      <c r="J4757" t="s">
        <v>886</v>
      </c>
      <c r="K4757" s="1">
        <v>25901</v>
      </c>
      <c r="L4757" s="1">
        <v>28251</v>
      </c>
      <c r="M4757" s="1">
        <v>2350</v>
      </c>
      <c r="N4757" s="1">
        <v>28246.45</v>
      </c>
      <c r="O4757">
        <v>4.55</v>
      </c>
      <c r="P4757" s="1">
        <v>28246.45</v>
      </c>
      <c r="Q4757">
        <v>0</v>
      </c>
      <c r="R4757" s="1">
        <v>26927.01</v>
      </c>
      <c r="S4757" s="1">
        <v>1319.44</v>
      </c>
    </row>
    <row r="4758" spans="1:19" x14ac:dyDescent="0.25">
      <c r="A4758" s="2">
        <v>1004</v>
      </c>
      <c r="B4758" t="s">
        <v>872</v>
      </c>
      <c r="C4758" s="2" t="str">
        <f t="shared" si="243"/>
        <v>19</v>
      </c>
      <c r="D4758" t="s">
        <v>757</v>
      </c>
      <c r="E4758" s="2" t="str">
        <f t="shared" si="244"/>
        <v>19102CA02</v>
      </c>
      <c r="F4758" t="s">
        <v>894</v>
      </c>
      <c r="G4758" t="s">
        <v>887</v>
      </c>
      <c r="H4758" t="s">
        <v>888</v>
      </c>
      <c r="I4758">
        <v>23001</v>
      </c>
      <c r="J4758" t="s">
        <v>88</v>
      </c>
      <c r="K4758">
        <v>344</v>
      </c>
      <c r="L4758">
        <v>600</v>
      </c>
      <c r="M4758">
        <v>256</v>
      </c>
      <c r="N4758">
        <v>600</v>
      </c>
      <c r="O4758">
        <v>0</v>
      </c>
      <c r="P4758">
        <v>600</v>
      </c>
      <c r="Q4758">
        <v>0</v>
      </c>
      <c r="R4758">
        <v>600</v>
      </c>
      <c r="S4758">
        <v>0</v>
      </c>
    </row>
    <row r="4759" spans="1:19" x14ac:dyDescent="0.25">
      <c r="A4759" s="2">
        <v>1004</v>
      </c>
      <c r="B4759" t="s">
        <v>872</v>
      </c>
      <c r="C4759" s="2" t="str">
        <f t="shared" si="243"/>
        <v>19</v>
      </c>
      <c r="D4759" t="s">
        <v>757</v>
      </c>
      <c r="E4759" s="2" t="str">
        <f t="shared" si="244"/>
        <v>19102CA02</v>
      </c>
      <c r="F4759" t="s">
        <v>894</v>
      </c>
      <c r="G4759" t="s">
        <v>887</v>
      </c>
      <c r="H4759" t="s">
        <v>888</v>
      </c>
      <c r="I4759">
        <v>23100</v>
      </c>
      <c r="J4759" t="s">
        <v>89</v>
      </c>
      <c r="K4759">
        <v>200</v>
      </c>
      <c r="L4759">
        <v>236</v>
      </c>
      <c r="M4759">
        <v>36</v>
      </c>
      <c r="N4759">
        <v>231.55</v>
      </c>
      <c r="O4759">
        <v>4.45</v>
      </c>
      <c r="P4759">
        <v>231.55</v>
      </c>
      <c r="Q4759">
        <v>0</v>
      </c>
      <c r="R4759">
        <v>231.55</v>
      </c>
      <c r="S4759">
        <v>0</v>
      </c>
    </row>
    <row r="4760" spans="1:19" x14ac:dyDescent="0.25">
      <c r="A4760" s="2">
        <v>1004</v>
      </c>
      <c r="B4760" t="s">
        <v>872</v>
      </c>
      <c r="C4760" s="2" t="str">
        <f t="shared" si="243"/>
        <v>19</v>
      </c>
      <c r="D4760" t="s">
        <v>757</v>
      </c>
      <c r="E4760" s="2" t="str">
        <f t="shared" si="244"/>
        <v>19102CA02</v>
      </c>
      <c r="F4760" t="s">
        <v>894</v>
      </c>
      <c r="G4760" t="s">
        <v>887</v>
      </c>
      <c r="H4760" t="s">
        <v>888</v>
      </c>
      <c r="I4760">
        <v>27100</v>
      </c>
      <c r="J4760" t="s">
        <v>230</v>
      </c>
      <c r="K4760" s="1">
        <v>16825</v>
      </c>
      <c r="L4760" s="1">
        <v>14825</v>
      </c>
      <c r="M4760" s="1">
        <v>-2000</v>
      </c>
      <c r="N4760" s="1">
        <v>10218.56</v>
      </c>
      <c r="O4760" s="1">
        <v>4606.4399999999996</v>
      </c>
      <c r="P4760" s="1">
        <v>10218.56</v>
      </c>
      <c r="Q4760">
        <v>0</v>
      </c>
      <c r="R4760" s="1">
        <v>10218.56</v>
      </c>
      <c r="S4760">
        <v>0</v>
      </c>
    </row>
    <row r="4761" spans="1:19" x14ac:dyDescent="0.25">
      <c r="A4761" s="2">
        <v>1004</v>
      </c>
      <c r="B4761" t="s">
        <v>872</v>
      </c>
      <c r="C4761" s="2" t="str">
        <f t="shared" si="243"/>
        <v>19</v>
      </c>
      <c r="D4761" t="s">
        <v>757</v>
      </c>
      <c r="E4761" s="2" t="str">
        <f t="shared" si="244"/>
        <v>19102CA02</v>
      </c>
      <c r="F4761" t="s">
        <v>894</v>
      </c>
      <c r="G4761" t="s">
        <v>887</v>
      </c>
      <c r="H4761" t="s">
        <v>888</v>
      </c>
      <c r="I4761">
        <v>27105</v>
      </c>
      <c r="J4761" t="s">
        <v>875</v>
      </c>
      <c r="K4761">
        <v>299</v>
      </c>
      <c r="L4761" s="1">
        <v>2299</v>
      </c>
      <c r="M4761" s="1">
        <v>2000</v>
      </c>
      <c r="N4761" s="1">
        <v>1370.64</v>
      </c>
      <c r="O4761">
        <v>928.36</v>
      </c>
      <c r="P4761" s="1">
        <v>1370.64</v>
      </c>
      <c r="Q4761">
        <v>0</v>
      </c>
      <c r="R4761" s="1">
        <v>1370.64</v>
      </c>
      <c r="S4761">
        <v>0</v>
      </c>
    </row>
    <row r="4762" spans="1:19" x14ac:dyDescent="0.25">
      <c r="A4762" s="2">
        <v>1004</v>
      </c>
      <c r="B4762" t="s">
        <v>872</v>
      </c>
      <c r="C4762" s="2" t="str">
        <f t="shared" si="243"/>
        <v>19</v>
      </c>
      <c r="D4762" t="s">
        <v>757</v>
      </c>
      <c r="E4762" s="2" t="str">
        <f t="shared" si="244"/>
        <v>19102CA02</v>
      </c>
      <c r="F4762" t="s">
        <v>894</v>
      </c>
      <c r="G4762" t="s">
        <v>887</v>
      </c>
      <c r="H4762" t="s">
        <v>888</v>
      </c>
      <c r="I4762">
        <v>28001</v>
      </c>
      <c r="J4762" t="s">
        <v>45</v>
      </c>
      <c r="K4762" s="1">
        <v>7596</v>
      </c>
      <c r="L4762" s="1">
        <v>10596</v>
      </c>
      <c r="M4762" s="1">
        <v>3000</v>
      </c>
      <c r="N4762" s="1">
        <v>9961.44</v>
      </c>
      <c r="O4762">
        <v>634.55999999999995</v>
      </c>
      <c r="P4762" s="1">
        <v>9961.44</v>
      </c>
      <c r="Q4762">
        <v>0</v>
      </c>
      <c r="R4762" s="1">
        <v>9961.44</v>
      </c>
      <c r="S4762">
        <v>0</v>
      </c>
    </row>
    <row r="4763" spans="1:19" x14ac:dyDescent="0.25">
      <c r="A4763" s="2">
        <v>1004</v>
      </c>
      <c r="B4763" t="s">
        <v>872</v>
      </c>
      <c r="C4763" s="2" t="str">
        <f t="shared" si="243"/>
        <v>19</v>
      </c>
      <c r="D4763" t="s">
        <v>757</v>
      </c>
      <c r="E4763" s="2" t="str">
        <f t="shared" ref="E4763:E4788" si="245">"19102CA03"</f>
        <v>19102CA03</v>
      </c>
      <c r="F4763" t="s">
        <v>895</v>
      </c>
      <c r="G4763" t="s">
        <v>887</v>
      </c>
      <c r="H4763" t="s">
        <v>888</v>
      </c>
      <c r="I4763">
        <v>21000</v>
      </c>
      <c r="J4763" t="s">
        <v>167</v>
      </c>
      <c r="K4763" s="1">
        <v>32733</v>
      </c>
      <c r="L4763" s="1">
        <v>28733</v>
      </c>
      <c r="M4763" s="1">
        <v>-4000</v>
      </c>
      <c r="N4763" s="1">
        <v>28014.400000000001</v>
      </c>
      <c r="O4763">
        <v>718.6</v>
      </c>
      <c r="P4763" s="1">
        <v>28014.400000000001</v>
      </c>
      <c r="Q4763">
        <v>0</v>
      </c>
      <c r="R4763" s="1">
        <v>28014.39</v>
      </c>
      <c r="S4763">
        <v>0.01</v>
      </c>
    </row>
    <row r="4764" spans="1:19" x14ac:dyDescent="0.25">
      <c r="A4764" s="2">
        <v>1004</v>
      </c>
      <c r="B4764" t="s">
        <v>872</v>
      </c>
      <c r="C4764" s="2" t="str">
        <f t="shared" si="243"/>
        <v>19</v>
      </c>
      <c r="D4764" t="s">
        <v>757</v>
      </c>
      <c r="E4764" s="2" t="str">
        <f t="shared" si="245"/>
        <v>19102CA03</v>
      </c>
      <c r="F4764" t="s">
        <v>895</v>
      </c>
      <c r="G4764" t="s">
        <v>887</v>
      </c>
      <c r="H4764" t="s">
        <v>888</v>
      </c>
      <c r="I4764">
        <v>21200</v>
      </c>
      <c r="J4764" t="s">
        <v>68</v>
      </c>
      <c r="K4764" s="1">
        <v>10771</v>
      </c>
      <c r="L4764" s="1">
        <v>8271</v>
      </c>
      <c r="M4764" s="1">
        <v>-2500</v>
      </c>
      <c r="N4764" s="1">
        <v>2411.77</v>
      </c>
      <c r="O4764" s="1">
        <v>5859.23</v>
      </c>
      <c r="P4764" s="1">
        <v>2411.77</v>
      </c>
      <c r="Q4764">
        <v>0</v>
      </c>
      <c r="R4764" s="1">
        <v>2411.77</v>
      </c>
      <c r="S4764">
        <v>0</v>
      </c>
    </row>
    <row r="4765" spans="1:19" x14ac:dyDescent="0.25">
      <c r="A4765" s="2">
        <v>1004</v>
      </c>
      <c r="B4765" t="s">
        <v>872</v>
      </c>
      <c r="C4765" s="2" t="str">
        <f t="shared" si="243"/>
        <v>19</v>
      </c>
      <c r="D4765" t="s">
        <v>757</v>
      </c>
      <c r="E4765" s="2" t="str">
        <f t="shared" si="245"/>
        <v>19102CA03</v>
      </c>
      <c r="F4765" t="s">
        <v>895</v>
      </c>
      <c r="G4765" t="s">
        <v>887</v>
      </c>
      <c r="H4765" t="s">
        <v>888</v>
      </c>
      <c r="I4765">
        <v>21300</v>
      </c>
      <c r="J4765" t="s">
        <v>69</v>
      </c>
      <c r="K4765" s="1">
        <v>20010</v>
      </c>
      <c r="L4765" s="1">
        <v>27510</v>
      </c>
      <c r="M4765" s="1">
        <v>7500</v>
      </c>
      <c r="N4765" s="1">
        <v>28197.5</v>
      </c>
      <c r="O4765">
        <v>-687.5</v>
      </c>
      <c r="P4765" s="1">
        <v>28197.5</v>
      </c>
      <c r="Q4765">
        <v>0</v>
      </c>
      <c r="R4765" s="1">
        <v>27975.61</v>
      </c>
      <c r="S4765">
        <v>221.89</v>
      </c>
    </row>
    <row r="4766" spans="1:19" x14ac:dyDescent="0.25">
      <c r="A4766" s="2">
        <v>1004</v>
      </c>
      <c r="B4766" t="s">
        <v>872</v>
      </c>
      <c r="C4766" s="2" t="str">
        <f t="shared" si="243"/>
        <v>19</v>
      </c>
      <c r="D4766" t="s">
        <v>757</v>
      </c>
      <c r="E4766" s="2" t="str">
        <f t="shared" si="245"/>
        <v>19102CA03</v>
      </c>
      <c r="F4766" t="s">
        <v>895</v>
      </c>
      <c r="G4766" t="s">
        <v>887</v>
      </c>
      <c r="H4766" t="s">
        <v>888</v>
      </c>
      <c r="I4766">
        <v>21400</v>
      </c>
      <c r="J4766" t="s">
        <v>70</v>
      </c>
      <c r="K4766" s="1">
        <v>1200</v>
      </c>
      <c r="L4766" s="1">
        <v>3200</v>
      </c>
      <c r="M4766" s="1">
        <v>2000</v>
      </c>
      <c r="N4766" s="1">
        <v>3475.55</v>
      </c>
      <c r="O4766">
        <v>-275.55</v>
      </c>
      <c r="P4766" s="1">
        <v>3475.55</v>
      </c>
      <c r="Q4766">
        <v>0</v>
      </c>
      <c r="R4766" s="1">
        <v>3475.55</v>
      </c>
      <c r="S4766">
        <v>0</v>
      </c>
    </row>
    <row r="4767" spans="1:19" x14ac:dyDescent="0.25">
      <c r="A4767" s="2">
        <v>1004</v>
      </c>
      <c r="B4767" t="s">
        <v>872</v>
      </c>
      <c r="C4767" s="2" t="str">
        <f t="shared" si="243"/>
        <v>19</v>
      </c>
      <c r="D4767" t="s">
        <v>757</v>
      </c>
      <c r="E4767" s="2" t="str">
        <f t="shared" si="245"/>
        <v>19102CA03</v>
      </c>
      <c r="F4767" t="s">
        <v>895</v>
      </c>
      <c r="G4767" t="s">
        <v>887</v>
      </c>
      <c r="H4767" t="s">
        <v>888</v>
      </c>
      <c r="I4767">
        <v>21500</v>
      </c>
      <c r="J4767" t="s">
        <v>71</v>
      </c>
      <c r="K4767" s="1">
        <v>2297</v>
      </c>
      <c r="L4767" s="1">
        <v>2297</v>
      </c>
      <c r="M4767">
        <v>0</v>
      </c>
      <c r="N4767">
        <v>282.39999999999998</v>
      </c>
      <c r="O4767" s="1">
        <v>2014.6</v>
      </c>
      <c r="P4767">
        <v>282.39999999999998</v>
      </c>
      <c r="Q4767">
        <v>0</v>
      </c>
      <c r="R4767">
        <v>282.39999999999998</v>
      </c>
      <c r="S4767">
        <v>0</v>
      </c>
    </row>
    <row r="4768" spans="1:19" x14ac:dyDescent="0.25">
      <c r="A4768" s="2">
        <v>1004</v>
      </c>
      <c r="B4768" t="s">
        <v>872</v>
      </c>
      <c r="C4768" s="2" t="str">
        <f t="shared" si="243"/>
        <v>19</v>
      </c>
      <c r="D4768" t="s">
        <v>757</v>
      </c>
      <c r="E4768" s="2" t="str">
        <f t="shared" si="245"/>
        <v>19102CA03</v>
      </c>
      <c r="F4768" t="s">
        <v>895</v>
      </c>
      <c r="G4768" t="s">
        <v>887</v>
      </c>
      <c r="H4768" t="s">
        <v>888</v>
      </c>
      <c r="I4768">
        <v>22000</v>
      </c>
      <c r="J4768" t="s">
        <v>39</v>
      </c>
      <c r="K4768" s="1">
        <v>4361</v>
      </c>
      <c r="L4768" s="1">
        <v>4361</v>
      </c>
      <c r="M4768">
        <v>0</v>
      </c>
      <c r="N4768" s="1">
        <v>2215.0500000000002</v>
      </c>
      <c r="O4768" s="1">
        <v>2145.9499999999998</v>
      </c>
      <c r="P4768" s="1">
        <v>2215.0500000000002</v>
      </c>
      <c r="Q4768">
        <v>0</v>
      </c>
      <c r="R4768" s="1">
        <v>2215.0500000000002</v>
      </c>
      <c r="S4768">
        <v>0</v>
      </c>
    </row>
    <row r="4769" spans="1:19" x14ac:dyDescent="0.25">
      <c r="A4769" s="2">
        <v>1004</v>
      </c>
      <c r="B4769" t="s">
        <v>872</v>
      </c>
      <c r="C4769" s="2" t="str">
        <f t="shared" si="243"/>
        <v>19</v>
      </c>
      <c r="D4769" t="s">
        <v>757</v>
      </c>
      <c r="E4769" s="2" t="str">
        <f t="shared" si="245"/>
        <v>19102CA03</v>
      </c>
      <c r="F4769" t="s">
        <v>895</v>
      </c>
      <c r="G4769" t="s">
        <v>887</v>
      </c>
      <c r="H4769" t="s">
        <v>888</v>
      </c>
      <c r="I4769">
        <v>22004</v>
      </c>
      <c r="J4769" t="s">
        <v>72</v>
      </c>
      <c r="K4769" s="1">
        <v>2020</v>
      </c>
      <c r="L4769" s="1">
        <v>2020</v>
      </c>
      <c r="M4769">
        <v>0</v>
      </c>
      <c r="N4769" s="1">
        <v>3019.04</v>
      </c>
      <c r="O4769">
        <v>-999.04</v>
      </c>
      <c r="P4769" s="1">
        <v>3019.04</v>
      </c>
      <c r="Q4769">
        <v>0</v>
      </c>
      <c r="R4769" s="1">
        <v>3019.04</v>
      </c>
      <c r="S4769">
        <v>0</v>
      </c>
    </row>
    <row r="4770" spans="1:19" x14ac:dyDescent="0.25">
      <c r="A4770" s="2">
        <v>1004</v>
      </c>
      <c r="B4770" t="s">
        <v>872</v>
      </c>
      <c r="C4770" s="2" t="str">
        <f t="shared" si="243"/>
        <v>19</v>
      </c>
      <c r="D4770" t="s">
        <v>757</v>
      </c>
      <c r="E4770" s="2" t="str">
        <f t="shared" si="245"/>
        <v>19102CA03</v>
      </c>
      <c r="F4770" t="s">
        <v>895</v>
      </c>
      <c r="G4770" t="s">
        <v>887</v>
      </c>
      <c r="H4770" t="s">
        <v>888</v>
      </c>
      <c r="I4770">
        <v>22100</v>
      </c>
      <c r="J4770" t="s">
        <v>73</v>
      </c>
      <c r="K4770" s="1">
        <v>63748</v>
      </c>
      <c r="L4770" s="1">
        <v>103748</v>
      </c>
      <c r="M4770" s="1">
        <v>40000</v>
      </c>
      <c r="N4770" s="1">
        <v>88335.53</v>
      </c>
      <c r="O4770" s="1">
        <v>15412.47</v>
      </c>
      <c r="P4770" s="1">
        <v>88335.53</v>
      </c>
      <c r="Q4770">
        <v>0</v>
      </c>
      <c r="R4770" s="1">
        <v>88335.53</v>
      </c>
      <c r="S4770">
        <v>0</v>
      </c>
    </row>
    <row r="4771" spans="1:19" x14ac:dyDescent="0.25">
      <c r="A4771" s="2">
        <v>1004</v>
      </c>
      <c r="B4771" t="s">
        <v>872</v>
      </c>
      <c r="C4771" s="2" t="str">
        <f t="shared" si="243"/>
        <v>19</v>
      </c>
      <c r="D4771" t="s">
        <v>757</v>
      </c>
      <c r="E4771" s="2" t="str">
        <f t="shared" si="245"/>
        <v>19102CA03</v>
      </c>
      <c r="F4771" t="s">
        <v>895</v>
      </c>
      <c r="G4771" t="s">
        <v>887</v>
      </c>
      <c r="H4771" t="s">
        <v>888</v>
      </c>
      <c r="I4771">
        <v>22101</v>
      </c>
      <c r="J4771" t="s">
        <v>74</v>
      </c>
      <c r="K4771" s="1">
        <v>35591</v>
      </c>
      <c r="L4771" s="1">
        <v>35591</v>
      </c>
      <c r="M4771">
        <v>0</v>
      </c>
      <c r="N4771" s="1">
        <v>21545.439999999999</v>
      </c>
      <c r="O4771" s="1">
        <v>14045.56</v>
      </c>
      <c r="P4771" s="1">
        <v>21545.439999999999</v>
      </c>
      <c r="Q4771">
        <v>0</v>
      </c>
      <c r="R4771" s="1">
        <v>21545.439999999999</v>
      </c>
      <c r="S4771">
        <v>0</v>
      </c>
    </row>
    <row r="4772" spans="1:19" x14ac:dyDescent="0.25">
      <c r="A4772" s="2">
        <v>1004</v>
      </c>
      <c r="B4772" t="s">
        <v>872</v>
      </c>
      <c r="C4772" s="2" t="str">
        <f t="shared" si="243"/>
        <v>19</v>
      </c>
      <c r="D4772" t="s">
        <v>757</v>
      </c>
      <c r="E4772" s="2" t="str">
        <f t="shared" si="245"/>
        <v>19102CA03</v>
      </c>
      <c r="F4772" t="s">
        <v>895</v>
      </c>
      <c r="G4772" t="s">
        <v>887</v>
      </c>
      <c r="H4772" t="s">
        <v>888</v>
      </c>
      <c r="I4772">
        <v>22102</v>
      </c>
      <c r="J4772" t="s">
        <v>75</v>
      </c>
      <c r="K4772" s="1">
        <v>77325</v>
      </c>
      <c r="L4772" s="1">
        <v>96893</v>
      </c>
      <c r="M4772" s="1">
        <v>19568</v>
      </c>
      <c r="N4772" s="1">
        <v>99168.04</v>
      </c>
      <c r="O4772" s="1">
        <v>-2275.04</v>
      </c>
      <c r="P4772" s="1">
        <v>99168.04</v>
      </c>
      <c r="Q4772">
        <v>0</v>
      </c>
      <c r="R4772" s="1">
        <v>99168.04</v>
      </c>
      <c r="S4772">
        <v>0</v>
      </c>
    </row>
    <row r="4773" spans="1:19" x14ac:dyDescent="0.25">
      <c r="A4773" s="2">
        <v>1004</v>
      </c>
      <c r="B4773" t="s">
        <v>872</v>
      </c>
      <c r="C4773" s="2" t="str">
        <f t="shared" si="243"/>
        <v>19</v>
      </c>
      <c r="D4773" t="s">
        <v>757</v>
      </c>
      <c r="E4773" s="2" t="str">
        <f t="shared" si="245"/>
        <v>19102CA03</v>
      </c>
      <c r="F4773" t="s">
        <v>895</v>
      </c>
      <c r="G4773" t="s">
        <v>887</v>
      </c>
      <c r="H4773" t="s">
        <v>888</v>
      </c>
      <c r="I4773">
        <v>22103</v>
      </c>
      <c r="J4773" t="s">
        <v>76</v>
      </c>
      <c r="K4773" s="1">
        <v>3480</v>
      </c>
      <c r="L4773" s="1">
        <v>4280</v>
      </c>
      <c r="M4773">
        <v>800</v>
      </c>
      <c r="N4773" s="1">
        <v>4500.92</v>
      </c>
      <c r="O4773">
        <v>-220.92</v>
      </c>
      <c r="P4773" s="1">
        <v>4500.92</v>
      </c>
      <c r="Q4773">
        <v>0</v>
      </c>
      <c r="R4773" s="1">
        <v>4500.92</v>
      </c>
      <c r="S4773">
        <v>0</v>
      </c>
    </row>
    <row r="4774" spans="1:19" x14ac:dyDescent="0.25">
      <c r="A4774" s="2">
        <v>1004</v>
      </c>
      <c r="B4774" t="s">
        <v>872</v>
      </c>
      <c r="C4774" s="2" t="str">
        <f t="shared" si="243"/>
        <v>19</v>
      </c>
      <c r="D4774" t="s">
        <v>757</v>
      </c>
      <c r="E4774" s="2" t="str">
        <f t="shared" si="245"/>
        <v>19102CA03</v>
      </c>
      <c r="F4774" t="s">
        <v>895</v>
      </c>
      <c r="G4774" t="s">
        <v>887</v>
      </c>
      <c r="H4774" t="s">
        <v>888</v>
      </c>
      <c r="I4774">
        <v>22104</v>
      </c>
      <c r="J4774" t="s">
        <v>77</v>
      </c>
      <c r="K4774" s="1">
        <v>28739</v>
      </c>
      <c r="L4774" s="1">
        <v>40653</v>
      </c>
      <c r="M4774" s="1">
        <v>11914</v>
      </c>
      <c r="N4774" s="1">
        <v>40653.730000000003</v>
      </c>
      <c r="O4774">
        <v>-0.73</v>
      </c>
      <c r="P4774" s="1">
        <v>40653.730000000003</v>
      </c>
      <c r="Q4774">
        <v>0</v>
      </c>
      <c r="R4774" s="1">
        <v>40652.71</v>
      </c>
      <c r="S4774">
        <v>1.02</v>
      </c>
    </row>
    <row r="4775" spans="1:19" x14ac:dyDescent="0.25">
      <c r="A4775" s="2">
        <v>1004</v>
      </c>
      <c r="B4775" t="s">
        <v>872</v>
      </c>
      <c r="C4775" s="2" t="str">
        <f t="shared" si="243"/>
        <v>19</v>
      </c>
      <c r="D4775" t="s">
        <v>757</v>
      </c>
      <c r="E4775" s="2" t="str">
        <f t="shared" si="245"/>
        <v>19102CA03</v>
      </c>
      <c r="F4775" t="s">
        <v>895</v>
      </c>
      <c r="G4775" t="s">
        <v>887</v>
      </c>
      <c r="H4775" t="s">
        <v>888</v>
      </c>
      <c r="I4775">
        <v>22105</v>
      </c>
      <c r="J4775" t="s">
        <v>357</v>
      </c>
      <c r="K4775" s="1">
        <v>295288</v>
      </c>
      <c r="L4775">
        <v>0</v>
      </c>
      <c r="M4775" s="1">
        <v>-295288</v>
      </c>
      <c r="N4775">
        <v>0</v>
      </c>
      <c r="O4775">
        <v>0</v>
      </c>
      <c r="P4775">
        <v>0</v>
      </c>
      <c r="Q4775">
        <v>0</v>
      </c>
      <c r="R4775">
        <v>0</v>
      </c>
      <c r="S4775">
        <v>0</v>
      </c>
    </row>
    <row r="4776" spans="1:19" x14ac:dyDescent="0.25">
      <c r="A4776" s="2">
        <v>1004</v>
      </c>
      <c r="B4776" t="s">
        <v>872</v>
      </c>
      <c r="C4776" s="2" t="str">
        <f t="shared" si="243"/>
        <v>19</v>
      </c>
      <c r="D4776" t="s">
        <v>757</v>
      </c>
      <c r="E4776" s="2" t="str">
        <f t="shared" si="245"/>
        <v>19102CA03</v>
      </c>
      <c r="F4776" t="s">
        <v>895</v>
      </c>
      <c r="G4776" t="s">
        <v>887</v>
      </c>
      <c r="H4776" t="s">
        <v>888</v>
      </c>
      <c r="I4776">
        <v>22107</v>
      </c>
      <c r="J4776" t="s">
        <v>106</v>
      </c>
      <c r="K4776" s="1">
        <v>2846</v>
      </c>
      <c r="L4776" s="1">
        <v>2846</v>
      </c>
      <c r="M4776">
        <v>0</v>
      </c>
      <c r="N4776" s="1">
        <v>2841.2</v>
      </c>
      <c r="O4776">
        <v>4.8</v>
      </c>
      <c r="P4776" s="1">
        <v>2841.2</v>
      </c>
      <c r="Q4776">
        <v>0</v>
      </c>
      <c r="R4776" s="1">
        <v>2841.2</v>
      </c>
      <c r="S4776">
        <v>0</v>
      </c>
    </row>
    <row r="4777" spans="1:19" x14ac:dyDescent="0.25">
      <c r="A4777" s="2">
        <v>1004</v>
      </c>
      <c r="B4777" t="s">
        <v>872</v>
      </c>
      <c r="C4777" s="2" t="str">
        <f t="shared" si="243"/>
        <v>19</v>
      </c>
      <c r="D4777" t="s">
        <v>757</v>
      </c>
      <c r="E4777" s="2" t="str">
        <f t="shared" si="245"/>
        <v>19102CA03</v>
      </c>
      <c r="F4777" t="s">
        <v>895</v>
      </c>
      <c r="G4777" t="s">
        <v>887</v>
      </c>
      <c r="H4777" t="s">
        <v>888</v>
      </c>
      <c r="I4777">
        <v>22109</v>
      </c>
      <c r="J4777" t="s">
        <v>78</v>
      </c>
      <c r="K4777" s="1">
        <v>139444</v>
      </c>
      <c r="L4777" s="1">
        <v>127444</v>
      </c>
      <c r="M4777" s="1">
        <v>-12000</v>
      </c>
      <c r="N4777" s="1">
        <v>131740.13</v>
      </c>
      <c r="O4777" s="1">
        <v>-4296.13</v>
      </c>
      <c r="P4777" s="1">
        <v>131740.13</v>
      </c>
      <c r="Q4777">
        <v>0</v>
      </c>
      <c r="R4777" s="1">
        <v>131740.13</v>
      </c>
      <c r="S4777">
        <v>0</v>
      </c>
    </row>
    <row r="4778" spans="1:19" x14ac:dyDescent="0.25">
      <c r="A4778" s="2">
        <v>1004</v>
      </c>
      <c r="B4778" t="s">
        <v>872</v>
      </c>
      <c r="C4778" s="2" t="str">
        <f t="shared" si="243"/>
        <v>19</v>
      </c>
      <c r="D4778" t="s">
        <v>757</v>
      </c>
      <c r="E4778" s="2" t="str">
        <f t="shared" si="245"/>
        <v>19102CA03</v>
      </c>
      <c r="F4778" t="s">
        <v>895</v>
      </c>
      <c r="G4778" t="s">
        <v>887</v>
      </c>
      <c r="H4778" t="s">
        <v>888</v>
      </c>
      <c r="I4778">
        <v>22300</v>
      </c>
      <c r="J4778" t="s">
        <v>79</v>
      </c>
      <c r="K4778" s="1">
        <v>94575</v>
      </c>
      <c r="L4778" s="1">
        <v>81075</v>
      </c>
      <c r="M4778" s="1">
        <v>-13500</v>
      </c>
      <c r="N4778" s="1">
        <v>81080.97</v>
      </c>
      <c r="O4778">
        <v>-5.97</v>
      </c>
      <c r="P4778" s="1">
        <v>81080.97</v>
      </c>
      <c r="Q4778">
        <v>0</v>
      </c>
      <c r="R4778" s="1">
        <v>81080.789999999994</v>
      </c>
      <c r="S4778">
        <v>0.18</v>
      </c>
    </row>
    <row r="4779" spans="1:19" x14ac:dyDescent="0.25">
      <c r="A4779" s="2">
        <v>1004</v>
      </c>
      <c r="B4779" t="s">
        <v>872</v>
      </c>
      <c r="C4779" s="2" t="str">
        <f t="shared" si="243"/>
        <v>19</v>
      </c>
      <c r="D4779" t="s">
        <v>757</v>
      </c>
      <c r="E4779" s="2" t="str">
        <f t="shared" si="245"/>
        <v>19102CA03</v>
      </c>
      <c r="F4779" t="s">
        <v>895</v>
      </c>
      <c r="G4779" t="s">
        <v>887</v>
      </c>
      <c r="H4779" t="s">
        <v>888</v>
      </c>
      <c r="I4779">
        <v>22401</v>
      </c>
      <c r="J4779" t="s">
        <v>175</v>
      </c>
      <c r="K4779">
        <v>0</v>
      </c>
      <c r="L4779" s="1">
        <v>1035</v>
      </c>
      <c r="M4779" s="1">
        <v>1035</v>
      </c>
      <c r="N4779" s="1">
        <v>1734.63</v>
      </c>
      <c r="O4779">
        <v>-699.63</v>
      </c>
      <c r="P4779" s="1">
        <v>1734.63</v>
      </c>
      <c r="Q4779">
        <v>0</v>
      </c>
      <c r="R4779" s="1">
        <v>1734.63</v>
      </c>
      <c r="S4779">
        <v>0</v>
      </c>
    </row>
    <row r="4780" spans="1:19" x14ac:dyDescent="0.25">
      <c r="A4780" s="2">
        <v>1004</v>
      </c>
      <c r="B4780" t="s">
        <v>872</v>
      </c>
      <c r="C4780" s="2" t="str">
        <f t="shared" si="243"/>
        <v>19</v>
      </c>
      <c r="D4780" t="s">
        <v>757</v>
      </c>
      <c r="E4780" s="2" t="str">
        <f t="shared" si="245"/>
        <v>19102CA03</v>
      </c>
      <c r="F4780" t="s">
        <v>895</v>
      </c>
      <c r="G4780" t="s">
        <v>887</v>
      </c>
      <c r="H4780" t="s">
        <v>888</v>
      </c>
      <c r="I4780">
        <v>22609</v>
      </c>
      <c r="J4780" t="s">
        <v>44</v>
      </c>
      <c r="K4780">
        <v>250</v>
      </c>
      <c r="L4780">
        <v>437</v>
      </c>
      <c r="M4780">
        <v>187</v>
      </c>
      <c r="N4780" s="1">
        <v>1560.1</v>
      </c>
      <c r="O4780" s="1">
        <v>-1123.0999999999999</v>
      </c>
      <c r="P4780" s="1">
        <v>1560.1</v>
      </c>
      <c r="Q4780">
        <v>0</v>
      </c>
      <c r="R4780" s="1">
        <v>1560.1</v>
      </c>
      <c r="S4780">
        <v>0</v>
      </c>
    </row>
    <row r="4781" spans="1:19" x14ac:dyDescent="0.25">
      <c r="A4781" s="2">
        <v>1004</v>
      </c>
      <c r="B4781" t="s">
        <v>872</v>
      </c>
      <c r="C4781" s="2" t="str">
        <f t="shared" si="243"/>
        <v>19</v>
      </c>
      <c r="D4781" t="s">
        <v>757</v>
      </c>
      <c r="E4781" s="2" t="str">
        <f t="shared" si="245"/>
        <v>19102CA03</v>
      </c>
      <c r="F4781" t="s">
        <v>895</v>
      </c>
      <c r="G4781" t="s">
        <v>887</v>
      </c>
      <c r="H4781" t="s">
        <v>888</v>
      </c>
      <c r="I4781">
        <v>22700</v>
      </c>
      <c r="J4781" t="s">
        <v>84</v>
      </c>
      <c r="K4781" s="1">
        <v>6160</v>
      </c>
      <c r="L4781" s="1">
        <v>7660</v>
      </c>
      <c r="M4781" s="1">
        <v>1500</v>
      </c>
      <c r="N4781" s="1">
        <v>6858.24</v>
      </c>
      <c r="O4781">
        <v>801.76</v>
      </c>
      <c r="P4781" s="1">
        <v>6858.24</v>
      </c>
      <c r="Q4781">
        <v>0</v>
      </c>
      <c r="R4781" s="1">
        <v>6858.22</v>
      </c>
      <c r="S4781">
        <v>0.02</v>
      </c>
    </row>
    <row r="4782" spans="1:19" x14ac:dyDescent="0.25">
      <c r="A4782" s="2">
        <v>1004</v>
      </c>
      <c r="B4782" t="s">
        <v>872</v>
      </c>
      <c r="C4782" s="2" t="str">
        <f t="shared" si="243"/>
        <v>19</v>
      </c>
      <c r="D4782" t="s">
        <v>757</v>
      </c>
      <c r="E4782" s="2" t="str">
        <f t="shared" si="245"/>
        <v>19102CA03</v>
      </c>
      <c r="F4782" t="s">
        <v>895</v>
      </c>
      <c r="G4782" t="s">
        <v>887</v>
      </c>
      <c r="H4782" t="s">
        <v>888</v>
      </c>
      <c r="I4782">
        <v>22709</v>
      </c>
      <c r="J4782" t="s">
        <v>87</v>
      </c>
      <c r="K4782" s="1">
        <v>1440</v>
      </c>
      <c r="L4782" s="1">
        <v>1891</v>
      </c>
      <c r="M4782">
        <v>451</v>
      </c>
      <c r="N4782" s="1">
        <v>1890.88</v>
      </c>
      <c r="O4782">
        <v>0.12</v>
      </c>
      <c r="P4782" s="1">
        <v>1890.88</v>
      </c>
      <c r="Q4782">
        <v>0</v>
      </c>
      <c r="R4782" s="1">
        <v>1890.88</v>
      </c>
      <c r="S4782">
        <v>0</v>
      </c>
    </row>
    <row r="4783" spans="1:19" x14ac:dyDescent="0.25">
      <c r="A4783" s="2">
        <v>1004</v>
      </c>
      <c r="B4783" t="s">
        <v>872</v>
      </c>
      <c r="C4783" s="2" t="str">
        <f t="shared" si="243"/>
        <v>19</v>
      </c>
      <c r="D4783" t="s">
        <v>757</v>
      </c>
      <c r="E4783" s="2" t="str">
        <f t="shared" si="245"/>
        <v>19102CA03</v>
      </c>
      <c r="F4783" t="s">
        <v>895</v>
      </c>
      <c r="G4783" t="s">
        <v>887</v>
      </c>
      <c r="H4783" t="s">
        <v>888</v>
      </c>
      <c r="I4783">
        <v>22714</v>
      </c>
      <c r="J4783" t="s">
        <v>886</v>
      </c>
      <c r="K4783" s="1">
        <v>75610</v>
      </c>
      <c r="L4783" s="1">
        <v>83692</v>
      </c>
      <c r="M4783" s="1">
        <v>8082</v>
      </c>
      <c r="N4783" s="1">
        <v>83691.039999999994</v>
      </c>
      <c r="O4783">
        <v>0.96</v>
      </c>
      <c r="P4783" s="1">
        <v>83691.039999999994</v>
      </c>
      <c r="Q4783">
        <v>0</v>
      </c>
      <c r="R4783" s="1">
        <v>74087.08</v>
      </c>
      <c r="S4783" s="1">
        <v>9603.9599999999991</v>
      </c>
    </row>
    <row r="4784" spans="1:19" x14ac:dyDescent="0.25">
      <c r="A4784" s="2">
        <v>1004</v>
      </c>
      <c r="B4784" t="s">
        <v>872</v>
      </c>
      <c r="C4784" s="2" t="str">
        <f t="shared" si="243"/>
        <v>19</v>
      </c>
      <c r="D4784" t="s">
        <v>757</v>
      </c>
      <c r="E4784" s="2" t="str">
        <f t="shared" si="245"/>
        <v>19102CA03</v>
      </c>
      <c r="F4784" t="s">
        <v>895</v>
      </c>
      <c r="G4784" t="s">
        <v>887</v>
      </c>
      <c r="H4784" t="s">
        <v>888</v>
      </c>
      <c r="I4784">
        <v>23001</v>
      </c>
      <c r="J4784" t="s">
        <v>88</v>
      </c>
      <c r="K4784">
        <v>344</v>
      </c>
      <c r="L4784">
        <v>644</v>
      </c>
      <c r="M4784">
        <v>300</v>
      </c>
      <c r="N4784">
        <v>600</v>
      </c>
      <c r="O4784">
        <v>44</v>
      </c>
      <c r="P4784">
        <v>600</v>
      </c>
      <c r="Q4784">
        <v>0</v>
      </c>
      <c r="R4784">
        <v>600</v>
      </c>
      <c r="S4784">
        <v>0</v>
      </c>
    </row>
    <row r="4785" spans="1:19" x14ac:dyDescent="0.25">
      <c r="A4785" s="2">
        <v>1004</v>
      </c>
      <c r="B4785" t="s">
        <v>872</v>
      </c>
      <c r="C4785" s="2" t="str">
        <f t="shared" si="243"/>
        <v>19</v>
      </c>
      <c r="D4785" t="s">
        <v>757</v>
      </c>
      <c r="E4785" s="2" t="str">
        <f t="shared" si="245"/>
        <v>19102CA03</v>
      </c>
      <c r="F4785" t="s">
        <v>895</v>
      </c>
      <c r="G4785" t="s">
        <v>887</v>
      </c>
      <c r="H4785" t="s">
        <v>888</v>
      </c>
      <c r="I4785">
        <v>23100</v>
      </c>
      <c r="J4785" t="s">
        <v>89</v>
      </c>
      <c r="K4785">
        <v>200</v>
      </c>
      <c r="L4785">
        <v>500</v>
      </c>
      <c r="M4785">
        <v>300</v>
      </c>
      <c r="N4785">
        <v>401.2</v>
      </c>
      <c r="O4785">
        <v>98.8</v>
      </c>
      <c r="P4785">
        <v>401.2</v>
      </c>
      <c r="Q4785">
        <v>0</v>
      </c>
      <c r="R4785">
        <v>401.2</v>
      </c>
      <c r="S4785">
        <v>0</v>
      </c>
    </row>
    <row r="4786" spans="1:19" x14ac:dyDescent="0.25">
      <c r="A4786" s="2">
        <v>1004</v>
      </c>
      <c r="B4786" t="s">
        <v>872</v>
      </c>
      <c r="C4786" s="2" t="str">
        <f t="shared" si="243"/>
        <v>19</v>
      </c>
      <c r="D4786" t="s">
        <v>757</v>
      </c>
      <c r="E4786" s="2" t="str">
        <f t="shared" si="245"/>
        <v>19102CA03</v>
      </c>
      <c r="F4786" t="s">
        <v>895</v>
      </c>
      <c r="G4786" t="s">
        <v>887</v>
      </c>
      <c r="H4786" t="s">
        <v>888</v>
      </c>
      <c r="I4786">
        <v>27100</v>
      </c>
      <c r="J4786" t="s">
        <v>230</v>
      </c>
      <c r="K4786" s="1">
        <v>11211</v>
      </c>
      <c r="L4786" s="1">
        <v>11211</v>
      </c>
      <c r="M4786">
        <v>0</v>
      </c>
      <c r="N4786" s="1">
        <v>7667.31</v>
      </c>
      <c r="O4786" s="1">
        <v>3543.69</v>
      </c>
      <c r="P4786" s="1">
        <v>7667.31</v>
      </c>
      <c r="Q4786">
        <v>0</v>
      </c>
      <c r="R4786" s="1">
        <v>7667.31</v>
      </c>
      <c r="S4786">
        <v>0</v>
      </c>
    </row>
    <row r="4787" spans="1:19" x14ac:dyDescent="0.25">
      <c r="A4787" s="2">
        <v>1004</v>
      </c>
      <c r="B4787" t="s">
        <v>872</v>
      </c>
      <c r="C4787" s="2" t="str">
        <f t="shared" si="243"/>
        <v>19</v>
      </c>
      <c r="D4787" t="s">
        <v>757</v>
      </c>
      <c r="E4787" s="2" t="str">
        <f t="shared" si="245"/>
        <v>19102CA03</v>
      </c>
      <c r="F4787" t="s">
        <v>895</v>
      </c>
      <c r="G4787" t="s">
        <v>887</v>
      </c>
      <c r="H4787" t="s">
        <v>888</v>
      </c>
      <c r="I4787">
        <v>27105</v>
      </c>
      <c r="J4787" t="s">
        <v>875</v>
      </c>
      <c r="K4787" s="1">
        <v>25351</v>
      </c>
      <c r="L4787" s="1">
        <v>25351</v>
      </c>
      <c r="M4787">
        <v>0</v>
      </c>
      <c r="N4787" s="1">
        <v>17394.72</v>
      </c>
      <c r="O4787" s="1">
        <v>7956.28</v>
      </c>
      <c r="P4787" s="1">
        <v>17394.72</v>
      </c>
      <c r="Q4787">
        <v>0</v>
      </c>
      <c r="R4787" s="1">
        <v>17394.72</v>
      </c>
      <c r="S4787">
        <v>0</v>
      </c>
    </row>
    <row r="4788" spans="1:19" x14ac:dyDescent="0.25">
      <c r="A4788" s="2">
        <v>1004</v>
      </c>
      <c r="B4788" t="s">
        <v>872</v>
      </c>
      <c r="C4788" s="2" t="str">
        <f t="shared" si="243"/>
        <v>19</v>
      </c>
      <c r="D4788" t="s">
        <v>757</v>
      </c>
      <c r="E4788" s="2" t="str">
        <f t="shared" si="245"/>
        <v>19102CA03</v>
      </c>
      <c r="F4788" t="s">
        <v>895</v>
      </c>
      <c r="G4788" t="s">
        <v>887</v>
      </c>
      <c r="H4788" t="s">
        <v>888</v>
      </c>
      <c r="I4788">
        <v>28001</v>
      </c>
      <c r="J4788" t="s">
        <v>45</v>
      </c>
      <c r="K4788" s="1">
        <v>6296</v>
      </c>
      <c r="L4788" s="1">
        <v>6296</v>
      </c>
      <c r="M4788">
        <v>0</v>
      </c>
      <c r="N4788" s="1">
        <v>4860.22</v>
      </c>
      <c r="O4788" s="1">
        <v>1435.78</v>
      </c>
      <c r="P4788" s="1">
        <v>4860.22</v>
      </c>
      <c r="Q4788">
        <v>0</v>
      </c>
      <c r="R4788" s="1">
        <v>4860.22</v>
      </c>
      <c r="S4788">
        <v>0</v>
      </c>
    </row>
    <row r="4789" spans="1:19" x14ac:dyDescent="0.25">
      <c r="A4789" s="2">
        <v>1004</v>
      </c>
      <c r="B4789" t="s">
        <v>872</v>
      </c>
      <c r="C4789" s="2" t="str">
        <f t="shared" si="243"/>
        <v>19</v>
      </c>
      <c r="D4789" t="s">
        <v>757</v>
      </c>
      <c r="E4789" s="2" t="str">
        <f t="shared" ref="E4789:E4816" si="246">"19102CA04"</f>
        <v>19102CA04</v>
      </c>
      <c r="F4789" t="s">
        <v>896</v>
      </c>
      <c r="G4789" t="s">
        <v>887</v>
      </c>
      <c r="H4789" t="s">
        <v>888</v>
      </c>
      <c r="I4789">
        <v>21000</v>
      </c>
      <c r="J4789" t="s">
        <v>167</v>
      </c>
      <c r="K4789" s="1">
        <v>6636</v>
      </c>
      <c r="L4789" s="1">
        <v>6636</v>
      </c>
      <c r="M4789">
        <v>0</v>
      </c>
      <c r="N4789" s="1">
        <v>5180.96</v>
      </c>
      <c r="O4789" s="1">
        <v>1455.04</v>
      </c>
      <c r="P4789" s="1">
        <v>5180.96</v>
      </c>
      <c r="Q4789">
        <v>0</v>
      </c>
      <c r="R4789" s="1">
        <v>5180.88</v>
      </c>
      <c r="S4789">
        <v>0.08</v>
      </c>
    </row>
    <row r="4790" spans="1:19" x14ac:dyDescent="0.25">
      <c r="A4790" s="2">
        <v>1004</v>
      </c>
      <c r="B4790" t="s">
        <v>872</v>
      </c>
      <c r="C4790" s="2" t="str">
        <f t="shared" si="243"/>
        <v>19</v>
      </c>
      <c r="D4790" t="s">
        <v>757</v>
      </c>
      <c r="E4790" s="2" t="str">
        <f t="shared" si="246"/>
        <v>19102CA04</v>
      </c>
      <c r="F4790" t="s">
        <v>896</v>
      </c>
      <c r="G4790" t="s">
        <v>887</v>
      </c>
      <c r="H4790" t="s">
        <v>888</v>
      </c>
      <c r="I4790">
        <v>21200</v>
      </c>
      <c r="J4790" t="s">
        <v>68</v>
      </c>
      <c r="K4790" s="1">
        <v>3786</v>
      </c>
      <c r="L4790" s="1">
        <v>3786</v>
      </c>
      <c r="M4790">
        <v>0</v>
      </c>
      <c r="N4790">
        <v>0</v>
      </c>
      <c r="O4790" s="1">
        <v>3786</v>
      </c>
      <c r="P4790">
        <v>0</v>
      </c>
      <c r="Q4790">
        <v>0</v>
      </c>
      <c r="R4790">
        <v>0</v>
      </c>
      <c r="S4790">
        <v>0</v>
      </c>
    </row>
    <row r="4791" spans="1:19" x14ac:dyDescent="0.25">
      <c r="A4791" s="2">
        <v>1004</v>
      </c>
      <c r="B4791" t="s">
        <v>872</v>
      </c>
      <c r="C4791" s="2" t="str">
        <f t="shared" ref="C4791:C4854" si="247">"19"</f>
        <v>19</v>
      </c>
      <c r="D4791" t="s">
        <v>757</v>
      </c>
      <c r="E4791" s="2" t="str">
        <f t="shared" si="246"/>
        <v>19102CA04</v>
      </c>
      <c r="F4791" t="s">
        <v>896</v>
      </c>
      <c r="G4791" t="s">
        <v>887</v>
      </c>
      <c r="H4791" t="s">
        <v>888</v>
      </c>
      <c r="I4791">
        <v>21300</v>
      </c>
      <c r="J4791" t="s">
        <v>69</v>
      </c>
      <c r="K4791" s="1">
        <v>23905</v>
      </c>
      <c r="L4791" s="1">
        <v>23905</v>
      </c>
      <c r="M4791">
        <v>0</v>
      </c>
      <c r="N4791" s="1">
        <v>23790.11</v>
      </c>
      <c r="O4791">
        <v>114.89</v>
      </c>
      <c r="P4791" s="1">
        <v>23790.11</v>
      </c>
      <c r="Q4791">
        <v>0</v>
      </c>
      <c r="R4791" s="1">
        <v>22258.59</v>
      </c>
      <c r="S4791" s="1">
        <v>1531.52</v>
      </c>
    </row>
    <row r="4792" spans="1:19" x14ac:dyDescent="0.25">
      <c r="A4792" s="2">
        <v>1004</v>
      </c>
      <c r="B4792" t="s">
        <v>872</v>
      </c>
      <c r="C4792" s="2" t="str">
        <f t="shared" si="247"/>
        <v>19</v>
      </c>
      <c r="D4792" t="s">
        <v>757</v>
      </c>
      <c r="E4792" s="2" t="str">
        <f t="shared" si="246"/>
        <v>19102CA04</v>
      </c>
      <c r="F4792" t="s">
        <v>896</v>
      </c>
      <c r="G4792" t="s">
        <v>887</v>
      </c>
      <c r="H4792" t="s">
        <v>888</v>
      </c>
      <c r="I4792">
        <v>21400</v>
      </c>
      <c r="J4792" t="s">
        <v>70</v>
      </c>
      <c r="K4792" s="1">
        <v>1200</v>
      </c>
      <c r="L4792" s="1">
        <v>2200</v>
      </c>
      <c r="M4792" s="1">
        <v>1000</v>
      </c>
      <c r="N4792" s="1">
        <v>3414.35</v>
      </c>
      <c r="O4792" s="1">
        <v>-1214.3499999999999</v>
      </c>
      <c r="P4792" s="1">
        <v>3414.35</v>
      </c>
      <c r="Q4792">
        <v>0</v>
      </c>
      <c r="R4792" s="1">
        <v>3414.35</v>
      </c>
      <c r="S4792">
        <v>0</v>
      </c>
    </row>
    <row r="4793" spans="1:19" x14ac:dyDescent="0.25">
      <c r="A4793" s="2">
        <v>1004</v>
      </c>
      <c r="B4793" t="s">
        <v>872</v>
      </c>
      <c r="C4793" s="2" t="str">
        <f t="shared" si="247"/>
        <v>19</v>
      </c>
      <c r="D4793" t="s">
        <v>757</v>
      </c>
      <c r="E4793" s="2" t="str">
        <f t="shared" si="246"/>
        <v>19102CA04</v>
      </c>
      <c r="F4793" t="s">
        <v>896</v>
      </c>
      <c r="G4793" t="s">
        <v>887</v>
      </c>
      <c r="H4793" t="s">
        <v>888</v>
      </c>
      <c r="I4793">
        <v>21500</v>
      </c>
      <c r="J4793" t="s">
        <v>71</v>
      </c>
      <c r="K4793" s="1">
        <v>2967</v>
      </c>
      <c r="L4793" s="1">
        <v>2967</v>
      </c>
      <c r="M4793">
        <v>0</v>
      </c>
      <c r="N4793">
        <v>0</v>
      </c>
      <c r="O4793" s="1">
        <v>2967</v>
      </c>
      <c r="P4793">
        <v>0</v>
      </c>
      <c r="Q4793">
        <v>0</v>
      </c>
      <c r="R4793">
        <v>0</v>
      </c>
      <c r="S4793">
        <v>0</v>
      </c>
    </row>
    <row r="4794" spans="1:19" x14ac:dyDescent="0.25">
      <c r="A4794" s="2">
        <v>1004</v>
      </c>
      <c r="B4794" t="s">
        <v>872</v>
      </c>
      <c r="C4794" s="2" t="str">
        <f t="shared" si="247"/>
        <v>19</v>
      </c>
      <c r="D4794" t="s">
        <v>757</v>
      </c>
      <c r="E4794" s="2" t="str">
        <f t="shared" si="246"/>
        <v>19102CA04</v>
      </c>
      <c r="F4794" t="s">
        <v>896</v>
      </c>
      <c r="G4794" t="s">
        <v>887</v>
      </c>
      <c r="H4794" t="s">
        <v>888</v>
      </c>
      <c r="I4794">
        <v>22000</v>
      </c>
      <c r="J4794" t="s">
        <v>39</v>
      </c>
      <c r="K4794" s="1">
        <v>2917</v>
      </c>
      <c r="L4794" s="1">
        <v>2917</v>
      </c>
      <c r="M4794">
        <v>0</v>
      </c>
      <c r="N4794" s="1">
        <v>2492.3000000000002</v>
      </c>
      <c r="O4794">
        <v>424.7</v>
      </c>
      <c r="P4794" s="1">
        <v>2492.3000000000002</v>
      </c>
      <c r="Q4794">
        <v>0</v>
      </c>
      <c r="R4794" s="1">
        <v>2492.3000000000002</v>
      </c>
      <c r="S4794">
        <v>0</v>
      </c>
    </row>
    <row r="4795" spans="1:19" x14ac:dyDescent="0.25">
      <c r="A4795" s="2">
        <v>1004</v>
      </c>
      <c r="B4795" t="s">
        <v>872</v>
      </c>
      <c r="C4795" s="2" t="str">
        <f t="shared" si="247"/>
        <v>19</v>
      </c>
      <c r="D4795" t="s">
        <v>757</v>
      </c>
      <c r="E4795" s="2" t="str">
        <f t="shared" si="246"/>
        <v>19102CA04</v>
      </c>
      <c r="F4795" t="s">
        <v>896</v>
      </c>
      <c r="G4795" t="s">
        <v>887</v>
      </c>
      <c r="H4795" t="s">
        <v>888</v>
      </c>
      <c r="I4795">
        <v>22004</v>
      </c>
      <c r="J4795" t="s">
        <v>72</v>
      </c>
      <c r="K4795" s="1">
        <v>1946</v>
      </c>
      <c r="L4795" s="1">
        <v>3258</v>
      </c>
      <c r="M4795" s="1">
        <v>1312</v>
      </c>
      <c r="N4795" s="1">
        <v>3780.31</v>
      </c>
      <c r="O4795">
        <v>-522.30999999999995</v>
      </c>
      <c r="P4795" s="1">
        <v>3780.31</v>
      </c>
      <c r="Q4795">
        <v>0</v>
      </c>
      <c r="R4795" s="1">
        <v>3780.31</v>
      </c>
      <c r="S4795">
        <v>0</v>
      </c>
    </row>
    <row r="4796" spans="1:19" x14ac:dyDescent="0.25">
      <c r="A4796" s="2">
        <v>1004</v>
      </c>
      <c r="B4796" t="s">
        <v>872</v>
      </c>
      <c r="C4796" s="2" t="str">
        <f t="shared" si="247"/>
        <v>19</v>
      </c>
      <c r="D4796" t="s">
        <v>757</v>
      </c>
      <c r="E4796" s="2" t="str">
        <f t="shared" si="246"/>
        <v>19102CA04</v>
      </c>
      <c r="F4796" t="s">
        <v>896</v>
      </c>
      <c r="G4796" t="s">
        <v>887</v>
      </c>
      <c r="H4796" t="s">
        <v>888</v>
      </c>
      <c r="I4796">
        <v>22100</v>
      </c>
      <c r="J4796" t="s">
        <v>73</v>
      </c>
      <c r="K4796" s="1">
        <v>104167</v>
      </c>
      <c r="L4796" s="1">
        <v>164167</v>
      </c>
      <c r="M4796" s="1">
        <v>60000</v>
      </c>
      <c r="N4796" s="1">
        <v>152733.54999999999</v>
      </c>
      <c r="O4796" s="1">
        <v>11433.45</v>
      </c>
      <c r="P4796" s="1">
        <v>152733.54999999999</v>
      </c>
      <c r="Q4796">
        <v>0</v>
      </c>
      <c r="R4796" s="1">
        <v>152733.54999999999</v>
      </c>
      <c r="S4796">
        <v>0</v>
      </c>
    </row>
    <row r="4797" spans="1:19" x14ac:dyDescent="0.25">
      <c r="A4797" s="2">
        <v>1004</v>
      </c>
      <c r="B4797" t="s">
        <v>872</v>
      </c>
      <c r="C4797" s="2" t="str">
        <f t="shared" si="247"/>
        <v>19</v>
      </c>
      <c r="D4797" t="s">
        <v>757</v>
      </c>
      <c r="E4797" s="2" t="str">
        <f t="shared" si="246"/>
        <v>19102CA04</v>
      </c>
      <c r="F4797" t="s">
        <v>896</v>
      </c>
      <c r="G4797" t="s">
        <v>887</v>
      </c>
      <c r="H4797" t="s">
        <v>888</v>
      </c>
      <c r="I4797">
        <v>22101</v>
      </c>
      <c r="J4797" t="s">
        <v>74</v>
      </c>
      <c r="K4797" s="1">
        <v>36493</v>
      </c>
      <c r="L4797" s="1">
        <v>36493</v>
      </c>
      <c r="M4797">
        <v>0</v>
      </c>
      <c r="N4797" s="1">
        <v>27086.13</v>
      </c>
      <c r="O4797" s="1">
        <v>9406.8700000000008</v>
      </c>
      <c r="P4797" s="1">
        <v>27086.13</v>
      </c>
      <c r="Q4797">
        <v>0</v>
      </c>
      <c r="R4797" s="1">
        <v>27086.13</v>
      </c>
      <c r="S4797">
        <v>0</v>
      </c>
    </row>
    <row r="4798" spans="1:19" x14ac:dyDescent="0.25">
      <c r="A4798" s="2">
        <v>1004</v>
      </c>
      <c r="B4798" t="s">
        <v>872</v>
      </c>
      <c r="C4798" s="2" t="str">
        <f t="shared" si="247"/>
        <v>19</v>
      </c>
      <c r="D4798" t="s">
        <v>757</v>
      </c>
      <c r="E4798" s="2" t="str">
        <f t="shared" si="246"/>
        <v>19102CA04</v>
      </c>
      <c r="F4798" t="s">
        <v>896</v>
      </c>
      <c r="G4798" t="s">
        <v>887</v>
      </c>
      <c r="H4798" t="s">
        <v>888</v>
      </c>
      <c r="I4798">
        <v>22102</v>
      </c>
      <c r="J4798" t="s">
        <v>75</v>
      </c>
      <c r="K4798" s="1">
        <v>50868</v>
      </c>
      <c r="L4798" s="1">
        <v>82325</v>
      </c>
      <c r="M4798" s="1">
        <v>31457</v>
      </c>
      <c r="N4798" s="1">
        <v>78418.759999999995</v>
      </c>
      <c r="O4798" s="1">
        <v>3906.24</v>
      </c>
      <c r="P4798" s="1">
        <v>78418.759999999995</v>
      </c>
      <c r="Q4798">
        <v>0</v>
      </c>
      <c r="R4798" s="1">
        <v>78418.759999999995</v>
      </c>
      <c r="S4798">
        <v>0</v>
      </c>
    </row>
    <row r="4799" spans="1:19" x14ac:dyDescent="0.25">
      <c r="A4799" s="2">
        <v>1004</v>
      </c>
      <c r="B4799" t="s">
        <v>872</v>
      </c>
      <c r="C4799" s="2" t="str">
        <f t="shared" si="247"/>
        <v>19</v>
      </c>
      <c r="D4799" t="s">
        <v>757</v>
      </c>
      <c r="E4799" s="2" t="str">
        <f t="shared" si="246"/>
        <v>19102CA04</v>
      </c>
      <c r="F4799" t="s">
        <v>896</v>
      </c>
      <c r="G4799" t="s">
        <v>887</v>
      </c>
      <c r="H4799" t="s">
        <v>888</v>
      </c>
      <c r="I4799">
        <v>22103</v>
      </c>
      <c r="J4799" t="s">
        <v>76</v>
      </c>
      <c r="K4799" s="1">
        <v>2328</v>
      </c>
      <c r="L4799" s="1">
        <v>2828</v>
      </c>
      <c r="M4799">
        <v>500</v>
      </c>
      <c r="N4799" s="1">
        <v>2718.45</v>
      </c>
      <c r="O4799">
        <v>109.55</v>
      </c>
      <c r="P4799" s="1">
        <v>2718.45</v>
      </c>
      <c r="Q4799">
        <v>0</v>
      </c>
      <c r="R4799" s="1">
        <v>2718.45</v>
      </c>
      <c r="S4799">
        <v>0</v>
      </c>
    </row>
    <row r="4800" spans="1:19" x14ac:dyDescent="0.25">
      <c r="A4800" s="2">
        <v>1004</v>
      </c>
      <c r="B4800" t="s">
        <v>872</v>
      </c>
      <c r="C4800" s="2" t="str">
        <f t="shared" si="247"/>
        <v>19</v>
      </c>
      <c r="D4800" t="s">
        <v>757</v>
      </c>
      <c r="E4800" s="2" t="str">
        <f t="shared" si="246"/>
        <v>19102CA04</v>
      </c>
      <c r="F4800" t="s">
        <v>896</v>
      </c>
      <c r="G4800" t="s">
        <v>887</v>
      </c>
      <c r="H4800" t="s">
        <v>888</v>
      </c>
      <c r="I4800">
        <v>22104</v>
      </c>
      <c r="J4800" t="s">
        <v>77</v>
      </c>
      <c r="K4800" s="1">
        <v>28767</v>
      </c>
      <c r="L4800" s="1">
        <v>33567</v>
      </c>
      <c r="M4800" s="1">
        <v>4800</v>
      </c>
      <c r="N4800" s="1">
        <v>33565.17</v>
      </c>
      <c r="O4800">
        <v>1.83</v>
      </c>
      <c r="P4800" s="1">
        <v>33565.17</v>
      </c>
      <c r="Q4800">
        <v>0</v>
      </c>
      <c r="R4800" s="1">
        <v>33565.160000000003</v>
      </c>
      <c r="S4800">
        <v>0.01</v>
      </c>
    </row>
    <row r="4801" spans="1:19" x14ac:dyDescent="0.25">
      <c r="A4801" s="2">
        <v>1004</v>
      </c>
      <c r="B4801" t="s">
        <v>872</v>
      </c>
      <c r="C4801" s="2" t="str">
        <f t="shared" si="247"/>
        <v>19</v>
      </c>
      <c r="D4801" t="s">
        <v>757</v>
      </c>
      <c r="E4801" s="2" t="str">
        <f t="shared" si="246"/>
        <v>19102CA04</v>
      </c>
      <c r="F4801" t="s">
        <v>896</v>
      </c>
      <c r="G4801" t="s">
        <v>887</v>
      </c>
      <c r="H4801" t="s">
        <v>888</v>
      </c>
      <c r="I4801">
        <v>22105</v>
      </c>
      <c r="J4801" t="s">
        <v>357</v>
      </c>
      <c r="K4801" s="1">
        <v>292681</v>
      </c>
      <c r="L4801">
        <v>439</v>
      </c>
      <c r="M4801" s="1">
        <v>-292242</v>
      </c>
      <c r="N4801">
        <v>0</v>
      </c>
      <c r="O4801">
        <v>439</v>
      </c>
      <c r="P4801">
        <v>0</v>
      </c>
      <c r="Q4801">
        <v>0</v>
      </c>
      <c r="R4801">
        <v>0</v>
      </c>
      <c r="S4801">
        <v>0</v>
      </c>
    </row>
    <row r="4802" spans="1:19" x14ac:dyDescent="0.25">
      <c r="A4802" s="2">
        <v>1004</v>
      </c>
      <c r="B4802" t="s">
        <v>872</v>
      </c>
      <c r="C4802" s="2" t="str">
        <f t="shared" si="247"/>
        <v>19</v>
      </c>
      <c r="D4802" t="s">
        <v>757</v>
      </c>
      <c r="E4802" s="2" t="str">
        <f t="shared" si="246"/>
        <v>19102CA04</v>
      </c>
      <c r="F4802" t="s">
        <v>896</v>
      </c>
      <c r="G4802" t="s">
        <v>887</v>
      </c>
      <c r="H4802" t="s">
        <v>888</v>
      </c>
      <c r="I4802">
        <v>22107</v>
      </c>
      <c r="J4802" t="s">
        <v>106</v>
      </c>
      <c r="K4802" s="1">
        <v>2158</v>
      </c>
      <c r="L4802" s="1">
        <v>7158</v>
      </c>
      <c r="M4802" s="1">
        <v>5000</v>
      </c>
      <c r="N4802" s="1">
        <v>6963.62</v>
      </c>
      <c r="O4802">
        <v>194.38</v>
      </c>
      <c r="P4802" s="1">
        <v>6963.62</v>
      </c>
      <c r="Q4802">
        <v>0</v>
      </c>
      <c r="R4802" s="1">
        <v>6963.62</v>
      </c>
      <c r="S4802">
        <v>0</v>
      </c>
    </row>
    <row r="4803" spans="1:19" x14ac:dyDescent="0.25">
      <c r="A4803" s="2">
        <v>1004</v>
      </c>
      <c r="B4803" t="s">
        <v>872</v>
      </c>
      <c r="C4803" s="2" t="str">
        <f t="shared" si="247"/>
        <v>19</v>
      </c>
      <c r="D4803" t="s">
        <v>757</v>
      </c>
      <c r="E4803" s="2" t="str">
        <f t="shared" si="246"/>
        <v>19102CA04</v>
      </c>
      <c r="F4803" t="s">
        <v>896</v>
      </c>
      <c r="G4803" t="s">
        <v>887</v>
      </c>
      <c r="H4803" t="s">
        <v>888</v>
      </c>
      <c r="I4803">
        <v>22109</v>
      </c>
      <c r="J4803" t="s">
        <v>78</v>
      </c>
      <c r="K4803" s="1">
        <v>168750</v>
      </c>
      <c r="L4803" s="1">
        <v>98750</v>
      </c>
      <c r="M4803" s="1">
        <v>-70000</v>
      </c>
      <c r="N4803" s="1">
        <v>94758.21</v>
      </c>
      <c r="O4803" s="1">
        <v>3991.79</v>
      </c>
      <c r="P4803" s="1">
        <v>94758.21</v>
      </c>
      <c r="Q4803">
        <v>0</v>
      </c>
      <c r="R4803" s="1">
        <v>94758.21</v>
      </c>
      <c r="S4803">
        <v>0</v>
      </c>
    </row>
    <row r="4804" spans="1:19" x14ac:dyDescent="0.25">
      <c r="A4804" s="2">
        <v>1004</v>
      </c>
      <c r="B4804" t="s">
        <v>872</v>
      </c>
      <c r="C4804" s="2" t="str">
        <f t="shared" si="247"/>
        <v>19</v>
      </c>
      <c r="D4804" t="s">
        <v>757</v>
      </c>
      <c r="E4804" s="2" t="str">
        <f t="shared" si="246"/>
        <v>19102CA04</v>
      </c>
      <c r="F4804" t="s">
        <v>896</v>
      </c>
      <c r="G4804" t="s">
        <v>887</v>
      </c>
      <c r="H4804" t="s">
        <v>888</v>
      </c>
      <c r="I4804">
        <v>22300</v>
      </c>
      <c r="J4804" t="s">
        <v>79</v>
      </c>
      <c r="K4804" s="1">
        <v>108519</v>
      </c>
      <c r="L4804" s="1">
        <v>86519</v>
      </c>
      <c r="M4804" s="1">
        <v>-22000</v>
      </c>
      <c r="N4804" s="1">
        <v>86129.9</v>
      </c>
      <c r="O4804">
        <v>389.1</v>
      </c>
      <c r="P4804" s="1">
        <v>86129.9</v>
      </c>
      <c r="Q4804">
        <v>0</v>
      </c>
      <c r="R4804" s="1">
        <v>86129.9</v>
      </c>
      <c r="S4804">
        <v>0</v>
      </c>
    </row>
    <row r="4805" spans="1:19" x14ac:dyDescent="0.25">
      <c r="A4805" s="2">
        <v>1004</v>
      </c>
      <c r="B4805" t="s">
        <v>872</v>
      </c>
      <c r="C4805" s="2" t="str">
        <f t="shared" si="247"/>
        <v>19</v>
      </c>
      <c r="D4805" t="s">
        <v>757</v>
      </c>
      <c r="E4805" s="2" t="str">
        <f t="shared" si="246"/>
        <v>19102CA04</v>
      </c>
      <c r="F4805" t="s">
        <v>896</v>
      </c>
      <c r="G4805" t="s">
        <v>887</v>
      </c>
      <c r="H4805" t="s">
        <v>888</v>
      </c>
      <c r="I4805">
        <v>22401</v>
      </c>
      <c r="J4805" t="s">
        <v>175</v>
      </c>
      <c r="K4805" s="1">
        <v>15878</v>
      </c>
      <c r="L4805" s="1">
        <v>2500</v>
      </c>
      <c r="M4805" s="1">
        <v>-13378</v>
      </c>
      <c r="N4805" s="1">
        <v>2017.78</v>
      </c>
      <c r="O4805">
        <v>482.22</v>
      </c>
      <c r="P4805" s="1">
        <v>2017.78</v>
      </c>
      <c r="Q4805">
        <v>0</v>
      </c>
      <c r="R4805" s="1">
        <v>2017.78</v>
      </c>
      <c r="S4805">
        <v>0</v>
      </c>
    </row>
    <row r="4806" spans="1:19" x14ac:dyDescent="0.25">
      <c r="A4806" s="2">
        <v>1004</v>
      </c>
      <c r="B4806" t="s">
        <v>872</v>
      </c>
      <c r="C4806" s="2" t="str">
        <f t="shared" si="247"/>
        <v>19</v>
      </c>
      <c r="D4806" t="s">
        <v>757</v>
      </c>
      <c r="E4806" s="2" t="str">
        <f t="shared" si="246"/>
        <v>19102CA04</v>
      </c>
      <c r="F4806" t="s">
        <v>896</v>
      </c>
      <c r="G4806" t="s">
        <v>887</v>
      </c>
      <c r="H4806" t="s">
        <v>888</v>
      </c>
      <c r="I4806">
        <v>22501</v>
      </c>
      <c r="J4806" t="s">
        <v>687</v>
      </c>
      <c r="K4806">
        <v>0</v>
      </c>
      <c r="L4806">
        <v>97</v>
      </c>
      <c r="M4806">
        <v>97</v>
      </c>
      <c r="N4806">
        <v>96.21</v>
      </c>
      <c r="O4806">
        <v>0.79</v>
      </c>
      <c r="P4806">
        <v>96.21</v>
      </c>
      <c r="Q4806">
        <v>0</v>
      </c>
      <c r="R4806">
        <v>96.21</v>
      </c>
      <c r="S4806">
        <v>0</v>
      </c>
    </row>
    <row r="4807" spans="1:19" x14ac:dyDescent="0.25">
      <c r="A4807" s="2">
        <v>1004</v>
      </c>
      <c r="B4807" t="s">
        <v>872</v>
      </c>
      <c r="C4807" s="2" t="str">
        <f t="shared" si="247"/>
        <v>19</v>
      </c>
      <c r="D4807" t="s">
        <v>757</v>
      </c>
      <c r="E4807" s="2" t="str">
        <f t="shared" si="246"/>
        <v>19102CA04</v>
      </c>
      <c r="F4807" t="s">
        <v>896</v>
      </c>
      <c r="G4807" t="s">
        <v>887</v>
      </c>
      <c r="H4807" t="s">
        <v>888</v>
      </c>
      <c r="I4807">
        <v>22609</v>
      </c>
      <c r="J4807" t="s">
        <v>44</v>
      </c>
      <c r="K4807">
        <v>250</v>
      </c>
      <c r="L4807">
        <v>250</v>
      </c>
      <c r="M4807">
        <v>0</v>
      </c>
      <c r="N4807">
        <v>250</v>
      </c>
      <c r="O4807">
        <v>0</v>
      </c>
      <c r="P4807">
        <v>250</v>
      </c>
      <c r="Q4807">
        <v>0</v>
      </c>
      <c r="R4807">
        <v>250</v>
      </c>
      <c r="S4807">
        <v>0</v>
      </c>
    </row>
    <row r="4808" spans="1:19" x14ac:dyDescent="0.25">
      <c r="A4808" s="2">
        <v>1004</v>
      </c>
      <c r="B4808" t="s">
        <v>872</v>
      </c>
      <c r="C4808" s="2" t="str">
        <f t="shared" si="247"/>
        <v>19</v>
      </c>
      <c r="D4808" t="s">
        <v>757</v>
      </c>
      <c r="E4808" s="2" t="str">
        <f t="shared" si="246"/>
        <v>19102CA04</v>
      </c>
      <c r="F4808" t="s">
        <v>896</v>
      </c>
      <c r="G4808" t="s">
        <v>887</v>
      </c>
      <c r="H4808" t="s">
        <v>888</v>
      </c>
      <c r="I4808">
        <v>22700</v>
      </c>
      <c r="J4808" t="s">
        <v>84</v>
      </c>
      <c r="K4808" s="1">
        <v>54051</v>
      </c>
      <c r="L4808" s="1">
        <v>41051</v>
      </c>
      <c r="M4808" s="1">
        <v>-13000</v>
      </c>
      <c r="N4808" s="1">
        <v>38014.01</v>
      </c>
      <c r="O4808" s="1">
        <v>3036.99</v>
      </c>
      <c r="P4808" s="1">
        <v>38014.01</v>
      </c>
      <c r="Q4808">
        <v>0</v>
      </c>
      <c r="R4808" s="1">
        <v>36708.46</v>
      </c>
      <c r="S4808" s="1">
        <v>1305.55</v>
      </c>
    </row>
    <row r="4809" spans="1:19" x14ac:dyDescent="0.25">
      <c r="A4809" s="2">
        <v>1004</v>
      </c>
      <c r="B4809" t="s">
        <v>872</v>
      </c>
      <c r="C4809" s="2" t="str">
        <f t="shared" si="247"/>
        <v>19</v>
      </c>
      <c r="D4809" t="s">
        <v>757</v>
      </c>
      <c r="E4809" s="2" t="str">
        <f t="shared" si="246"/>
        <v>19102CA04</v>
      </c>
      <c r="F4809" t="s">
        <v>896</v>
      </c>
      <c r="G4809" t="s">
        <v>887</v>
      </c>
      <c r="H4809" t="s">
        <v>888</v>
      </c>
      <c r="I4809">
        <v>22701</v>
      </c>
      <c r="J4809" t="s">
        <v>85</v>
      </c>
      <c r="K4809" s="1">
        <v>76816</v>
      </c>
      <c r="L4809" s="1">
        <v>76816</v>
      </c>
      <c r="M4809">
        <v>0</v>
      </c>
      <c r="N4809" s="1">
        <v>71979.91</v>
      </c>
      <c r="O4809" s="1">
        <v>4836.09</v>
      </c>
      <c r="P4809" s="1">
        <v>71979.91</v>
      </c>
      <c r="Q4809">
        <v>0</v>
      </c>
      <c r="R4809" s="1">
        <v>71979.91</v>
      </c>
      <c r="S4809">
        <v>0</v>
      </c>
    </row>
    <row r="4810" spans="1:19" x14ac:dyDescent="0.25">
      <c r="A4810" s="2">
        <v>1004</v>
      </c>
      <c r="B4810" t="s">
        <v>872</v>
      </c>
      <c r="C4810" s="2" t="str">
        <f t="shared" si="247"/>
        <v>19</v>
      </c>
      <c r="D4810" t="s">
        <v>757</v>
      </c>
      <c r="E4810" s="2" t="str">
        <f t="shared" si="246"/>
        <v>19102CA04</v>
      </c>
      <c r="F4810" t="s">
        <v>896</v>
      </c>
      <c r="G4810" t="s">
        <v>887</v>
      </c>
      <c r="H4810" t="s">
        <v>888</v>
      </c>
      <c r="I4810">
        <v>22709</v>
      </c>
      <c r="J4810" t="s">
        <v>87</v>
      </c>
      <c r="K4810" s="1">
        <v>1780</v>
      </c>
      <c r="L4810" s="1">
        <v>2891</v>
      </c>
      <c r="M4810" s="1">
        <v>1111</v>
      </c>
      <c r="N4810" s="1">
        <v>2880.74</v>
      </c>
      <c r="O4810">
        <v>10.26</v>
      </c>
      <c r="P4810" s="1">
        <v>2880.74</v>
      </c>
      <c r="Q4810">
        <v>0</v>
      </c>
      <c r="R4810" s="1">
        <v>2550.79</v>
      </c>
      <c r="S4810">
        <v>329.95</v>
      </c>
    </row>
    <row r="4811" spans="1:19" x14ac:dyDescent="0.25">
      <c r="A4811" s="2">
        <v>1004</v>
      </c>
      <c r="B4811" t="s">
        <v>872</v>
      </c>
      <c r="C4811" s="2" t="str">
        <f t="shared" si="247"/>
        <v>19</v>
      </c>
      <c r="D4811" t="s">
        <v>757</v>
      </c>
      <c r="E4811" s="2" t="str">
        <f t="shared" si="246"/>
        <v>19102CA04</v>
      </c>
      <c r="F4811" t="s">
        <v>896</v>
      </c>
      <c r="G4811" t="s">
        <v>887</v>
      </c>
      <c r="H4811" t="s">
        <v>888</v>
      </c>
      <c r="I4811">
        <v>22714</v>
      </c>
      <c r="J4811" t="s">
        <v>886</v>
      </c>
      <c r="K4811" s="1">
        <v>68742</v>
      </c>
      <c r="L4811" s="1">
        <v>70333</v>
      </c>
      <c r="M4811" s="1">
        <v>1591</v>
      </c>
      <c r="N4811" s="1">
        <v>74315.289999999994</v>
      </c>
      <c r="O4811" s="1">
        <v>-3982.29</v>
      </c>
      <c r="P4811" s="1">
        <v>74315.289999999994</v>
      </c>
      <c r="Q4811">
        <v>0</v>
      </c>
      <c r="R4811" s="1">
        <v>71027.67</v>
      </c>
      <c r="S4811" s="1">
        <v>3287.62</v>
      </c>
    </row>
    <row r="4812" spans="1:19" x14ac:dyDescent="0.25">
      <c r="A4812" s="2">
        <v>1004</v>
      </c>
      <c r="B4812" t="s">
        <v>872</v>
      </c>
      <c r="C4812" s="2" t="str">
        <f t="shared" si="247"/>
        <v>19</v>
      </c>
      <c r="D4812" t="s">
        <v>757</v>
      </c>
      <c r="E4812" s="2" t="str">
        <f t="shared" si="246"/>
        <v>19102CA04</v>
      </c>
      <c r="F4812" t="s">
        <v>896</v>
      </c>
      <c r="G4812" t="s">
        <v>887</v>
      </c>
      <c r="H4812" t="s">
        <v>888</v>
      </c>
      <c r="I4812">
        <v>23001</v>
      </c>
      <c r="J4812" t="s">
        <v>88</v>
      </c>
      <c r="K4812">
        <v>638</v>
      </c>
      <c r="L4812" s="1">
        <v>1238</v>
      </c>
      <c r="M4812">
        <v>600</v>
      </c>
      <c r="N4812">
        <v>960</v>
      </c>
      <c r="O4812">
        <v>278</v>
      </c>
      <c r="P4812">
        <v>960</v>
      </c>
      <c r="Q4812">
        <v>0</v>
      </c>
      <c r="R4812">
        <v>960</v>
      </c>
      <c r="S4812">
        <v>0</v>
      </c>
    </row>
    <row r="4813" spans="1:19" x14ac:dyDescent="0.25">
      <c r="A4813" s="2">
        <v>1004</v>
      </c>
      <c r="B4813" t="s">
        <v>872</v>
      </c>
      <c r="C4813" s="2" t="str">
        <f t="shared" si="247"/>
        <v>19</v>
      </c>
      <c r="D4813" t="s">
        <v>757</v>
      </c>
      <c r="E4813" s="2" t="str">
        <f t="shared" si="246"/>
        <v>19102CA04</v>
      </c>
      <c r="F4813" t="s">
        <v>896</v>
      </c>
      <c r="G4813" t="s">
        <v>887</v>
      </c>
      <c r="H4813" t="s">
        <v>888</v>
      </c>
      <c r="I4813">
        <v>23100</v>
      </c>
      <c r="J4813" t="s">
        <v>89</v>
      </c>
      <c r="K4813">
        <v>200</v>
      </c>
      <c r="L4813" s="1">
        <v>2200</v>
      </c>
      <c r="M4813" s="1">
        <v>2000</v>
      </c>
      <c r="N4813">
        <v>480.65</v>
      </c>
      <c r="O4813" s="1">
        <v>1719.35</v>
      </c>
      <c r="P4813">
        <v>480.65</v>
      </c>
      <c r="Q4813">
        <v>0</v>
      </c>
      <c r="R4813">
        <v>480.65</v>
      </c>
      <c r="S4813">
        <v>0</v>
      </c>
    </row>
    <row r="4814" spans="1:19" x14ac:dyDescent="0.25">
      <c r="A4814" s="2">
        <v>1004</v>
      </c>
      <c r="B4814" t="s">
        <v>872</v>
      </c>
      <c r="C4814" s="2" t="str">
        <f t="shared" si="247"/>
        <v>19</v>
      </c>
      <c r="D4814" t="s">
        <v>757</v>
      </c>
      <c r="E4814" s="2" t="str">
        <f t="shared" si="246"/>
        <v>19102CA04</v>
      </c>
      <c r="F4814" t="s">
        <v>896</v>
      </c>
      <c r="G4814" t="s">
        <v>887</v>
      </c>
      <c r="H4814" t="s">
        <v>888</v>
      </c>
      <c r="I4814">
        <v>27100</v>
      </c>
      <c r="J4814" t="s">
        <v>230</v>
      </c>
      <c r="K4814" s="1">
        <v>32317</v>
      </c>
      <c r="L4814" s="1">
        <v>32317</v>
      </c>
      <c r="M4814">
        <v>0</v>
      </c>
      <c r="N4814" s="1">
        <v>13113.87</v>
      </c>
      <c r="O4814" s="1">
        <v>19203.13</v>
      </c>
      <c r="P4814" s="1">
        <v>13113.87</v>
      </c>
      <c r="Q4814">
        <v>0</v>
      </c>
      <c r="R4814" s="1">
        <v>13113.87</v>
      </c>
      <c r="S4814">
        <v>0</v>
      </c>
    </row>
    <row r="4815" spans="1:19" x14ac:dyDescent="0.25">
      <c r="A4815" s="2">
        <v>1004</v>
      </c>
      <c r="B4815" t="s">
        <v>872</v>
      </c>
      <c r="C4815" s="2" t="str">
        <f t="shared" si="247"/>
        <v>19</v>
      </c>
      <c r="D4815" t="s">
        <v>757</v>
      </c>
      <c r="E4815" s="2" t="str">
        <f t="shared" si="246"/>
        <v>19102CA04</v>
      </c>
      <c r="F4815" t="s">
        <v>896</v>
      </c>
      <c r="G4815" t="s">
        <v>887</v>
      </c>
      <c r="H4815" t="s">
        <v>888</v>
      </c>
      <c r="I4815">
        <v>27105</v>
      </c>
      <c r="J4815" t="s">
        <v>875</v>
      </c>
      <c r="K4815" s="1">
        <v>32183</v>
      </c>
      <c r="L4815" s="1">
        <v>32183</v>
      </c>
      <c r="M4815">
        <v>0</v>
      </c>
      <c r="N4815" s="1">
        <v>4019.85</v>
      </c>
      <c r="O4815" s="1">
        <v>28163.15</v>
      </c>
      <c r="P4815" s="1">
        <v>4019.85</v>
      </c>
      <c r="Q4815">
        <v>0</v>
      </c>
      <c r="R4815" s="1">
        <v>2584.58</v>
      </c>
      <c r="S4815" s="1">
        <v>1435.27</v>
      </c>
    </row>
    <row r="4816" spans="1:19" x14ac:dyDescent="0.25">
      <c r="A4816" s="2">
        <v>1004</v>
      </c>
      <c r="B4816" t="s">
        <v>872</v>
      </c>
      <c r="C4816" s="2" t="str">
        <f t="shared" si="247"/>
        <v>19</v>
      </c>
      <c r="D4816" t="s">
        <v>757</v>
      </c>
      <c r="E4816" s="2" t="str">
        <f t="shared" si="246"/>
        <v>19102CA04</v>
      </c>
      <c r="F4816" t="s">
        <v>896</v>
      </c>
      <c r="G4816" t="s">
        <v>887</v>
      </c>
      <c r="H4816" t="s">
        <v>888</v>
      </c>
      <c r="I4816">
        <v>28001</v>
      </c>
      <c r="J4816" t="s">
        <v>45</v>
      </c>
      <c r="K4816" s="1">
        <v>7142</v>
      </c>
      <c r="L4816" s="1">
        <v>4642</v>
      </c>
      <c r="M4816" s="1">
        <v>-2500</v>
      </c>
      <c r="N4816" s="1">
        <v>2238.6999999999998</v>
      </c>
      <c r="O4816" s="1">
        <v>2403.3000000000002</v>
      </c>
      <c r="P4816" s="1">
        <v>2238.6999999999998</v>
      </c>
      <c r="Q4816">
        <v>0</v>
      </c>
      <c r="R4816" s="1">
        <v>2238.6999999999998</v>
      </c>
      <c r="S4816">
        <v>0</v>
      </c>
    </row>
    <row r="4817" spans="1:19" x14ac:dyDescent="0.25">
      <c r="A4817" s="2">
        <v>1004</v>
      </c>
      <c r="B4817" t="s">
        <v>872</v>
      </c>
      <c r="C4817" s="2" t="str">
        <f t="shared" si="247"/>
        <v>19</v>
      </c>
      <c r="D4817" t="s">
        <v>757</v>
      </c>
      <c r="E4817" s="2" t="str">
        <f t="shared" ref="E4817:E4841" si="248">"19102CA05"</f>
        <v>19102CA05</v>
      </c>
      <c r="F4817" t="s">
        <v>897</v>
      </c>
      <c r="G4817" t="s">
        <v>887</v>
      </c>
      <c r="H4817" t="s">
        <v>888</v>
      </c>
      <c r="I4817">
        <v>21200</v>
      </c>
      <c r="J4817" t="s">
        <v>68</v>
      </c>
      <c r="K4817" s="1">
        <v>6308</v>
      </c>
      <c r="L4817" s="1">
        <v>6308</v>
      </c>
      <c r="M4817">
        <v>0</v>
      </c>
      <c r="N4817" s="1">
        <v>1547.59</v>
      </c>
      <c r="O4817" s="1">
        <v>4760.41</v>
      </c>
      <c r="P4817" s="1">
        <v>1547.59</v>
      </c>
      <c r="Q4817">
        <v>0</v>
      </c>
      <c r="R4817" s="1">
        <v>1547.59</v>
      </c>
      <c r="S4817">
        <v>0</v>
      </c>
    </row>
    <row r="4818" spans="1:19" x14ac:dyDescent="0.25">
      <c r="A4818" s="2">
        <v>1004</v>
      </c>
      <c r="B4818" t="s">
        <v>872</v>
      </c>
      <c r="C4818" s="2" t="str">
        <f t="shared" si="247"/>
        <v>19</v>
      </c>
      <c r="D4818" t="s">
        <v>757</v>
      </c>
      <c r="E4818" s="2" t="str">
        <f t="shared" si="248"/>
        <v>19102CA05</v>
      </c>
      <c r="F4818" t="s">
        <v>897</v>
      </c>
      <c r="G4818" t="s">
        <v>887</v>
      </c>
      <c r="H4818" t="s">
        <v>888</v>
      </c>
      <c r="I4818">
        <v>21300</v>
      </c>
      <c r="J4818" t="s">
        <v>69</v>
      </c>
      <c r="K4818" s="1">
        <v>11755</v>
      </c>
      <c r="L4818" s="1">
        <v>11830</v>
      </c>
      <c r="M4818">
        <v>75</v>
      </c>
      <c r="N4818" s="1">
        <v>14124.68</v>
      </c>
      <c r="O4818" s="1">
        <v>-2294.6799999999998</v>
      </c>
      <c r="P4818" s="1">
        <v>14124.68</v>
      </c>
      <c r="Q4818">
        <v>0</v>
      </c>
      <c r="R4818" s="1">
        <v>13745.96</v>
      </c>
      <c r="S4818">
        <v>378.72</v>
      </c>
    </row>
    <row r="4819" spans="1:19" x14ac:dyDescent="0.25">
      <c r="A4819" s="2">
        <v>1004</v>
      </c>
      <c r="B4819" t="s">
        <v>872</v>
      </c>
      <c r="C4819" s="2" t="str">
        <f t="shared" si="247"/>
        <v>19</v>
      </c>
      <c r="D4819" t="s">
        <v>757</v>
      </c>
      <c r="E4819" s="2" t="str">
        <f t="shared" si="248"/>
        <v>19102CA05</v>
      </c>
      <c r="F4819" t="s">
        <v>897</v>
      </c>
      <c r="G4819" t="s">
        <v>887</v>
      </c>
      <c r="H4819" t="s">
        <v>888</v>
      </c>
      <c r="I4819">
        <v>21400</v>
      </c>
      <c r="J4819" t="s">
        <v>70</v>
      </c>
      <c r="K4819" s="1">
        <v>1200</v>
      </c>
      <c r="L4819" s="1">
        <v>1200</v>
      </c>
      <c r="M4819">
        <v>0</v>
      </c>
      <c r="N4819">
        <v>654.19000000000005</v>
      </c>
      <c r="O4819">
        <v>545.80999999999995</v>
      </c>
      <c r="P4819">
        <v>654.19000000000005</v>
      </c>
      <c r="Q4819">
        <v>0</v>
      </c>
      <c r="R4819">
        <v>654.19000000000005</v>
      </c>
      <c r="S4819">
        <v>0</v>
      </c>
    </row>
    <row r="4820" spans="1:19" x14ac:dyDescent="0.25">
      <c r="A4820" s="2">
        <v>1004</v>
      </c>
      <c r="B4820" t="s">
        <v>872</v>
      </c>
      <c r="C4820" s="2" t="str">
        <f t="shared" si="247"/>
        <v>19</v>
      </c>
      <c r="D4820" t="s">
        <v>757</v>
      </c>
      <c r="E4820" s="2" t="str">
        <f t="shared" si="248"/>
        <v>19102CA05</v>
      </c>
      <c r="F4820" t="s">
        <v>897</v>
      </c>
      <c r="G4820" t="s">
        <v>887</v>
      </c>
      <c r="H4820" t="s">
        <v>888</v>
      </c>
      <c r="I4820">
        <v>21500</v>
      </c>
      <c r="J4820" t="s">
        <v>71</v>
      </c>
      <c r="K4820">
        <v>950</v>
      </c>
      <c r="L4820" s="1">
        <v>4950</v>
      </c>
      <c r="M4820" s="1">
        <v>4000</v>
      </c>
      <c r="N4820" s="1">
        <v>4233.04</v>
      </c>
      <c r="O4820">
        <v>716.96</v>
      </c>
      <c r="P4820" s="1">
        <v>4233.04</v>
      </c>
      <c r="Q4820">
        <v>0</v>
      </c>
      <c r="R4820" s="1">
        <v>4233.04</v>
      </c>
      <c r="S4820">
        <v>0</v>
      </c>
    </row>
    <row r="4821" spans="1:19" x14ac:dyDescent="0.25">
      <c r="A4821" s="2">
        <v>1004</v>
      </c>
      <c r="B4821" t="s">
        <v>872</v>
      </c>
      <c r="C4821" s="2" t="str">
        <f t="shared" si="247"/>
        <v>19</v>
      </c>
      <c r="D4821" t="s">
        <v>757</v>
      </c>
      <c r="E4821" s="2" t="str">
        <f t="shared" si="248"/>
        <v>19102CA05</v>
      </c>
      <c r="F4821" t="s">
        <v>897</v>
      </c>
      <c r="G4821" t="s">
        <v>887</v>
      </c>
      <c r="H4821" t="s">
        <v>888</v>
      </c>
      <c r="I4821">
        <v>22000</v>
      </c>
      <c r="J4821" t="s">
        <v>39</v>
      </c>
      <c r="K4821" s="1">
        <v>1770</v>
      </c>
      <c r="L4821" s="1">
        <v>2020</v>
      </c>
      <c r="M4821">
        <v>250</v>
      </c>
      <c r="N4821" s="1">
        <v>1998.32</v>
      </c>
      <c r="O4821">
        <v>21.68</v>
      </c>
      <c r="P4821" s="1">
        <v>1998.32</v>
      </c>
      <c r="Q4821">
        <v>0</v>
      </c>
      <c r="R4821" s="1">
        <v>1998.32</v>
      </c>
      <c r="S4821">
        <v>0</v>
      </c>
    </row>
    <row r="4822" spans="1:19" x14ac:dyDescent="0.25">
      <c r="A4822" s="2">
        <v>1004</v>
      </c>
      <c r="B4822" t="s">
        <v>872</v>
      </c>
      <c r="C4822" s="2" t="str">
        <f t="shared" si="247"/>
        <v>19</v>
      </c>
      <c r="D4822" t="s">
        <v>757</v>
      </c>
      <c r="E4822" s="2" t="str">
        <f t="shared" si="248"/>
        <v>19102CA05</v>
      </c>
      <c r="F4822" t="s">
        <v>897</v>
      </c>
      <c r="G4822" t="s">
        <v>887</v>
      </c>
      <c r="H4822" t="s">
        <v>888</v>
      </c>
      <c r="I4822">
        <v>22004</v>
      </c>
      <c r="J4822" t="s">
        <v>72</v>
      </c>
      <c r="K4822">
        <v>476</v>
      </c>
      <c r="L4822" s="1">
        <v>1076</v>
      </c>
      <c r="M4822">
        <v>600</v>
      </c>
      <c r="N4822" s="1">
        <v>1036.42</v>
      </c>
      <c r="O4822">
        <v>39.58</v>
      </c>
      <c r="P4822" s="1">
        <v>1036.42</v>
      </c>
      <c r="Q4822">
        <v>0</v>
      </c>
      <c r="R4822" s="1">
        <v>1036.42</v>
      </c>
      <c r="S4822">
        <v>0</v>
      </c>
    </row>
    <row r="4823" spans="1:19" x14ac:dyDescent="0.25">
      <c r="A4823" s="2">
        <v>1004</v>
      </c>
      <c r="B4823" t="s">
        <v>872</v>
      </c>
      <c r="C4823" s="2" t="str">
        <f t="shared" si="247"/>
        <v>19</v>
      </c>
      <c r="D4823" t="s">
        <v>757</v>
      </c>
      <c r="E4823" s="2" t="str">
        <f t="shared" si="248"/>
        <v>19102CA05</v>
      </c>
      <c r="F4823" t="s">
        <v>897</v>
      </c>
      <c r="G4823" t="s">
        <v>887</v>
      </c>
      <c r="H4823" t="s">
        <v>888</v>
      </c>
      <c r="I4823">
        <v>22100</v>
      </c>
      <c r="J4823" t="s">
        <v>73</v>
      </c>
      <c r="K4823" s="1">
        <v>26220</v>
      </c>
      <c r="L4823" s="1">
        <v>50301</v>
      </c>
      <c r="M4823" s="1">
        <v>24081</v>
      </c>
      <c r="N4823" s="1">
        <v>47087.09</v>
      </c>
      <c r="O4823" s="1">
        <v>3213.91</v>
      </c>
      <c r="P4823" s="1">
        <v>47087.09</v>
      </c>
      <c r="Q4823">
        <v>0</v>
      </c>
      <c r="R4823" s="1">
        <v>47087.09</v>
      </c>
      <c r="S4823">
        <v>0</v>
      </c>
    </row>
    <row r="4824" spans="1:19" x14ac:dyDescent="0.25">
      <c r="A4824" s="2">
        <v>1004</v>
      </c>
      <c r="B4824" t="s">
        <v>872</v>
      </c>
      <c r="C4824" s="2" t="str">
        <f t="shared" si="247"/>
        <v>19</v>
      </c>
      <c r="D4824" t="s">
        <v>757</v>
      </c>
      <c r="E4824" s="2" t="str">
        <f t="shared" si="248"/>
        <v>19102CA05</v>
      </c>
      <c r="F4824" t="s">
        <v>897</v>
      </c>
      <c r="G4824" t="s">
        <v>887</v>
      </c>
      <c r="H4824" t="s">
        <v>888</v>
      </c>
      <c r="I4824">
        <v>22101</v>
      </c>
      <c r="J4824" t="s">
        <v>74</v>
      </c>
      <c r="K4824" s="1">
        <v>6774</v>
      </c>
      <c r="L4824" s="1">
        <v>6774</v>
      </c>
      <c r="M4824">
        <v>0</v>
      </c>
      <c r="N4824" s="1">
        <v>4526</v>
      </c>
      <c r="O4824" s="1">
        <v>2248</v>
      </c>
      <c r="P4824" s="1">
        <v>4526</v>
      </c>
      <c r="Q4824">
        <v>0</v>
      </c>
      <c r="R4824" s="1">
        <v>4526</v>
      </c>
      <c r="S4824">
        <v>0</v>
      </c>
    </row>
    <row r="4825" spans="1:19" x14ac:dyDescent="0.25">
      <c r="A4825" s="2">
        <v>1004</v>
      </c>
      <c r="B4825" t="s">
        <v>872</v>
      </c>
      <c r="C4825" s="2" t="str">
        <f t="shared" si="247"/>
        <v>19</v>
      </c>
      <c r="D4825" t="s">
        <v>757</v>
      </c>
      <c r="E4825" s="2" t="str">
        <f t="shared" si="248"/>
        <v>19102CA05</v>
      </c>
      <c r="F4825" t="s">
        <v>897</v>
      </c>
      <c r="G4825" t="s">
        <v>887</v>
      </c>
      <c r="H4825" t="s">
        <v>888</v>
      </c>
      <c r="I4825">
        <v>22102</v>
      </c>
      <c r="J4825" t="s">
        <v>75</v>
      </c>
      <c r="K4825" s="1">
        <v>2081</v>
      </c>
      <c r="L4825" s="1">
        <v>2000</v>
      </c>
      <c r="M4825">
        <v>-81</v>
      </c>
      <c r="N4825">
        <v>535.09</v>
      </c>
      <c r="O4825" s="1">
        <v>1464.91</v>
      </c>
      <c r="P4825">
        <v>535.09</v>
      </c>
      <c r="Q4825">
        <v>0</v>
      </c>
      <c r="R4825">
        <v>535.09</v>
      </c>
      <c r="S4825">
        <v>0</v>
      </c>
    </row>
    <row r="4826" spans="1:19" x14ac:dyDescent="0.25">
      <c r="A4826" s="2">
        <v>1004</v>
      </c>
      <c r="B4826" t="s">
        <v>872</v>
      </c>
      <c r="C4826" s="2" t="str">
        <f t="shared" si="247"/>
        <v>19</v>
      </c>
      <c r="D4826" t="s">
        <v>757</v>
      </c>
      <c r="E4826" s="2" t="str">
        <f t="shared" si="248"/>
        <v>19102CA05</v>
      </c>
      <c r="F4826" t="s">
        <v>897</v>
      </c>
      <c r="G4826" t="s">
        <v>887</v>
      </c>
      <c r="H4826" t="s">
        <v>888</v>
      </c>
      <c r="I4826">
        <v>22103</v>
      </c>
      <c r="J4826" t="s">
        <v>76</v>
      </c>
      <c r="K4826" s="1">
        <v>21377</v>
      </c>
      <c r="L4826" s="1">
        <v>24417</v>
      </c>
      <c r="M4826" s="1">
        <v>3040</v>
      </c>
      <c r="N4826" s="1">
        <v>28928.52</v>
      </c>
      <c r="O4826" s="1">
        <v>-4511.5200000000004</v>
      </c>
      <c r="P4826" s="1">
        <v>28928.52</v>
      </c>
      <c r="Q4826">
        <v>0</v>
      </c>
      <c r="R4826" s="1">
        <v>28928.52</v>
      </c>
      <c r="S4826">
        <v>0</v>
      </c>
    </row>
    <row r="4827" spans="1:19" x14ac:dyDescent="0.25">
      <c r="A4827" s="2">
        <v>1004</v>
      </c>
      <c r="B4827" t="s">
        <v>872</v>
      </c>
      <c r="C4827" s="2" t="str">
        <f t="shared" si="247"/>
        <v>19</v>
      </c>
      <c r="D4827" t="s">
        <v>757</v>
      </c>
      <c r="E4827" s="2" t="str">
        <f t="shared" si="248"/>
        <v>19102CA05</v>
      </c>
      <c r="F4827" t="s">
        <v>897</v>
      </c>
      <c r="G4827" t="s">
        <v>887</v>
      </c>
      <c r="H4827" t="s">
        <v>888</v>
      </c>
      <c r="I4827">
        <v>22104</v>
      </c>
      <c r="J4827" t="s">
        <v>77</v>
      </c>
      <c r="K4827" s="1">
        <v>10800</v>
      </c>
      <c r="L4827" s="1">
        <v>10800</v>
      </c>
      <c r="M4827">
        <v>0</v>
      </c>
      <c r="N4827" s="1">
        <v>10799.27</v>
      </c>
      <c r="O4827">
        <v>0.73</v>
      </c>
      <c r="P4827" s="1">
        <v>10799.27</v>
      </c>
      <c r="Q4827">
        <v>0</v>
      </c>
      <c r="R4827" s="1">
        <v>10799.27</v>
      </c>
      <c r="S4827">
        <v>0</v>
      </c>
    </row>
    <row r="4828" spans="1:19" x14ac:dyDescent="0.25">
      <c r="A4828" s="2">
        <v>1004</v>
      </c>
      <c r="B4828" t="s">
        <v>872</v>
      </c>
      <c r="C4828" s="2" t="str">
        <f t="shared" si="247"/>
        <v>19</v>
      </c>
      <c r="D4828" t="s">
        <v>757</v>
      </c>
      <c r="E4828" s="2" t="str">
        <f t="shared" si="248"/>
        <v>19102CA05</v>
      </c>
      <c r="F4828" t="s">
        <v>897</v>
      </c>
      <c r="G4828" t="s">
        <v>887</v>
      </c>
      <c r="H4828" t="s">
        <v>888</v>
      </c>
      <c r="I4828">
        <v>22105</v>
      </c>
      <c r="J4828" t="s">
        <v>357</v>
      </c>
      <c r="K4828" s="1">
        <v>79658</v>
      </c>
      <c r="L4828">
        <v>0</v>
      </c>
      <c r="M4828" s="1">
        <v>-79658</v>
      </c>
      <c r="N4828">
        <v>0</v>
      </c>
      <c r="O4828">
        <v>0</v>
      </c>
      <c r="P4828">
        <v>0</v>
      </c>
      <c r="Q4828">
        <v>0</v>
      </c>
      <c r="R4828">
        <v>0</v>
      </c>
      <c r="S4828">
        <v>0</v>
      </c>
    </row>
    <row r="4829" spans="1:19" x14ac:dyDescent="0.25">
      <c r="A4829" s="2">
        <v>1004</v>
      </c>
      <c r="B4829" t="s">
        <v>872</v>
      </c>
      <c r="C4829" s="2" t="str">
        <f t="shared" si="247"/>
        <v>19</v>
      </c>
      <c r="D4829" t="s">
        <v>757</v>
      </c>
      <c r="E4829" s="2" t="str">
        <f t="shared" si="248"/>
        <v>19102CA05</v>
      </c>
      <c r="F4829" t="s">
        <v>897</v>
      </c>
      <c r="G4829" t="s">
        <v>887</v>
      </c>
      <c r="H4829" t="s">
        <v>888</v>
      </c>
      <c r="I4829">
        <v>22107</v>
      </c>
      <c r="J4829" t="s">
        <v>106</v>
      </c>
      <c r="K4829">
        <v>795</v>
      </c>
      <c r="L4829" s="1">
        <v>1495</v>
      </c>
      <c r="M4829">
        <v>700</v>
      </c>
      <c r="N4829" s="1">
        <v>1550.47</v>
      </c>
      <c r="O4829">
        <v>-55.47</v>
      </c>
      <c r="P4829" s="1">
        <v>1550.47</v>
      </c>
      <c r="Q4829">
        <v>0</v>
      </c>
      <c r="R4829" s="1">
        <v>1550.47</v>
      </c>
      <c r="S4829">
        <v>0</v>
      </c>
    </row>
    <row r="4830" spans="1:19" x14ac:dyDescent="0.25">
      <c r="A4830" s="2">
        <v>1004</v>
      </c>
      <c r="B4830" t="s">
        <v>872</v>
      </c>
      <c r="C4830" s="2" t="str">
        <f t="shared" si="247"/>
        <v>19</v>
      </c>
      <c r="D4830" t="s">
        <v>757</v>
      </c>
      <c r="E4830" s="2" t="str">
        <f t="shared" si="248"/>
        <v>19102CA05</v>
      </c>
      <c r="F4830" t="s">
        <v>897</v>
      </c>
      <c r="G4830" t="s">
        <v>887</v>
      </c>
      <c r="H4830" t="s">
        <v>888</v>
      </c>
      <c r="I4830">
        <v>22109</v>
      </c>
      <c r="J4830" t="s">
        <v>78</v>
      </c>
      <c r="K4830" s="1">
        <v>31904</v>
      </c>
      <c r="L4830" s="1">
        <v>43904</v>
      </c>
      <c r="M4830" s="1">
        <v>12000</v>
      </c>
      <c r="N4830" s="1">
        <v>41764.58</v>
      </c>
      <c r="O4830" s="1">
        <v>2139.42</v>
      </c>
      <c r="P4830" s="1">
        <v>41764.58</v>
      </c>
      <c r="Q4830">
        <v>0</v>
      </c>
      <c r="R4830" s="1">
        <v>41764.58</v>
      </c>
      <c r="S4830">
        <v>0</v>
      </c>
    </row>
    <row r="4831" spans="1:19" x14ac:dyDescent="0.25">
      <c r="A4831" s="2">
        <v>1004</v>
      </c>
      <c r="B4831" t="s">
        <v>872</v>
      </c>
      <c r="C4831" s="2" t="str">
        <f t="shared" si="247"/>
        <v>19</v>
      </c>
      <c r="D4831" t="s">
        <v>757</v>
      </c>
      <c r="E4831" s="2" t="str">
        <f t="shared" si="248"/>
        <v>19102CA05</v>
      </c>
      <c r="F4831" t="s">
        <v>897</v>
      </c>
      <c r="G4831" t="s">
        <v>887</v>
      </c>
      <c r="H4831" t="s">
        <v>888</v>
      </c>
      <c r="I4831">
        <v>22300</v>
      </c>
      <c r="J4831" t="s">
        <v>79</v>
      </c>
      <c r="K4831" s="1">
        <v>1200</v>
      </c>
      <c r="L4831" s="1">
        <v>1200</v>
      </c>
      <c r="M4831">
        <v>0</v>
      </c>
      <c r="N4831">
        <v>0</v>
      </c>
      <c r="O4831" s="1">
        <v>1200</v>
      </c>
      <c r="P4831">
        <v>0</v>
      </c>
      <c r="Q4831">
        <v>0</v>
      </c>
      <c r="R4831">
        <v>0</v>
      </c>
      <c r="S4831">
        <v>0</v>
      </c>
    </row>
    <row r="4832" spans="1:19" x14ac:dyDescent="0.25">
      <c r="A4832" s="2">
        <v>1004</v>
      </c>
      <c r="B4832" t="s">
        <v>872</v>
      </c>
      <c r="C4832" s="2" t="str">
        <f t="shared" si="247"/>
        <v>19</v>
      </c>
      <c r="D4832" t="s">
        <v>757</v>
      </c>
      <c r="E4832" s="2" t="str">
        <f t="shared" si="248"/>
        <v>19102CA05</v>
      </c>
      <c r="F4832" t="s">
        <v>897</v>
      </c>
      <c r="G4832" t="s">
        <v>887</v>
      </c>
      <c r="H4832" t="s">
        <v>888</v>
      </c>
      <c r="I4832">
        <v>22401</v>
      </c>
      <c r="J4832" t="s">
        <v>175</v>
      </c>
      <c r="K4832" s="1">
        <v>3792</v>
      </c>
      <c r="L4832" s="1">
        <v>3792</v>
      </c>
      <c r="M4832">
        <v>0</v>
      </c>
      <c r="N4832" s="1">
        <v>1138.83</v>
      </c>
      <c r="O4832" s="1">
        <v>2653.17</v>
      </c>
      <c r="P4832" s="1">
        <v>1138.83</v>
      </c>
      <c r="Q4832">
        <v>0</v>
      </c>
      <c r="R4832" s="1">
        <v>1138.83</v>
      </c>
      <c r="S4832">
        <v>0</v>
      </c>
    </row>
    <row r="4833" spans="1:19" x14ac:dyDescent="0.25">
      <c r="A4833" s="2">
        <v>1004</v>
      </c>
      <c r="B4833" t="s">
        <v>872</v>
      </c>
      <c r="C4833" s="2" t="str">
        <f t="shared" si="247"/>
        <v>19</v>
      </c>
      <c r="D4833" t="s">
        <v>757</v>
      </c>
      <c r="E4833" s="2" t="str">
        <f t="shared" si="248"/>
        <v>19102CA05</v>
      </c>
      <c r="F4833" t="s">
        <v>897</v>
      </c>
      <c r="G4833" t="s">
        <v>887</v>
      </c>
      <c r="H4833" t="s">
        <v>888</v>
      </c>
      <c r="I4833">
        <v>22501</v>
      </c>
      <c r="J4833" t="s">
        <v>687</v>
      </c>
      <c r="K4833">
        <v>0</v>
      </c>
      <c r="L4833">
        <v>97</v>
      </c>
      <c r="M4833">
        <v>97</v>
      </c>
      <c r="N4833">
        <v>96.21</v>
      </c>
      <c r="O4833">
        <v>0.79</v>
      </c>
      <c r="P4833">
        <v>96.21</v>
      </c>
      <c r="Q4833">
        <v>0</v>
      </c>
      <c r="R4833">
        <v>96.21</v>
      </c>
      <c r="S4833">
        <v>0</v>
      </c>
    </row>
    <row r="4834" spans="1:19" x14ac:dyDescent="0.25">
      <c r="A4834" s="2">
        <v>1004</v>
      </c>
      <c r="B4834" t="s">
        <v>872</v>
      </c>
      <c r="C4834" s="2" t="str">
        <f t="shared" si="247"/>
        <v>19</v>
      </c>
      <c r="D4834" t="s">
        <v>757</v>
      </c>
      <c r="E4834" s="2" t="str">
        <f t="shared" si="248"/>
        <v>19102CA05</v>
      </c>
      <c r="F4834" t="s">
        <v>897</v>
      </c>
      <c r="G4834" t="s">
        <v>887</v>
      </c>
      <c r="H4834" t="s">
        <v>888</v>
      </c>
      <c r="I4834">
        <v>22609</v>
      </c>
      <c r="J4834" t="s">
        <v>44</v>
      </c>
      <c r="K4834">
        <v>250</v>
      </c>
      <c r="L4834">
        <v>250</v>
      </c>
      <c r="M4834">
        <v>0</v>
      </c>
      <c r="N4834">
        <v>0</v>
      </c>
      <c r="O4834">
        <v>250</v>
      </c>
      <c r="P4834">
        <v>0</v>
      </c>
      <c r="Q4834">
        <v>0</v>
      </c>
      <c r="R4834">
        <v>0</v>
      </c>
      <c r="S4834">
        <v>0</v>
      </c>
    </row>
    <row r="4835" spans="1:19" x14ac:dyDescent="0.25">
      <c r="A4835" s="2">
        <v>1004</v>
      </c>
      <c r="B4835" t="s">
        <v>872</v>
      </c>
      <c r="C4835" s="2" t="str">
        <f t="shared" si="247"/>
        <v>19</v>
      </c>
      <c r="D4835" t="s">
        <v>757</v>
      </c>
      <c r="E4835" s="2" t="str">
        <f t="shared" si="248"/>
        <v>19102CA05</v>
      </c>
      <c r="F4835" t="s">
        <v>897</v>
      </c>
      <c r="G4835" t="s">
        <v>887</v>
      </c>
      <c r="H4835" t="s">
        <v>888</v>
      </c>
      <c r="I4835">
        <v>22700</v>
      </c>
      <c r="J4835" t="s">
        <v>84</v>
      </c>
      <c r="K4835" s="1">
        <v>3743</v>
      </c>
      <c r="L4835" s="1">
        <v>4643</v>
      </c>
      <c r="M4835">
        <v>900</v>
      </c>
      <c r="N4835" s="1">
        <v>4090.12</v>
      </c>
      <c r="O4835">
        <v>552.88</v>
      </c>
      <c r="P4835" s="1">
        <v>4090.12</v>
      </c>
      <c r="Q4835">
        <v>0</v>
      </c>
      <c r="R4835" s="1">
        <v>3663.13</v>
      </c>
      <c r="S4835">
        <v>426.99</v>
      </c>
    </row>
    <row r="4836" spans="1:19" x14ac:dyDescent="0.25">
      <c r="A4836" s="2">
        <v>1004</v>
      </c>
      <c r="B4836" t="s">
        <v>872</v>
      </c>
      <c r="C4836" s="2" t="str">
        <f t="shared" si="247"/>
        <v>19</v>
      </c>
      <c r="D4836" t="s">
        <v>757</v>
      </c>
      <c r="E4836" s="2" t="str">
        <f t="shared" si="248"/>
        <v>19102CA05</v>
      </c>
      <c r="F4836" t="s">
        <v>897</v>
      </c>
      <c r="G4836" t="s">
        <v>887</v>
      </c>
      <c r="H4836" t="s">
        <v>888</v>
      </c>
      <c r="I4836">
        <v>22709</v>
      </c>
      <c r="J4836" t="s">
        <v>87</v>
      </c>
      <c r="K4836" s="1">
        <v>1440</v>
      </c>
      <c r="L4836" s="1">
        <v>2221</v>
      </c>
      <c r="M4836">
        <v>781</v>
      </c>
      <c r="N4836" s="1">
        <v>2220.83</v>
      </c>
      <c r="O4836">
        <v>0.17</v>
      </c>
      <c r="P4836" s="1">
        <v>2220.83</v>
      </c>
      <c r="Q4836">
        <v>0</v>
      </c>
      <c r="R4836" s="1">
        <v>2220.83</v>
      </c>
      <c r="S4836">
        <v>0</v>
      </c>
    </row>
    <row r="4837" spans="1:19" x14ac:dyDescent="0.25">
      <c r="A4837" s="2">
        <v>1004</v>
      </c>
      <c r="B4837" t="s">
        <v>872</v>
      </c>
      <c r="C4837" s="2" t="str">
        <f t="shared" si="247"/>
        <v>19</v>
      </c>
      <c r="D4837" t="s">
        <v>757</v>
      </c>
      <c r="E4837" s="2" t="str">
        <f t="shared" si="248"/>
        <v>19102CA05</v>
      </c>
      <c r="F4837" t="s">
        <v>897</v>
      </c>
      <c r="G4837" t="s">
        <v>887</v>
      </c>
      <c r="H4837" t="s">
        <v>888</v>
      </c>
      <c r="I4837">
        <v>22714</v>
      </c>
      <c r="J4837" t="s">
        <v>886</v>
      </c>
      <c r="K4837" s="1">
        <v>25564</v>
      </c>
      <c r="L4837" s="1">
        <v>23659</v>
      </c>
      <c r="M4837" s="1">
        <v>-1905</v>
      </c>
      <c r="N4837" s="1">
        <v>23658.52</v>
      </c>
      <c r="O4837">
        <v>0.48</v>
      </c>
      <c r="P4837" s="1">
        <v>23658.52</v>
      </c>
      <c r="Q4837">
        <v>0</v>
      </c>
      <c r="R4837" s="1">
        <v>18659.07</v>
      </c>
      <c r="S4837" s="1">
        <v>4999.45</v>
      </c>
    </row>
    <row r="4838" spans="1:19" x14ac:dyDescent="0.25">
      <c r="A4838" s="2">
        <v>1004</v>
      </c>
      <c r="B4838" t="s">
        <v>872</v>
      </c>
      <c r="C4838" s="2" t="str">
        <f t="shared" si="247"/>
        <v>19</v>
      </c>
      <c r="D4838" t="s">
        <v>757</v>
      </c>
      <c r="E4838" s="2" t="str">
        <f t="shared" si="248"/>
        <v>19102CA05</v>
      </c>
      <c r="F4838" t="s">
        <v>897</v>
      </c>
      <c r="G4838" t="s">
        <v>887</v>
      </c>
      <c r="H4838" t="s">
        <v>888</v>
      </c>
      <c r="I4838">
        <v>23001</v>
      </c>
      <c r="J4838" t="s">
        <v>88</v>
      </c>
      <c r="K4838">
        <v>638</v>
      </c>
      <c r="L4838" s="1">
        <v>1276</v>
      </c>
      <c r="M4838">
        <v>638</v>
      </c>
      <c r="N4838" s="1">
        <v>1200</v>
      </c>
      <c r="O4838">
        <v>76</v>
      </c>
      <c r="P4838" s="1">
        <v>1200</v>
      </c>
      <c r="Q4838">
        <v>0</v>
      </c>
      <c r="R4838" s="1">
        <v>1200</v>
      </c>
      <c r="S4838">
        <v>0</v>
      </c>
    </row>
    <row r="4839" spans="1:19" x14ac:dyDescent="0.25">
      <c r="A4839" s="2">
        <v>1004</v>
      </c>
      <c r="B4839" t="s">
        <v>872</v>
      </c>
      <c r="C4839" s="2" t="str">
        <f t="shared" si="247"/>
        <v>19</v>
      </c>
      <c r="D4839" t="s">
        <v>757</v>
      </c>
      <c r="E4839" s="2" t="str">
        <f t="shared" si="248"/>
        <v>19102CA05</v>
      </c>
      <c r="F4839" t="s">
        <v>897</v>
      </c>
      <c r="G4839" t="s">
        <v>887</v>
      </c>
      <c r="H4839" t="s">
        <v>888</v>
      </c>
      <c r="I4839">
        <v>23100</v>
      </c>
      <c r="J4839" t="s">
        <v>89</v>
      </c>
      <c r="K4839">
        <v>200</v>
      </c>
      <c r="L4839">
        <v>477</v>
      </c>
      <c r="M4839">
        <v>277</v>
      </c>
      <c r="N4839">
        <v>476.85</v>
      </c>
      <c r="O4839">
        <v>0.15</v>
      </c>
      <c r="P4839">
        <v>476.85</v>
      </c>
      <c r="Q4839">
        <v>0</v>
      </c>
      <c r="R4839">
        <v>476.85</v>
      </c>
      <c r="S4839">
        <v>0</v>
      </c>
    </row>
    <row r="4840" spans="1:19" x14ac:dyDescent="0.25">
      <c r="A4840" s="2">
        <v>1004</v>
      </c>
      <c r="B4840" t="s">
        <v>872</v>
      </c>
      <c r="C4840" s="2" t="str">
        <f t="shared" si="247"/>
        <v>19</v>
      </c>
      <c r="D4840" t="s">
        <v>757</v>
      </c>
      <c r="E4840" s="2" t="str">
        <f t="shared" si="248"/>
        <v>19102CA05</v>
      </c>
      <c r="F4840" t="s">
        <v>897</v>
      </c>
      <c r="G4840" t="s">
        <v>887</v>
      </c>
      <c r="H4840" t="s">
        <v>888</v>
      </c>
      <c r="I4840">
        <v>27100</v>
      </c>
      <c r="J4840" t="s">
        <v>230</v>
      </c>
      <c r="K4840" s="1">
        <v>4386</v>
      </c>
      <c r="L4840" s="1">
        <v>4386</v>
      </c>
      <c r="M4840">
        <v>0</v>
      </c>
      <c r="N4840" s="1">
        <v>3604.44</v>
      </c>
      <c r="O4840">
        <v>781.56</v>
      </c>
      <c r="P4840" s="1">
        <v>3604.44</v>
      </c>
      <c r="Q4840">
        <v>0</v>
      </c>
      <c r="R4840" s="1">
        <v>3604.44</v>
      </c>
      <c r="S4840">
        <v>0</v>
      </c>
    </row>
    <row r="4841" spans="1:19" x14ac:dyDescent="0.25">
      <c r="A4841" s="2">
        <v>1004</v>
      </c>
      <c r="B4841" t="s">
        <v>872</v>
      </c>
      <c r="C4841" s="2" t="str">
        <f t="shared" si="247"/>
        <v>19</v>
      </c>
      <c r="D4841" t="s">
        <v>757</v>
      </c>
      <c r="E4841" s="2" t="str">
        <f t="shared" si="248"/>
        <v>19102CA05</v>
      </c>
      <c r="F4841" t="s">
        <v>897</v>
      </c>
      <c r="G4841" t="s">
        <v>887</v>
      </c>
      <c r="H4841" t="s">
        <v>888</v>
      </c>
      <c r="I4841">
        <v>28001</v>
      </c>
      <c r="J4841" t="s">
        <v>45</v>
      </c>
      <c r="K4841" s="1">
        <v>1949</v>
      </c>
      <c r="L4841" s="1">
        <v>2199</v>
      </c>
      <c r="M4841">
        <v>250</v>
      </c>
      <c r="N4841" s="1">
        <v>1801</v>
      </c>
      <c r="O4841">
        <v>398</v>
      </c>
      <c r="P4841" s="1">
        <v>1801</v>
      </c>
      <c r="Q4841">
        <v>0</v>
      </c>
      <c r="R4841" s="1">
        <v>1801</v>
      </c>
      <c r="S4841">
        <v>0</v>
      </c>
    </row>
    <row r="4842" spans="1:19" x14ac:dyDescent="0.25">
      <c r="A4842" s="2">
        <v>1004</v>
      </c>
      <c r="B4842" t="s">
        <v>872</v>
      </c>
      <c r="C4842" s="2" t="str">
        <f t="shared" si="247"/>
        <v>19</v>
      </c>
      <c r="D4842" t="s">
        <v>757</v>
      </c>
      <c r="E4842" s="2" t="str">
        <f t="shared" ref="E4842:E4867" si="249">"19102CO01"</f>
        <v>19102CO01</v>
      </c>
      <c r="F4842" t="s">
        <v>898</v>
      </c>
      <c r="G4842" t="s">
        <v>887</v>
      </c>
      <c r="H4842" t="s">
        <v>888</v>
      </c>
      <c r="I4842">
        <v>21000</v>
      </c>
      <c r="J4842" t="s">
        <v>167</v>
      </c>
      <c r="K4842" s="1">
        <v>29877</v>
      </c>
      <c r="L4842" s="1">
        <v>29877</v>
      </c>
      <c r="M4842">
        <v>0</v>
      </c>
      <c r="N4842" s="1">
        <v>23327.52</v>
      </c>
      <c r="O4842" s="1">
        <v>6549.48</v>
      </c>
      <c r="P4842" s="1">
        <v>23327.52</v>
      </c>
      <c r="Q4842">
        <v>0</v>
      </c>
      <c r="R4842" s="1">
        <v>23327.279999999999</v>
      </c>
      <c r="S4842">
        <v>0.24</v>
      </c>
    </row>
    <row r="4843" spans="1:19" x14ac:dyDescent="0.25">
      <c r="A4843" s="2">
        <v>1004</v>
      </c>
      <c r="B4843" t="s">
        <v>872</v>
      </c>
      <c r="C4843" s="2" t="str">
        <f t="shared" si="247"/>
        <v>19</v>
      </c>
      <c r="D4843" t="s">
        <v>757</v>
      </c>
      <c r="E4843" s="2" t="str">
        <f t="shared" si="249"/>
        <v>19102CO01</v>
      </c>
      <c r="F4843" t="s">
        <v>898</v>
      </c>
      <c r="G4843" t="s">
        <v>887</v>
      </c>
      <c r="H4843" t="s">
        <v>888</v>
      </c>
      <c r="I4843">
        <v>21200</v>
      </c>
      <c r="J4843" t="s">
        <v>68</v>
      </c>
      <c r="K4843" s="1">
        <v>2984</v>
      </c>
      <c r="L4843" s="1">
        <v>2984</v>
      </c>
      <c r="M4843">
        <v>0</v>
      </c>
      <c r="N4843" s="1">
        <v>2573.5100000000002</v>
      </c>
      <c r="O4843">
        <v>410.49</v>
      </c>
      <c r="P4843" s="1">
        <v>2573.5100000000002</v>
      </c>
      <c r="Q4843">
        <v>0</v>
      </c>
      <c r="R4843" s="1">
        <v>2573.5100000000002</v>
      </c>
      <c r="S4843">
        <v>0</v>
      </c>
    </row>
    <row r="4844" spans="1:19" x14ac:dyDescent="0.25">
      <c r="A4844" s="2">
        <v>1004</v>
      </c>
      <c r="B4844" t="s">
        <v>872</v>
      </c>
      <c r="C4844" s="2" t="str">
        <f t="shared" si="247"/>
        <v>19</v>
      </c>
      <c r="D4844" t="s">
        <v>757</v>
      </c>
      <c r="E4844" s="2" t="str">
        <f t="shared" si="249"/>
        <v>19102CO01</v>
      </c>
      <c r="F4844" t="s">
        <v>898</v>
      </c>
      <c r="G4844" t="s">
        <v>887</v>
      </c>
      <c r="H4844" t="s">
        <v>888</v>
      </c>
      <c r="I4844">
        <v>21300</v>
      </c>
      <c r="J4844" t="s">
        <v>69</v>
      </c>
      <c r="K4844" s="1">
        <v>25217</v>
      </c>
      <c r="L4844" s="1">
        <v>25217</v>
      </c>
      <c r="M4844">
        <v>0</v>
      </c>
      <c r="N4844" s="1">
        <v>18539.78</v>
      </c>
      <c r="O4844" s="1">
        <v>6677.22</v>
      </c>
      <c r="P4844" s="1">
        <v>18539.78</v>
      </c>
      <c r="Q4844">
        <v>0</v>
      </c>
      <c r="R4844" s="1">
        <v>17901.009999999998</v>
      </c>
      <c r="S4844">
        <v>638.77</v>
      </c>
    </row>
    <row r="4845" spans="1:19" x14ac:dyDescent="0.25">
      <c r="A4845" s="2">
        <v>1004</v>
      </c>
      <c r="B4845" t="s">
        <v>872</v>
      </c>
      <c r="C4845" s="2" t="str">
        <f t="shared" si="247"/>
        <v>19</v>
      </c>
      <c r="D4845" t="s">
        <v>757</v>
      </c>
      <c r="E4845" s="2" t="str">
        <f t="shared" si="249"/>
        <v>19102CO01</v>
      </c>
      <c r="F4845" t="s">
        <v>898</v>
      </c>
      <c r="G4845" t="s">
        <v>887</v>
      </c>
      <c r="H4845" t="s">
        <v>888</v>
      </c>
      <c r="I4845">
        <v>21400</v>
      </c>
      <c r="J4845" t="s">
        <v>70</v>
      </c>
      <c r="K4845">
        <v>600</v>
      </c>
      <c r="L4845" s="1">
        <v>2000</v>
      </c>
      <c r="M4845" s="1">
        <v>1400</v>
      </c>
      <c r="N4845" s="1">
        <v>1810.64</v>
      </c>
      <c r="O4845">
        <v>189.36</v>
      </c>
      <c r="P4845" s="1">
        <v>1810.64</v>
      </c>
      <c r="Q4845">
        <v>0</v>
      </c>
      <c r="R4845" s="1">
        <v>1810.64</v>
      </c>
      <c r="S4845">
        <v>0</v>
      </c>
    </row>
    <row r="4846" spans="1:19" x14ac:dyDescent="0.25">
      <c r="A4846" s="2">
        <v>1004</v>
      </c>
      <c r="B4846" t="s">
        <v>872</v>
      </c>
      <c r="C4846" s="2" t="str">
        <f t="shared" si="247"/>
        <v>19</v>
      </c>
      <c r="D4846" t="s">
        <v>757</v>
      </c>
      <c r="E4846" s="2" t="str">
        <f t="shared" si="249"/>
        <v>19102CO01</v>
      </c>
      <c r="F4846" t="s">
        <v>898</v>
      </c>
      <c r="G4846" t="s">
        <v>887</v>
      </c>
      <c r="H4846" t="s">
        <v>888</v>
      </c>
      <c r="I4846">
        <v>21500</v>
      </c>
      <c r="J4846" t="s">
        <v>71</v>
      </c>
      <c r="K4846" s="1">
        <v>2326</v>
      </c>
      <c r="L4846" s="1">
        <v>2326</v>
      </c>
      <c r="M4846">
        <v>0</v>
      </c>
      <c r="N4846">
        <v>831.01</v>
      </c>
      <c r="O4846" s="1">
        <v>1494.99</v>
      </c>
      <c r="P4846">
        <v>831.01</v>
      </c>
      <c r="Q4846">
        <v>0</v>
      </c>
      <c r="R4846">
        <v>831.01</v>
      </c>
      <c r="S4846">
        <v>0</v>
      </c>
    </row>
    <row r="4847" spans="1:19" x14ac:dyDescent="0.25">
      <c r="A4847" s="2">
        <v>1004</v>
      </c>
      <c r="B4847" t="s">
        <v>872</v>
      </c>
      <c r="C4847" s="2" t="str">
        <f t="shared" si="247"/>
        <v>19</v>
      </c>
      <c r="D4847" t="s">
        <v>757</v>
      </c>
      <c r="E4847" s="2" t="str">
        <f t="shared" si="249"/>
        <v>19102CO01</v>
      </c>
      <c r="F4847" t="s">
        <v>898</v>
      </c>
      <c r="G4847" t="s">
        <v>887</v>
      </c>
      <c r="H4847" t="s">
        <v>888</v>
      </c>
      <c r="I4847">
        <v>22000</v>
      </c>
      <c r="J4847" t="s">
        <v>39</v>
      </c>
      <c r="K4847" s="1">
        <v>2582</v>
      </c>
      <c r="L4847" s="1">
        <v>2582</v>
      </c>
      <c r="M4847">
        <v>0</v>
      </c>
      <c r="N4847" s="1">
        <v>2003.61</v>
      </c>
      <c r="O4847">
        <v>578.39</v>
      </c>
      <c r="P4847" s="1">
        <v>2003.61</v>
      </c>
      <c r="Q4847">
        <v>0</v>
      </c>
      <c r="R4847" s="1">
        <v>2003.61</v>
      </c>
      <c r="S4847">
        <v>0</v>
      </c>
    </row>
    <row r="4848" spans="1:19" x14ac:dyDescent="0.25">
      <c r="A4848" s="2">
        <v>1004</v>
      </c>
      <c r="B4848" t="s">
        <v>872</v>
      </c>
      <c r="C4848" s="2" t="str">
        <f t="shared" si="247"/>
        <v>19</v>
      </c>
      <c r="D4848" t="s">
        <v>757</v>
      </c>
      <c r="E4848" s="2" t="str">
        <f t="shared" si="249"/>
        <v>19102CO01</v>
      </c>
      <c r="F4848" t="s">
        <v>898</v>
      </c>
      <c r="G4848" t="s">
        <v>887</v>
      </c>
      <c r="H4848" t="s">
        <v>888</v>
      </c>
      <c r="I4848">
        <v>22004</v>
      </c>
      <c r="J4848" t="s">
        <v>72</v>
      </c>
      <c r="K4848">
        <v>740</v>
      </c>
      <c r="L4848">
        <v>740</v>
      </c>
      <c r="M4848">
        <v>0</v>
      </c>
      <c r="N4848">
        <v>751.61</v>
      </c>
      <c r="O4848">
        <v>-11.61</v>
      </c>
      <c r="P4848">
        <v>751.61</v>
      </c>
      <c r="Q4848">
        <v>0</v>
      </c>
      <c r="R4848">
        <v>751.61</v>
      </c>
      <c r="S4848">
        <v>0</v>
      </c>
    </row>
    <row r="4849" spans="1:19" x14ac:dyDescent="0.25">
      <c r="A4849" s="2">
        <v>1004</v>
      </c>
      <c r="B4849" t="s">
        <v>872</v>
      </c>
      <c r="C4849" s="2" t="str">
        <f t="shared" si="247"/>
        <v>19</v>
      </c>
      <c r="D4849" t="s">
        <v>757</v>
      </c>
      <c r="E4849" s="2" t="str">
        <f t="shared" si="249"/>
        <v>19102CO01</v>
      </c>
      <c r="F4849" t="s">
        <v>898</v>
      </c>
      <c r="G4849" t="s">
        <v>887</v>
      </c>
      <c r="H4849" t="s">
        <v>888</v>
      </c>
      <c r="I4849">
        <v>22100</v>
      </c>
      <c r="J4849" t="s">
        <v>73</v>
      </c>
      <c r="K4849" s="1">
        <v>37001</v>
      </c>
      <c r="L4849" s="1">
        <v>58773</v>
      </c>
      <c r="M4849" s="1">
        <v>21772</v>
      </c>
      <c r="N4849" s="1">
        <v>49343.28</v>
      </c>
      <c r="O4849" s="1">
        <v>9429.7199999999993</v>
      </c>
      <c r="P4849" s="1">
        <v>49343.28</v>
      </c>
      <c r="Q4849">
        <v>0</v>
      </c>
      <c r="R4849" s="1">
        <v>49343.28</v>
      </c>
      <c r="S4849">
        <v>0</v>
      </c>
    </row>
    <row r="4850" spans="1:19" x14ac:dyDescent="0.25">
      <c r="A4850" s="2">
        <v>1004</v>
      </c>
      <c r="B4850" t="s">
        <v>872</v>
      </c>
      <c r="C4850" s="2" t="str">
        <f t="shared" si="247"/>
        <v>19</v>
      </c>
      <c r="D4850" t="s">
        <v>757</v>
      </c>
      <c r="E4850" s="2" t="str">
        <f t="shared" si="249"/>
        <v>19102CO01</v>
      </c>
      <c r="F4850" t="s">
        <v>898</v>
      </c>
      <c r="G4850" t="s">
        <v>887</v>
      </c>
      <c r="H4850" t="s">
        <v>888</v>
      </c>
      <c r="I4850">
        <v>22101</v>
      </c>
      <c r="J4850" t="s">
        <v>74</v>
      </c>
      <c r="K4850" s="1">
        <v>22789</v>
      </c>
      <c r="L4850" s="1">
        <v>22789</v>
      </c>
      <c r="M4850">
        <v>0</v>
      </c>
      <c r="N4850" s="1">
        <v>12672.51</v>
      </c>
      <c r="O4850" s="1">
        <v>10116.49</v>
      </c>
      <c r="P4850" s="1">
        <v>12672.51</v>
      </c>
      <c r="Q4850">
        <v>0</v>
      </c>
      <c r="R4850" s="1">
        <v>12672.51</v>
      </c>
      <c r="S4850">
        <v>0</v>
      </c>
    </row>
    <row r="4851" spans="1:19" x14ac:dyDescent="0.25">
      <c r="A4851" s="2">
        <v>1004</v>
      </c>
      <c r="B4851" t="s">
        <v>872</v>
      </c>
      <c r="C4851" s="2" t="str">
        <f t="shared" si="247"/>
        <v>19</v>
      </c>
      <c r="D4851" t="s">
        <v>757</v>
      </c>
      <c r="E4851" s="2" t="str">
        <f t="shared" si="249"/>
        <v>19102CO01</v>
      </c>
      <c r="F4851" t="s">
        <v>898</v>
      </c>
      <c r="G4851" t="s">
        <v>887</v>
      </c>
      <c r="H4851" t="s">
        <v>888</v>
      </c>
      <c r="I4851">
        <v>22102</v>
      </c>
      <c r="J4851" t="s">
        <v>75</v>
      </c>
      <c r="K4851" s="1">
        <v>1984</v>
      </c>
      <c r="L4851" s="1">
        <v>4988</v>
      </c>
      <c r="M4851" s="1">
        <v>3004</v>
      </c>
      <c r="N4851" s="1">
        <v>4987.45</v>
      </c>
      <c r="O4851">
        <v>0.55000000000000004</v>
      </c>
      <c r="P4851" s="1">
        <v>4987.45</v>
      </c>
      <c r="Q4851">
        <v>0</v>
      </c>
      <c r="R4851" s="1">
        <v>1157.8</v>
      </c>
      <c r="S4851" s="1">
        <v>3829.65</v>
      </c>
    </row>
    <row r="4852" spans="1:19" x14ac:dyDescent="0.25">
      <c r="A4852" s="2">
        <v>1004</v>
      </c>
      <c r="B4852" t="s">
        <v>872</v>
      </c>
      <c r="C4852" s="2" t="str">
        <f t="shared" si="247"/>
        <v>19</v>
      </c>
      <c r="D4852" t="s">
        <v>757</v>
      </c>
      <c r="E4852" s="2" t="str">
        <f t="shared" si="249"/>
        <v>19102CO01</v>
      </c>
      <c r="F4852" t="s">
        <v>898</v>
      </c>
      <c r="G4852" t="s">
        <v>887</v>
      </c>
      <c r="H4852" t="s">
        <v>888</v>
      </c>
      <c r="I4852">
        <v>22103</v>
      </c>
      <c r="J4852" t="s">
        <v>76</v>
      </c>
      <c r="K4852" s="1">
        <v>89328</v>
      </c>
      <c r="L4852" s="1">
        <v>102728</v>
      </c>
      <c r="M4852" s="1">
        <v>13400</v>
      </c>
      <c r="N4852" s="1">
        <v>102016.49</v>
      </c>
      <c r="O4852">
        <v>711.51</v>
      </c>
      <c r="P4852" s="1">
        <v>102016.49</v>
      </c>
      <c r="Q4852">
        <v>0</v>
      </c>
      <c r="R4852" s="1">
        <v>102016.49</v>
      </c>
      <c r="S4852">
        <v>0</v>
      </c>
    </row>
    <row r="4853" spans="1:19" x14ac:dyDescent="0.25">
      <c r="A4853" s="2">
        <v>1004</v>
      </c>
      <c r="B4853" t="s">
        <v>872</v>
      </c>
      <c r="C4853" s="2" t="str">
        <f t="shared" si="247"/>
        <v>19</v>
      </c>
      <c r="D4853" t="s">
        <v>757</v>
      </c>
      <c r="E4853" s="2" t="str">
        <f t="shared" si="249"/>
        <v>19102CO01</v>
      </c>
      <c r="F4853" t="s">
        <v>898</v>
      </c>
      <c r="G4853" t="s">
        <v>887</v>
      </c>
      <c r="H4853" t="s">
        <v>888</v>
      </c>
      <c r="I4853">
        <v>22104</v>
      </c>
      <c r="J4853" t="s">
        <v>77</v>
      </c>
      <c r="K4853" s="1">
        <v>18525</v>
      </c>
      <c r="L4853" s="1">
        <v>18525</v>
      </c>
      <c r="M4853">
        <v>0</v>
      </c>
      <c r="N4853" s="1">
        <v>18218.55</v>
      </c>
      <c r="O4853">
        <v>306.45</v>
      </c>
      <c r="P4853" s="1">
        <v>18218.55</v>
      </c>
      <c r="Q4853">
        <v>0</v>
      </c>
      <c r="R4853" s="1">
        <v>18216.54</v>
      </c>
      <c r="S4853">
        <v>2.0099999999999998</v>
      </c>
    </row>
    <row r="4854" spans="1:19" x14ac:dyDescent="0.25">
      <c r="A4854" s="2">
        <v>1004</v>
      </c>
      <c r="B4854" t="s">
        <v>872</v>
      </c>
      <c r="C4854" s="2" t="str">
        <f t="shared" si="247"/>
        <v>19</v>
      </c>
      <c r="D4854" t="s">
        <v>757</v>
      </c>
      <c r="E4854" s="2" t="str">
        <f t="shared" si="249"/>
        <v>19102CO01</v>
      </c>
      <c r="F4854" t="s">
        <v>898</v>
      </c>
      <c r="G4854" t="s">
        <v>887</v>
      </c>
      <c r="H4854" t="s">
        <v>888</v>
      </c>
      <c r="I4854">
        <v>22105</v>
      </c>
      <c r="J4854" t="s">
        <v>357</v>
      </c>
      <c r="K4854" s="1">
        <v>159184</v>
      </c>
      <c r="L4854">
        <v>0</v>
      </c>
      <c r="M4854" s="1">
        <v>-159184</v>
      </c>
      <c r="N4854">
        <v>0</v>
      </c>
      <c r="O4854">
        <v>0</v>
      </c>
      <c r="P4854">
        <v>0</v>
      </c>
      <c r="Q4854">
        <v>0</v>
      </c>
      <c r="R4854">
        <v>0</v>
      </c>
      <c r="S4854">
        <v>0</v>
      </c>
    </row>
    <row r="4855" spans="1:19" x14ac:dyDescent="0.25">
      <c r="A4855" s="2">
        <v>1004</v>
      </c>
      <c r="B4855" t="s">
        <v>872</v>
      </c>
      <c r="C4855" s="2" t="str">
        <f t="shared" ref="C4855:C4918" si="250">"19"</f>
        <v>19</v>
      </c>
      <c r="D4855" t="s">
        <v>757</v>
      </c>
      <c r="E4855" s="2" t="str">
        <f t="shared" si="249"/>
        <v>19102CO01</v>
      </c>
      <c r="F4855" t="s">
        <v>898</v>
      </c>
      <c r="G4855" t="s">
        <v>887</v>
      </c>
      <c r="H4855" t="s">
        <v>888</v>
      </c>
      <c r="I4855">
        <v>22107</v>
      </c>
      <c r="J4855" t="s">
        <v>106</v>
      </c>
      <c r="K4855" s="1">
        <v>8655</v>
      </c>
      <c r="L4855" s="1">
        <v>8655</v>
      </c>
      <c r="M4855">
        <v>0</v>
      </c>
      <c r="N4855" s="1">
        <v>7504.74</v>
      </c>
      <c r="O4855" s="1">
        <v>1150.26</v>
      </c>
      <c r="P4855" s="1">
        <v>7504.74</v>
      </c>
      <c r="Q4855">
        <v>0</v>
      </c>
      <c r="R4855" s="1">
        <v>7504.74</v>
      </c>
      <c r="S4855">
        <v>0</v>
      </c>
    </row>
    <row r="4856" spans="1:19" x14ac:dyDescent="0.25">
      <c r="A4856" s="2">
        <v>1004</v>
      </c>
      <c r="B4856" t="s">
        <v>872</v>
      </c>
      <c r="C4856" s="2" t="str">
        <f t="shared" si="250"/>
        <v>19</v>
      </c>
      <c r="D4856" t="s">
        <v>757</v>
      </c>
      <c r="E4856" s="2" t="str">
        <f t="shared" si="249"/>
        <v>19102CO01</v>
      </c>
      <c r="F4856" t="s">
        <v>898</v>
      </c>
      <c r="G4856" t="s">
        <v>887</v>
      </c>
      <c r="H4856" t="s">
        <v>888</v>
      </c>
      <c r="I4856">
        <v>22109</v>
      </c>
      <c r="J4856" t="s">
        <v>78</v>
      </c>
      <c r="K4856" s="1">
        <v>32278</v>
      </c>
      <c r="L4856" s="1">
        <v>28278</v>
      </c>
      <c r="M4856" s="1">
        <v>-4000</v>
      </c>
      <c r="N4856" s="1">
        <v>26290.36</v>
      </c>
      <c r="O4856" s="1">
        <v>1987.64</v>
      </c>
      <c r="P4856" s="1">
        <v>26290.36</v>
      </c>
      <c r="Q4856">
        <v>0</v>
      </c>
      <c r="R4856" s="1">
        <v>26290.36</v>
      </c>
      <c r="S4856">
        <v>0</v>
      </c>
    </row>
    <row r="4857" spans="1:19" x14ac:dyDescent="0.25">
      <c r="A4857" s="2">
        <v>1004</v>
      </c>
      <c r="B4857" t="s">
        <v>872</v>
      </c>
      <c r="C4857" s="2" t="str">
        <f t="shared" si="250"/>
        <v>19</v>
      </c>
      <c r="D4857" t="s">
        <v>757</v>
      </c>
      <c r="E4857" s="2" t="str">
        <f t="shared" si="249"/>
        <v>19102CO01</v>
      </c>
      <c r="F4857" t="s">
        <v>898</v>
      </c>
      <c r="G4857" t="s">
        <v>887</v>
      </c>
      <c r="H4857" t="s">
        <v>888</v>
      </c>
      <c r="I4857">
        <v>22300</v>
      </c>
      <c r="J4857" t="s">
        <v>79</v>
      </c>
      <c r="K4857" s="1">
        <v>165082</v>
      </c>
      <c r="L4857" s="1">
        <v>133694</v>
      </c>
      <c r="M4857" s="1">
        <v>-31388</v>
      </c>
      <c r="N4857" s="1">
        <v>132248.9</v>
      </c>
      <c r="O4857" s="1">
        <v>1445.1</v>
      </c>
      <c r="P4857" s="1">
        <v>132248.9</v>
      </c>
      <c r="Q4857">
        <v>0</v>
      </c>
      <c r="R4857" s="1">
        <v>132248.85999999999</v>
      </c>
      <c r="S4857">
        <v>0.04</v>
      </c>
    </row>
    <row r="4858" spans="1:19" x14ac:dyDescent="0.25">
      <c r="A4858" s="2">
        <v>1004</v>
      </c>
      <c r="B4858" t="s">
        <v>872</v>
      </c>
      <c r="C4858" s="2" t="str">
        <f t="shared" si="250"/>
        <v>19</v>
      </c>
      <c r="D4858" t="s">
        <v>757</v>
      </c>
      <c r="E4858" s="2" t="str">
        <f t="shared" si="249"/>
        <v>19102CO01</v>
      </c>
      <c r="F4858" t="s">
        <v>898</v>
      </c>
      <c r="G4858" t="s">
        <v>887</v>
      </c>
      <c r="H4858" t="s">
        <v>888</v>
      </c>
      <c r="I4858">
        <v>22401</v>
      </c>
      <c r="J4858" t="s">
        <v>175</v>
      </c>
      <c r="K4858" s="1">
        <v>1890</v>
      </c>
      <c r="L4858">
        <v>500</v>
      </c>
      <c r="M4858" s="1">
        <v>-1390</v>
      </c>
      <c r="N4858">
        <v>452.01</v>
      </c>
      <c r="O4858">
        <v>47.99</v>
      </c>
      <c r="P4858">
        <v>452.01</v>
      </c>
      <c r="Q4858">
        <v>0</v>
      </c>
      <c r="R4858">
        <v>452.01</v>
      </c>
      <c r="S4858">
        <v>0</v>
      </c>
    </row>
    <row r="4859" spans="1:19" x14ac:dyDescent="0.25">
      <c r="A4859" s="2">
        <v>1004</v>
      </c>
      <c r="B4859" t="s">
        <v>872</v>
      </c>
      <c r="C4859" s="2" t="str">
        <f t="shared" si="250"/>
        <v>19</v>
      </c>
      <c r="D4859" t="s">
        <v>757</v>
      </c>
      <c r="E4859" s="2" t="str">
        <f t="shared" si="249"/>
        <v>19102CO01</v>
      </c>
      <c r="F4859" t="s">
        <v>898</v>
      </c>
      <c r="G4859" t="s">
        <v>887</v>
      </c>
      <c r="H4859" t="s">
        <v>888</v>
      </c>
      <c r="I4859">
        <v>22609</v>
      </c>
      <c r="J4859" t="s">
        <v>44</v>
      </c>
      <c r="K4859">
        <v>250</v>
      </c>
      <c r="L4859">
        <v>250</v>
      </c>
      <c r="M4859">
        <v>0</v>
      </c>
      <c r="N4859">
        <v>157.30000000000001</v>
      </c>
      <c r="O4859">
        <v>92.7</v>
      </c>
      <c r="P4859">
        <v>157.30000000000001</v>
      </c>
      <c r="Q4859">
        <v>0</v>
      </c>
      <c r="R4859">
        <v>157.30000000000001</v>
      </c>
      <c r="S4859">
        <v>0</v>
      </c>
    </row>
    <row r="4860" spans="1:19" x14ac:dyDescent="0.25">
      <c r="A4860" s="2">
        <v>1004</v>
      </c>
      <c r="B4860" t="s">
        <v>872</v>
      </c>
      <c r="C4860" s="2" t="str">
        <f t="shared" si="250"/>
        <v>19</v>
      </c>
      <c r="D4860" t="s">
        <v>757</v>
      </c>
      <c r="E4860" s="2" t="str">
        <f t="shared" si="249"/>
        <v>19102CO01</v>
      </c>
      <c r="F4860" t="s">
        <v>898</v>
      </c>
      <c r="G4860" t="s">
        <v>887</v>
      </c>
      <c r="H4860" t="s">
        <v>888</v>
      </c>
      <c r="I4860">
        <v>22700</v>
      </c>
      <c r="J4860" t="s">
        <v>84</v>
      </c>
      <c r="K4860" s="1">
        <v>6706</v>
      </c>
      <c r="L4860" s="1">
        <v>7706</v>
      </c>
      <c r="M4860" s="1">
        <v>1000</v>
      </c>
      <c r="N4860" s="1">
        <v>6847.9</v>
      </c>
      <c r="O4860">
        <v>858.1</v>
      </c>
      <c r="P4860" s="1">
        <v>6847.9</v>
      </c>
      <c r="Q4860">
        <v>0</v>
      </c>
      <c r="R4860" s="1">
        <v>6847.85</v>
      </c>
      <c r="S4860">
        <v>0.05</v>
      </c>
    </row>
    <row r="4861" spans="1:19" x14ac:dyDescent="0.25">
      <c r="A4861" s="2">
        <v>1004</v>
      </c>
      <c r="B4861" t="s">
        <v>872</v>
      </c>
      <c r="C4861" s="2" t="str">
        <f t="shared" si="250"/>
        <v>19</v>
      </c>
      <c r="D4861" t="s">
        <v>757</v>
      </c>
      <c r="E4861" s="2" t="str">
        <f t="shared" si="249"/>
        <v>19102CO01</v>
      </c>
      <c r="F4861" t="s">
        <v>898</v>
      </c>
      <c r="G4861" t="s">
        <v>887</v>
      </c>
      <c r="H4861" t="s">
        <v>888</v>
      </c>
      <c r="I4861">
        <v>22709</v>
      </c>
      <c r="J4861" t="s">
        <v>87</v>
      </c>
      <c r="K4861" s="1">
        <v>1440</v>
      </c>
      <c r="L4861" s="1">
        <v>2551</v>
      </c>
      <c r="M4861" s="1">
        <v>1111</v>
      </c>
      <c r="N4861" s="1">
        <v>2550.79</v>
      </c>
      <c r="O4861">
        <v>0.21</v>
      </c>
      <c r="P4861" s="1">
        <v>2550.79</v>
      </c>
      <c r="Q4861">
        <v>0</v>
      </c>
      <c r="R4861" s="1">
        <v>2550.79</v>
      </c>
      <c r="S4861">
        <v>0</v>
      </c>
    </row>
    <row r="4862" spans="1:19" x14ac:dyDescent="0.25">
      <c r="A4862" s="2">
        <v>1004</v>
      </c>
      <c r="B4862" t="s">
        <v>872</v>
      </c>
      <c r="C4862" s="2" t="str">
        <f t="shared" si="250"/>
        <v>19</v>
      </c>
      <c r="D4862" t="s">
        <v>757</v>
      </c>
      <c r="E4862" s="2" t="str">
        <f t="shared" si="249"/>
        <v>19102CO01</v>
      </c>
      <c r="F4862" t="s">
        <v>898</v>
      </c>
      <c r="G4862" t="s">
        <v>887</v>
      </c>
      <c r="H4862" t="s">
        <v>888</v>
      </c>
      <c r="I4862">
        <v>22714</v>
      </c>
      <c r="J4862" t="s">
        <v>886</v>
      </c>
      <c r="K4862" s="1">
        <v>6202</v>
      </c>
      <c r="L4862" s="1">
        <v>7966</v>
      </c>
      <c r="M4862" s="1">
        <v>1764</v>
      </c>
      <c r="N4862" s="1">
        <v>7965.01</v>
      </c>
      <c r="O4862">
        <v>0.99</v>
      </c>
      <c r="P4862" s="1">
        <v>7965.01</v>
      </c>
      <c r="Q4862">
        <v>0</v>
      </c>
      <c r="R4862" s="1">
        <v>7553.81</v>
      </c>
      <c r="S4862">
        <v>411.2</v>
      </c>
    </row>
    <row r="4863" spans="1:19" x14ac:dyDescent="0.25">
      <c r="A4863" s="2">
        <v>1004</v>
      </c>
      <c r="B4863" t="s">
        <v>872</v>
      </c>
      <c r="C4863" s="2" t="str">
        <f t="shared" si="250"/>
        <v>19</v>
      </c>
      <c r="D4863" t="s">
        <v>757</v>
      </c>
      <c r="E4863" s="2" t="str">
        <f t="shared" si="249"/>
        <v>19102CO01</v>
      </c>
      <c r="F4863" t="s">
        <v>898</v>
      </c>
      <c r="G4863" t="s">
        <v>887</v>
      </c>
      <c r="H4863" t="s">
        <v>888</v>
      </c>
      <c r="I4863">
        <v>23001</v>
      </c>
      <c r="J4863" t="s">
        <v>88</v>
      </c>
      <c r="K4863">
        <v>638</v>
      </c>
      <c r="L4863" s="1">
        <v>1020</v>
      </c>
      <c r="M4863">
        <v>382</v>
      </c>
      <c r="N4863" s="1">
        <v>1020</v>
      </c>
      <c r="O4863">
        <v>0</v>
      </c>
      <c r="P4863" s="1">
        <v>1020</v>
      </c>
      <c r="Q4863">
        <v>0</v>
      </c>
      <c r="R4863" s="1">
        <v>1020</v>
      </c>
      <c r="S4863">
        <v>0</v>
      </c>
    </row>
    <row r="4864" spans="1:19" x14ac:dyDescent="0.25">
      <c r="A4864" s="2">
        <v>1004</v>
      </c>
      <c r="B4864" t="s">
        <v>872</v>
      </c>
      <c r="C4864" s="2" t="str">
        <f t="shared" si="250"/>
        <v>19</v>
      </c>
      <c r="D4864" t="s">
        <v>757</v>
      </c>
      <c r="E4864" s="2" t="str">
        <f t="shared" si="249"/>
        <v>19102CO01</v>
      </c>
      <c r="F4864" t="s">
        <v>898</v>
      </c>
      <c r="G4864" t="s">
        <v>887</v>
      </c>
      <c r="H4864" t="s">
        <v>888</v>
      </c>
      <c r="I4864">
        <v>23100</v>
      </c>
      <c r="J4864" t="s">
        <v>89</v>
      </c>
      <c r="K4864">
        <v>200</v>
      </c>
      <c r="L4864">
        <v>317</v>
      </c>
      <c r="M4864">
        <v>117</v>
      </c>
      <c r="N4864">
        <v>0</v>
      </c>
      <c r="O4864">
        <v>317</v>
      </c>
      <c r="P4864">
        <v>0</v>
      </c>
      <c r="Q4864">
        <v>0</v>
      </c>
      <c r="R4864">
        <v>0</v>
      </c>
      <c r="S4864">
        <v>0</v>
      </c>
    </row>
    <row r="4865" spans="1:19" x14ac:dyDescent="0.25">
      <c r="A4865" s="2">
        <v>1004</v>
      </c>
      <c r="B4865" t="s">
        <v>872</v>
      </c>
      <c r="C4865" s="2" t="str">
        <f t="shared" si="250"/>
        <v>19</v>
      </c>
      <c r="D4865" t="s">
        <v>757</v>
      </c>
      <c r="E4865" s="2" t="str">
        <f t="shared" si="249"/>
        <v>19102CO01</v>
      </c>
      <c r="F4865" t="s">
        <v>898</v>
      </c>
      <c r="G4865" t="s">
        <v>887</v>
      </c>
      <c r="H4865" t="s">
        <v>888</v>
      </c>
      <c r="I4865">
        <v>27100</v>
      </c>
      <c r="J4865" t="s">
        <v>230</v>
      </c>
      <c r="K4865" s="1">
        <v>1666</v>
      </c>
      <c r="L4865" s="1">
        <v>1666</v>
      </c>
      <c r="M4865">
        <v>0</v>
      </c>
      <c r="N4865" s="1">
        <v>1645.84</v>
      </c>
      <c r="O4865">
        <v>20.16</v>
      </c>
      <c r="P4865" s="1">
        <v>1645.84</v>
      </c>
      <c r="Q4865">
        <v>0</v>
      </c>
      <c r="R4865" s="1">
        <v>1645.84</v>
      </c>
      <c r="S4865">
        <v>0</v>
      </c>
    </row>
    <row r="4866" spans="1:19" x14ac:dyDescent="0.25">
      <c r="A4866" s="2">
        <v>1004</v>
      </c>
      <c r="B4866" t="s">
        <v>872</v>
      </c>
      <c r="C4866" s="2" t="str">
        <f t="shared" si="250"/>
        <v>19</v>
      </c>
      <c r="D4866" t="s">
        <v>757</v>
      </c>
      <c r="E4866" s="2" t="str">
        <f t="shared" si="249"/>
        <v>19102CO01</v>
      </c>
      <c r="F4866" t="s">
        <v>898</v>
      </c>
      <c r="G4866" t="s">
        <v>887</v>
      </c>
      <c r="H4866" t="s">
        <v>888</v>
      </c>
      <c r="I4866">
        <v>27105</v>
      </c>
      <c r="J4866" t="s">
        <v>875</v>
      </c>
      <c r="K4866">
        <v>387</v>
      </c>
      <c r="L4866">
        <v>537</v>
      </c>
      <c r="M4866">
        <v>150</v>
      </c>
      <c r="N4866">
        <v>436.04</v>
      </c>
      <c r="O4866">
        <v>100.96</v>
      </c>
      <c r="P4866">
        <v>436.04</v>
      </c>
      <c r="Q4866">
        <v>0</v>
      </c>
      <c r="R4866">
        <v>436.04</v>
      </c>
      <c r="S4866">
        <v>0</v>
      </c>
    </row>
    <row r="4867" spans="1:19" x14ac:dyDescent="0.25">
      <c r="A4867" s="2">
        <v>1004</v>
      </c>
      <c r="B4867" t="s">
        <v>872</v>
      </c>
      <c r="C4867" s="2" t="str">
        <f t="shared" si="250"/>
        <v>19</v>
      </c>
      <c r="D4867" t="s">
        <v>757</v>
      </c>
      <c r="E4867" s="2" t="str">
        <f t="shared" si="249"/>
        <v>19102CO01</v>
      </c>
      <c r="F4867" t="s">
        <v>898</v>
      </c>
      <c r="G4867" t="s">
        <v>887</v>
      </c>
      <c r="H4867" t="s">
        <v>888</v>
      </c>
      <c r="I4867">
        <v>28001</v>
      </c>
      <c r="J4867" t="s">
        <v>45</v>
      </c>
      <c r="K4867" s="1">
        <v>6369</v>
      </c>
      <c r="L4867" s="1">
        <v>4869</v>
      </c>
      <c r="M4867" s="1">
        <v>-1500</v>
      </c>
      <c r="N4867" s="1">
        <v>4212.09</v>
      </c>
      <c r="O4867">
        <v>656.91</v>
      </c>
      <c r="P4867" s="1">
        <v>4212.09</v>
      </c>
      <c r="Q4867">
        <v>0</v>
      </c>
      <c r="R4867" s="1">
        <v>4212.09</v>
      </c>
      <c r="S4867">
        <v>0</v>
      </c>
    </row>
    <row r="4868" spans="1:19" x14ac:dyDescent="0.25">
      <c r="A4868" s="2">
        <v>1004</v>
      </c>
      <c r="B4868" t="s">
        <v>872</v>
      </c>
      <c r="C4868" s="2" t="str">
        <f t="shared" si="250"/>
        <v>19</v>
      </c>
      <c r="D4868" t="s">
        <v>757</v>
      </c>
      <c r="E4868" s="2" t="str">
        <f t="shared" ref="E4868:E4891" si="251">"19102CO02"</f>
        <v>19102CO02</v>
      </c>
      <c r="F4868" t="s">
        <v>899</v>
      </c>
      <c r="G4868" t="s">
        <v>887</v>
      </c>
      <c r="H4868" t="s">
        <v>888</v>
      </c>
      <c r="I4868">
        <v>21000</v>
      </c>
      <c r="J4868" t="s">
        <v>167</v>
      </c>
      <c r="K4868" s="1">
        <v>16263</v>
      </c>
      <c r="L4868" s="1">
        <v>18263</v>
      </c>
      <c r="M4868" s="1">
        <v>2000</v>
      </c>
      <c r="N4868" s="1">
        <v>17454.189999999999</v>
      </c>
      <c r="O4868">
        <v>808.81</v>
      </c>
      <c r="P4868" s="1">
        <v>17454.189999999999</v>
      </c>
      <c r="Q4868">
        <v>0</v>
      </c>
      <c r="R4868" s="1">
        <v>17431.07</v>
      </c>
      <c r="S4868">
        <v>23.12</v>
      </c>
    </row>
    <row r="4869" spans="1:19" x14ac:dyDescent="0.25">
      <c r="A4869" s="2">
        <v>1004</v>
      </c>
      <c r="B4869" t="s">
        <v>872</v>
      </c>
      <c r="C4869" s="2" t="str">
        <f t="shared" si="250"/>
        <v>19</v>
      </c>
      <c r="D4869" t="s">
        <v>757</v>
      </c>
      <c r="E4869" s="2" t="str">
        <f t="shared" si="251"/>
        <v>19102CO02</v>
      </c>
      <c r="F4869" t="s">
        <v>899</v>
      </c>
      <c r="G4869" t="s">
        <v>887</v>
      </c>
      <c r="H4869" t="s">
        <v>888</v>
      </c>
      <c r="I4869">
        <v>21200</v>
      </c>
      <c r="J4869" t="s">
        <v>68</v>
      </c>
      <c r="K4869" s="1">
        <v>3424</v>
      </c>
      <c r="L4869" s="1">
        <v>3424</v>
      </c>
      <c r="M4869">
        <v>0</v>
      </c>
      <c r="N4869" s="1">
        <v>2908.72</v>
      </c>
      <c r="O4869">
        <v>515.28</v>
      </c>
      <c r="P4869" s="1">
        <v>2908.72</v>
      </c>
      <c r="Q4869">
        <v>0</v>
      </c>
      <c r="R4869" s="1">
        <v>2908.72</v>
      </c>
      <c r="S4869">
        <v>0</v>
      </c>
    </row>
    <row r="4870" spans="1:19" x14ac:dyDescent="0.25">
      <c r="A4870" s="2">
        <v>1004</v>
      </c>
      <c r="B4870" t="s">
        <v>872</v>
      </c>
      <c r="C4870" s="2" t="str">
        <f t="shared" si="250"/>
        <v>19</v>
      </c>
      <c r="D4870" t="s">
        <v>757</v>
      </c>
      <c r="E4870" s="2" t="str">
        <f t="shared" si="251"/>
        <v>19102CO02</v>
      </c>
      <c r="F4870" t="s">
        <v>899</v>
      </c>
      <c r="G4870" t="s">
        <v>887</v>
      </c>
      <c r="H4870" t="s">
        <v>888</v>
      </c>
      <c r="I4870">
        <v>21300</v>
      </c>
      <c r="J4870" t="s">
        <v>69</v>
      </c>
      <c r="K4870" s="1">
        <v>11545</v>
      </c>
      <c r="L4870" s="1">
        <v>13545</v>
      </c>
      <c r="M4870" s="1">
        <v>2000</v>
      </c>
      <c r="N4870" s="1">
        <v>12460.33</v>
      </c>
      <c r="O4870" s="1">
        <v>1084.67</v>
      </c>
      <c r="P4870" s="1">
        <v>12460.33</v>
      </c>
      <c r="Q4870">
        <v>0</v>
      </c>
      <c r="R4870" s="1">
        <v>12460.15</v>
      </c>
      <c r="S4870">
        <v>0.18</v>
      </c>
    </row>
    <row r="4871" spans="1:19" x14ac:dyDescent="0.25">
      <c r="A4871" s="2">
        <v>1004</v>
      </c>
      <c r="B4871" t="s">
        <v>872</v>
      </c>
      <c r="C4871" s="2" t="str">
        <f t="shared" si="250"/>
        <v>19</v>
      </c>
      <c r="D4871" t="s">
        <v>757</v>
      </c>
      <c r="E4871" s="2" t="str">
        <f t="shared" si="251"/>
        <v>19102CO02</v>
      </c>
      <c r="F4871" t="s">
        <v>899</v>
      </c>
      <c r="G4871" t="s">
        <v>887</v>
      </c>
      <c r="H4871" t="s">
        <v>888</v>
      </c>
      <c r="I4871">
        <v>21500</v>
      </c>
      <c r="J4871" t="s">
        <v>71</v>
      </c>
      <c r="K4871" s="1">
        <v>1233</v>
      </c>
      <c r="L4871" s="1">
        <v>1233</v>
      </c>
      <c r="M4871">
        <v>0</v>
      </c>
      <c r="N4871">
        <v>417.24</v>
      </c>
      <c r="O4871">
        <v>815.76</v>
      </c>
      <c r="P4871">
        <v>417.24</v>
      </c>
      <c r="Q4871">
        <v>0</v>
      </c>
      <c r="R4871">
        <v>417.24</v>
      </c>
      <c r="S4871">
        <v>0</v>
      </c>
    </row>
    <row r="4872" spans="1:19" x14ac:dyDescent="0.25">
      <c r="A4872" s="2">
        <v>1004</v>
      </c>
      <c r="B4872" t="s">
        <v>872</v>
      </c>
      <c r="C4872" s="2" t="str">
        <f t="shared" si="250"/>
        <v>19</v>
      </c>
      <c r="D4872" t="s">
        <v>757</v>
      </c>
      <c r="E4872" s="2" t="str">
        <f t="shared" si="251"/>
        <v>19102CO02</v>
      </c>
      <c r="F4872" t="s">
        <v>899</v>
      </c>
      <c r="G4872" t="s">
        <v>887</v>
      </c>
      <c r="H4872" t="s">
        <v>888</v>
      </c>
      <c r="I4872">
        <v>22000</v>
      </c>
      <c r="J4872" t="s">
        <v>39</v>
      </c>
      <c r="K4872" s="1">
        <v>2172</v>
      </c>
      <c r="L4872" s="1">
        <v>2172</v>
      </c>
      <c r="M4872">
        <v>0</v>
      </c>
      <c r="N4872">
        <v>900.53</v>
      </c>
      <c r="O4872" s="1">
        <v>1271.47</v>
      </c>
      <c r="P4872">
        <v>900.53</v>
      </c>
      <c r="Q4872">
        <v>0</v>
      </c>
      <c r="R4872">
        <v>900.53</v>
      </c>
      <c r="S4872">
        <v>0</v>
      </c>
    </row>
    <row r="4873" spans="1:19" x14ac:dyDescent="0.25">
      <c r="A4873" s="2">
        <v>1004</v>
      </c>
      <c r="B4873" t="s">
        <v>872</v>
      </c>
      <c r="C4873" s="2" t="str">
        <f t="shared" si="250"/>
        <v>19</v>
      </c>
      <c r="D4873" t="s">
        <v>757</v>
      </c>
      <c r="E4873" s="2" t="str">
        <f t="shared" si="251"/>
        <v>19102CO02</v>
      </c>
      <c r="F4873" t="s">
        <v>899</v>
      </c>
      <c r="G4873" t="s">
        <v>887</v>
      </c>
      <c r="H4873" t="s">
        <v>888</v>
      </c>
      <c r="I4873">
        <v>22004</v>
      </c>
      <c r="J4873" t="s">
        <v>72</v>
      </c>
      <c r="K4873">
        <v>706</v>
      </c>
      <c r="L4873" s="1">
        <v>3506</v>
      </c>
      <c r="M4873" s="1">
        <v>2800</v>
      </c>
      <c r="N4873" s="1">
        <v>3553.41</v>
      </c>
      <c r="O4873">
        <v>-47.41</v>
      </c>
      <c r="P4873" s="1">
        <v>3553.41</v>
      </c>
      <c r="Q4873">
        <v>0</v>
      </c>
      <c r="R4873" s="1">
        <v>3553.41</v>
      </c>
      <c r="S4873">
        <v>0</v>
      </c>
    </row>
    <row r="4874" spans="1:19" x14ac:dyDescent="0.25">
      <c r="A4874" s="2">
        <v>1004</v>
      </c>
      <c r="B4874" t="s">
        <v>872</v>
      </c>
      <c r="C4874" s="2" t="str">
        <f t="shared" si="250"/>
        <v>19</v>
      </c>
      <c r="D4874" t="s">
        <v>757</v>
      </c>
      <c r="E4874" s="2" t="str">
        <f t="shared" si="251"/>
        <v>19102CO02</v>
      </c>
      <c r="F4874" t="s">
        <v>899</v>
      </c>
      <c r="G4874" t="s">
        <v>887</v>
      </c>
      <c r="H4874" t="s">
        <v>888</v>
      </c>
      <c r="I4874">
        <v>22100</v>
      </c>
      <c r="J4874" t="s">
        <v>73</v>
      </c>
      <c r="K4874" s="1">
        <v>25702</v>
      </c>
      <c r="L4874" s="1">
        <v>55702</v>
      </c>
      <c r="M4874" s="1">
        <v>30000</v>
      </c>
      <c r="N4874" s="1">
        <v>49615.99</v>
      </c>
      <c r="O4874" s="1">
        <v>6086.01</v>
      </c>
      <c r="P4874" s="1">
        <v>49615.99</v>
      </c>
      <c r="Q4874">
        <v>0</v>
      </c>
      <c r="R4874" s="1">
        <v>49615.99</v>
      </c>
      <c r="S4874">
        <v>0</v>
      </c>
    </row>
    <row r="4875" spans="1:19" x14ac:dyDescent="0.25">
      <c r="A4875" s="2">
        <v>1004</v>
      </c>
      <c r="B4875" t="s">
        <v>872</v>
      </c>
      <c r="C4875" s="2" t="str">
        <f t="shared" si="250"/>
        <v>19</v>
      </c>
      <c r="D4875" t="s">
        <v>757</v>
      </c>
      <c r="E4875" s="2" t="str">
        <f t="shared" si="251"/>
        <v>19102CO02</v>
      </c>
      <c r="F4875" t="s">
        <v>899</v>
      </c>
      <c r="G4875" t="s">
        <v>887</v>
      </c>
      <c r="H4875" t="s">
        <v>888</v>
      </c>
      <c r="I4875">
        <v>22101</v>
      </c>
      <c r="J4875" t="s">
        <v>74</v>
      </c>
      <c r="K4875" s="1">
        <v>15670</v>
      </c>
      <c r="L4875" s="1">
        <v>15670</v>
      </c>
      <c r="M4875">
        <v>0</v>
      </c>
      <c r="N4875" s="1">
        <v>12742.36</v>
      </c>
      <c r="O4875" s="1">
        <v>2927.64</v>
      </c>
      <c r="P4875" s="1">
        <v>12742.36</v>
      </c>
      <c r="Q4875">
        <v>0</v>
      </c>
      <c r="R4875" s="1">
        <v>12742.36</v>
      </c>
      <c r="S4875">
        <v>0</v>
      </c>
    </row>
    <row r="4876" spans="1:19" x14ac:dyDescent="0.25">
      <c r="A4876" s="2">
        <v>1004</v>
      </c>
      <c r="B4876" t="s">
        <v>872</v>
      </c>
      <c r="C4876" s="2" t="str">
        <f t="shared" si="250"/>
        <v>19</v>
      </c>
      <c r="D4876" t="s">
        <v>757</v>
      </c>
      <c r="E4876" s="2" t="str">
        <f t="shared" si="251"/>
        <v>19102CO02</v>
      </c>
      <c r="F4876" t="s">
        <v>899</v>
      </c>
      <c r="G4876" t="s">
        <v>887</v>
      </c>
      <c r="H4876" t="s">
        <v>888</v>
      </c>
      <c r="I4876">
        <v>22102</v>
      </c>
      <c r="J4876" t="s">
        <v>75</v>
      </c>
      <c r="K4876" s="1">
        <v>1323</v>
      </c>
      <c r="L4876" s="1">
        <v>6873</v>
      </c>
      <c r="M4876" s="1">
        <v>5550</v>
      </c>
      <c r="N4876" s="1">
        <v>6872.11</v>
      </c>
      <c r="O4876">
        <v>0.89</v>
      </c>
      <c r="P4876" s="1">
        <v>6872.11</v>
      </c>
      <c r="Q4876">
        <v>0</v>
      </c>
      <c r="R4876" s="1">
        <v>4307.74</v>
      </c>
      <c r="S4876" s="1">
        <v>2564.37</v>
      </c>
    </row>
    <row r="4877" spans="1:19" x14ac:dyDescent="0.25">
      <c r="A4877" s="2">
        <v>1004</v>
      </c>
      <c r="B4877" t="s">
        <v>872</v>
      </c>
      <c r="C4877" s="2" t="str">
        <f t="shared" si="250"/>
        <v>19</v>
      </c>
      <c r="D4877" t="s">
        <v>757</v>
      </c>
      <c r="E4877" s="2" t="str">
        <f t="shared" si="251"/>
        <v>19102CO02</v>
      </c>
      <c r="F4877" t="s">
        <v>899</v>
      </c>
      <c r="G4877" t="s">
        <v>887</v>
      </c>
      <c r="H4877" t="s">
        <v>888</v>
      </c>
      <c r="I4877">
        <v>22103</v>
      </c>
      <c r="J4877" t="s">
        <v>76</v>
      </c>
      <c r="K4877" s="1">
        <v>17550</v>
      </c>
      <c r="L4877" s="1">
        <v>44850</v>
      </c>
      <c r="M4877" s="1">
        <v>27300</v>
      </c>
      <c r="N4877" s="1">
        <v>41482.51</v>
      </c>
      <c r="O4877" s="1">
        <v>3367.49</v>
      </c>
      <c r="P4877" s="1">
        <v>41482.51</v>
      </c>
      <c r="Q4877">
        <v>0</v>
      </c>
      <c r="R4877" s="1">
        <v>41482.51</v>
      </c>
      <c r="S4877">
        <v>0</v>
      </c>
    </row>
    <row r="4878" spans="1:19" x14ac:dyDescent="0.25">
      <c r="A4878" s="2">
        <v>1004</v>
      </c>
      <c r="B4878" t="s">
        <v>872</v>
      </c>
      <c r="C4878" s="2" t="str">
        <f t="shared" si="250"/>
        <v>19</v>
      </c>
      <c r="D4878" t="s">
        <v>757</v>
      </c>
      <c r="E4878" s="2" t="str">
        <f t="shared" si="251"/>
        <v>19102CO02</v>
      </c>
      <c r="F4878" t="s">
        <v>899</v>
      </c>
      <c r="G4878" t="s">
        <v>887</v>
      </c>
      <c r="H4878" t="s">
        <v>888</v>
      </c>
      <c r="I4878">
        <v>22104</v>
      </c>
      <c r="J4878" t="s">
        <v>77</v>
      </c>
      <c r="K4878" s="1">
        <v>11307</v>
      </c>
      <c r="L4878" s="1">
        <v>12507</v>
      </c>
      <c r="M4878" s="1">
        <v>1200</v>
      </c>
      <c r="N4878" s="1">
        <v>10261.379999999999</v>
      </c>
      <c r="O4878" s="1">
        <v>2245.62</v>
      </c>
      <c r="P4878" s="1">
        <v>10261.379999999999</v>
      </c>
      <c r="Q4878">
        <v>0</v>
      </c>
      <c r="R4878" s="1">
        <v>10261.379999999999</v>
      </c>
      <c r="S4878">
        <v>0</v>
      </c>
    </row>
    <row r="4879" spans="1:19" x14ac:dyDescent="0.25">
      <c r="A4879" s="2">
        <v>1004</v>
      </c>
      <c r="B4879" t="s">
        <v>872</v>
      </c>
      <c r="C4879" s="2" t="str">
        <f t="shared" si="250"/>
        <v>19</v>
      </c>
      <c r="D4879" t="s">
        <v>757</v>
      </c>
      <c r="E4879" s="2" t="str">
        <f t="shared" si="251"/>
        <v>19102CO02</v>
      </c>
      <c r="F4879" t="s">
        <v>899</v>
      </c>
      <c r="G4879" t="s">
        <v>887</v>
      </c>
      <c r="H4879" t="s">
        <v>888</v>
      </c>
      <c r="I4879">
        <v>22105</v>
      </c>
      <c r="J4879" t="s">
        <v>357</v>
      </c>
      <c r="K4879" s="1">
        <v>135726</v>
      </c>
      <c r="L4879">
        <v>0</v>
      </c>
      <c r="M4879" s="1">
        <v>-135726</v>
      </c>
      <c r="N4879">
        <v>0</v>
      </c>
      <c r="O4879">
        <v>0</v>
      </c>
      <c r="P4879">
        <v>0</v>
      </c>
      <c r="Q4879">
        <v>0</v>
      </c>
      <c r="R4879">
        <v>0</v>
      </c>
      <c r="S4879">
        <v>0</v>
      </c>
    </row>
    <row r="4880" spans="1:19" x14ac:dyDescent="0.25">
      <c r="A4880" s="2">
        <v>1004</v>
      </c>
      <c r="B4880" t="s">
        <v>872</v>
      </c>
      <c r="C4880" s="2" t="str">
        <f t="shared" si="250"/>
        <v>19</v>
      </c>
      <c r="D4880" t="s">
        <v>757</v>
      </c>
      <c r="E4880" s="2" t="str">
        <f t="shared" si="251"/>
        <v>19102CO02</v>
      </c>
      <c r="F4880" t="s">
        <v>899</v>
      </c>
      <c r="G4880" t="s">
        <v>887</v>
      </c>
      <c r="H4880" t="s">
        <v>888</v>
      </c>
      <c r="I4880">
        <v>22107</v>
      </c>
      <c r="J4880" t="s">
        <v>106</v>
      </c>
      <c r="K4880" s="1">
        <v>8986</v>
      </c>
      <c r="L4880" s="1">
        <v>8986</v>
      </c>
      <c r="M4880">
        <v>0</v>
      </c>
      <c r="N4880" s="1">
        <v>5140.6099999999997</v>
      </c>
      <c r="O4880" s="1">
        <v>3845.39</v>
      </c>
      <c r="P4880" s="1">
        <v>5140.6099999999997</v>
      </c>
      <c r="Q4880">
        <v>0</v>
      </c>
      <c r="R4880" s="1">
        <v>5140.6099999999997</v>
      </c>
      <c r="S4880">
        <v>0</v>
      </c>
    </row>
    <row r="4881" spans="1:19" x14ac:dyDescent="0.25">
      <c r="A4881" s="2">
        <v>1004</v>
      </c>
      <c r="B4881" t="s">
        <v>872</v>
      </c>
      <c r="C4881" s="2" t="str">
        <f t="shared" si="250"/>
        <v>19</v>
      </c>
      <c r="D4881" t="s">
        <v>757</v>
      </c>
      <c r="E4881" s="2" t="str">
        <f t="shared" si="251"/>
        <v>19102CO02</v>
      </c>
      <c r="F4881" t="s">
        <v>899</v>
      </c>
      <c r="G4881" t="s">
        <v>887</v>
      </c>
      <c r="H4881" t="s">
        <v>888</v>
      </c>
      <c r="I4881">
        <v>22109</v>
      </c>
      <c r="J4881" t="s">
        <v>78</v>
      </c>
      <c r="K4881" s="1">
        <v>30589</v>
      </c>
      <c r="L4881" s="1">
        <v>29589</v>
      </c>
      <c r="M4881" s="1">
        <v>-1000</v>
      </c>
      <c r="N4881" s="1">
        <v>28154.21</v>
      </c>
      <c r="O4881" s="1">
        <v>1434.79</v>
      </c>
      <c r="P4881" s="1">
        <v>28154.21</v>
      </c>
      <c r="Q4881">
        <v>0</v>
      </c>
      <c r="R4881" s="1">
        <v>28154.21</v>
      </c>
      <c r="S4881">
        <v>0</v>
      </c>
    </row>
    <row r="4882" spans="1:19" x14ac:dyDescent="0.25">
      <c r="A4882" s="2">
        <v>1004</v>
      </c>
      <c r="B4882" t="s">
        <v>872</v>
      </c>
      <c r="C4882" s="2" t="str">
        <f t="shared" si="250"/>
        <v>19</v>
      </c>
      <c r="D4882" t="s">
        <v>757</v>
      </c>
      <c r="E4882" s="2" t="str">
        <f t="shared" si="251"/>
        <v>19102CO02</v>
      </c>
      <c r="F4882" t="s">
        <v>899</v>
      </c>
      <c r="G4882" t="s">
        <v>887</v>
      </c>
      <c r="H4882" t="s">
        <v>888</v>
      </c>
      <c r="I4882">
        <v>22209</v>
      </c>
      <c r="J4882" t="s">
        <v>43</v>
      </c>
      <c r="K4882">
        <v>0</v>
      </c>
      <c r="L4882">
        <v>70</v>
      </c>
      <c r="M4882">
        <v>70</v>
      </c>
      <c r="N4882">
        <v>68.8</v>
      </c>
      <c r="O4882">
        <v>1.2</v>
      </c>
      <c r="P4882">
        <v>68.8</v>
      </c>
      <c r="Q4882">
        <v>0</v>
      </c>
      <c r="R4882">
        <v>68.8</v>
      </c>
      <c r="S4882">
        <v>0</v>
      </c>
    </row>
    <row r="4883" spans="1:19" x14ac:dyDescent="0.25">
      <c r="A4883" s="2">
        <v>1004</v>
      </c>
      <c r="B4883" t="s">
        <v>872</v>
      </c>
      <c r="C4883" s="2" t="str">
        <f t="shared" si="250"/>
        <v>19</v>
      </c>
      <c r="D4883" t="s">
        <v>757</v>
      </c>
      <c r="E4883" s="2" t="str">
        <f t="shared" si="251"/>
        <v>19102CO02</v>
      </c>
      <c r="F4883" t="s">
        <v>899</v>
      </c>
      <c r="G4883" t="s">
        <v>887</v>
      </c>
      <c r="H4883" t="s">
        <v>888</v>
      </c>
      <c r="I4883">
        <v>22300</v>
      </c>
      <c r="J4883" t="s">
        <v>79</v>
      </c>
      <c r="K4883" s="1">
        <v>130893</v>
      </c>
      <c r="L4883" s="1">
        <v>94793</v>
      </c>
      <c r="M4883" s="1">
        <v>-36100</v>
      </c>
      <c r="N4883" s="1">
        <v>92673.42</v>
      </c>
      <c r="O4883" s="1">
        <v>2119.58</v>
      </c>
      <c r="P4883" s="1">
        <v>92673.42</v>
      </c>
      <c r="Q4883">
        <v>0</v>
      </c>
      <c r="R4883" s="1">
        <v>92673.42</v>
      </c>
      <c r="S4883">
        <v>0</v>
      </c>
    </row>
    <row r="4884" spans="1:19" x14ac:dyDescent="0.25">
      <c r="A4884" s="2">
        <v>1004</v>
      </c>
      <c r="B4884" t="s">
        <v>872</v>
      </c>
      <c r="C4884" s="2" t="str">
        <f t="shared" si="250"/>
        <v>19</v>
      </c>
      <c r="D4884" t="s">
        <v>757</v>
      </c>
      <c r="E4884" s="2" t="str">
        <f t="shared" si="251"/>
        <v>19102CO02</v>
      </c>
      <c r="F4884" t="s">
        <v>899</v>
      </c>
      <c r="G4884" t="s">
        <v>887</v>
      </c>
      <c r="H4884" t="s">
        <v>888</v>
      </c>
      <c r="I4884">
        <v>22609</v>
      </c>
      <c r="J4884" t="s">
        <v>44</v>
      </c>
      <c r="K4884">
        <v>250</v>
      </c>
      <c r="L4884">
        <v>550</v>
      </c>
      <c r="M4884">
        <v>300</v>
      </c>
      <c r="N4884">
        <v>529.4</v>
      </c>
      <c r="O4884">
        <v>20.6</v>
      </c>
      <c r="P4884">
        <v>529.4</v>
      </c>
      <c r="Q4884">
        <v>0</v>
      </c>
      <c r="R4884">
        <v>529.4</v>
      </c>
      <c r="S4884">
        <v>0</v>
      </c>
    </row>
    <row r="4885" spans="1:19" x14ac:dyDescent="0.25">
      <c r="A4885" s="2">
        <v>1004</v>
      </c>
      <c r="B4885" t="s">
        <v>872</v>
      </c>
      <c r="C4885" s="2" t="str">
        <f t="shared" si="250"/>
        <v>19</v>
      </c>
      <c r="D4885" t="s">
        <v>757</v>
      </c>
      <c r="E4885" s="2" t="str">
        <f t="shared" si="251"/>
        <v>19102CO02</v>
      </c>
      <c r="F4885" t="s">
        <v>899</v>
      </c>
      <c r="G4885" t="s">
        <v>887</v>
      </c>
      <c r="H4885" t="s">
        <v>888</v>
      </c>
      <c r="I4885">
        <v>22700</v>
      </c>
      <c r="J4885" t="s">
        <v>84</v>
      </c>
      <c r="K4885" s="1">
        <v>5331</v>
      </c>
      <c r="L4885" s="1">
        <v>6731</v>
      </c>
      <c r="M4885" s="1">
        <v>1400</v>
      </c>
      <c r="N4885" s="1">
        <v>6557.19</v>
      </c>
      <c r="O4885">
        <v>173.81</v>
      </c>
      <c r="P4885" s="1">
        <v>6557.19</v>
      </c>
      <c r="Q4885">
        <v>0</v>
      </c>
      <c r="R4885" s="1">
        <v>5282.27</v>
      </c>
      <c r="S4885" s="1">
        <v>1274.92</v>
      </c>
    </row>
    <row r="4886" spans="1:19" x14ac:dyDescent="0.25">
      <c r="A4886" s="2">
        <v>1004</v>
      </c>
      <c r="B4886" t="s">
        <v>872</v>
      </c>
      <c r="C4886" s="2" t="str">
        <f t="shared" si="250"/>
        <v>19</v>
      </c>
      <c r="D4886" t="s">
        <v>757</v>
      </c>
      <c r="E4886" s="2" t="str">
        <f t="shared" si="251"/>
        <v>19102CO02</v>
      </c>
      <c r="F4886" t="s">
        <v>899</v>
      </c>
      <c r="G4886" t="s">
        <v>887</v>
      </c>
      <c r="H4886" t="s">
        <v>888</v>
      </c>
      <c r="I4886">
        <v>22709</v>
      </c>
      <c r="J4886" t="s">
        <v>87</v>
      </c>
      <c r="K4886" s="1">
        <v>1440</v>
      </c>
      <c r="L4886" s="1">
        <v>3211</v>
      </c>
      <c r="M4886" s="1">
        <v>1771</v>
      </c>
      <c r="N4886" s="1">
        <v>3210.69</v>
      </c>
      <c r="O4886">
        <v>0.31</v>
      </c>
      <c r="P4886" s="1">
        <v>3210.69</v>
      </c>
      <c r="Q4886">
        <v>0</v>
      </c>
      <c r="R4886" s="1">
        <v>2880.74</v>
      </c>
      <c r="S4886">
        <v>329.95</v>
      </c>
    </row>
    <row r="4887" spans="1:19" x14ac:dyDescent="0.25">
      <c r="A4887" s="2">
        <v>1004</v>
      </c>
      <c r="B4887" t="s">
        <v>872</v>
      </c>
      <c r="C4887" s="2" t="str">
        <f t="shared" si="250"/>
        <v>19</v>
      </c>
      <c r="D4887" t="s">
        <v>757</v>
      </c>
      <c r="E4887" s="2" t="str">
        <f t="shared" si="251"/>
        <v>19102CO02</v>
      </c>
      <c r="F4887" t="s">
        <v>899</v>
      </c>
      <c r="G4887" t="s">
        <v>887</v>
      </c>
      <c r="H4887" t="s">
        <v>888</v>
      </c>
      <c r="I4887">
        <v>22714</v>
      </c>
      <c r="J4887" t="s">
        <v>886</v>
      </c>
      <c r="K4887" s="1">
        <v>5977</v>
      </c>
      <c r="L4887" s="1">
        <v>7507</v>
      </c>
      <c r="M4887" s="1">
        <v>1530</v>
      </c>
      <c r="N4887" s="1">
        <v>5727.41</v>
      </c>
      <c r="O4887" s="1">
        <v>1779.59</v>
      </c>
      <c r="P4887" s="1">
        <v>5727.41</v>
      </c>
      <c r="Q4887">
        <v>0</v>
      </c>
      <c r="R4887" s="1">
        <v>5229.54</v>
      </c>
      <c r="S4887">
        <v>497.87</v>
      </c>
    </row>
    <row r="4888" spans="1:19" x14ac:dyDescent="0.25">
      <c r="A4888" s="2">
        <v>1004</v>
      </c>
      <c r="B4888" t="s">
        <v>872</v>
      </c>
      <c r="C4888" s="2" t="str">
        <f t="shared" si="250"/>
        <v>19</v>
      </c>
      <c r="D4888" t="s">
        <v>757</v>
      </c>
      <c r="E4888" s="2" t="str">
        <f t="shared" si="251"/>
        <v>19102CO02</v>
      </c>
      <c r="F4888" t="s">
        <v>899</v>
      </c>
      <c r="G4888" t="s">
        <v>887</v>
      </c>
      <c r="H4888" t="s">
        <v>888</v>
      </c>
      <c r="I4888">
        <v>23001</v>
      </c>
      <c r="J4888" t="s">
        <v>88</v>
      </c>
      <c r="K4888">
        <v>711</v>
      </c>
      <c r="L4888" s="1">
        <v>1140</v>
      </c>
      <c r="M4888">
        <v>429</v>
      </c>
      <c r="N4888" s="1">
        <v>1140</v>
      </c>
      <c r="O4888">
        <v>0</v>
      </c>
      <c r="P4888" s="1">
        <v>1140</v>
      </c>
      <c r="Q4888">
        <v>0</v>
      </c>
      <c r="R4888" s="1">
        <v>1140</v>
      </c>
      <c r="S4888">
        <v>0</v>
      </c>
    </row>
    <row r="4889" spans="1:19" x14ac:dyDescent="0.25">
      <c r="A4889" s="2">
        <v>1004</v>
      </c>
      <c r="B4889" t="s">
        <v>872</v>
      </c>
      <c r="C4889" s="2" t="str">
        <f t="shared" si="250"/>
        <v>19</v>
      </c>
      <c r="D4889" t="s">
        <v>757</v>
      </c>
      <c r="E4889" s="2" t="str">
        <f t="shared" si="251"/>
        <v>19102CO02</v>
      </c>
      <c r="F4889" t="s">
        <v>899</v>
      </c>
      <c r="G4889" t="s">
        <v>887</v>
      </c>
      <c r="H4889" t="s">
        <v>888</v>
      </c>
      <c r="I4889">
        <v>23100</v>
      </c>
      <c r="J4889" t="s">
        <v>89</v>
      </c>
      <c r="K4889">
        <v>200</v>
      </c>
      <c r="L4889">
        <v>200</v>
      </c>
      <c r="M4889">
        <v>0</v>
      </c>
      <c r="N4889">
        <v>0</v>
      </c>
      <c r="O4889">
        <v>200</v>
      </c>
      <c r="P4889">
        <v>0</v>
      </c>
      <c r="Q4889">
        <v>0</v>
      </c>
      <c r="R4889">
        <v>0</v>
      </c>
      <c r="S4889">
        <v>0</v>
      </c>
    </row>
    <row r="4890" spans="1:19" x14ac:dyDescent="0.25">
      <c r="A4890" s="2">
        <v>1004</v>
      </c>
      <c r="B4890" t="s">
        <v>872</v>
      </c>
      <c r="C4890" s="2" t="str">
        <f t="shared" si="250"/>
        <v>19</v>
      </c>
      <c r="D4890" t="s">
        <v>757</v>
      </c>
      <c r="E4890" s="2" t="str">
        <f t="shared" si="251"/>
        <v>19102CO02</v>
      </c>
      <c r="F4890" t="s">
        <v>899</v>
      </c>
      <c r="G4890" t="s">
        <v>887</v>
      </c>
      <c r="H4890" t="s">
        <v>888</v>
      </c>
      <c r="I4890">
        <v>27100</v>
      </c>
      <c r="J4890" t="s">
        <v>230</v>
      </c>
      <c r="K4890">
        <v>977</v>
      </c>
      <c r="L4890">
        <v>977</v>
      </c>
      <c r="M4890">
        <v>0</v>
      </c>
      <c r="N4890">
        <v>289.42</v>
      </c>
      <c r="O4890">
        <v>687.58</v>
      </c>
      <c r="P4890">
        <v>289.42</v>
      </c>
      <c r="Q4890">
        <v>0</v>
      </c>
      <c r="R4890">
        <v>289.42</v>
      </c>
      <c r="S4890">
        <v>0</v>
      </c>
    </row>
    <row r="4891" spans="1:19" x14ac:dyDescent="0.25">
      <c r="A4891" s="2">
        <v>1004</v>
      </c>
      <c r="B4891" t="s">
        <v>872</v>
      </c>
      <c r="C4891" s="2" t="str">
        <f t="shared" si="250"/>
        <v>19</v>
      </c>
      <c r="D4891" t="s">
        <v>757</v>
      </c>
      <c r="E4891" s="2" t="str">
        <f t="shared" si="251"/>
        <v>19102CO02</v>
      </c>
      <c r="F4891" t="s">
        <v>899</v>
      </c>
      <c r="G4891" t="s">
        <v>887</v>
      </c>
      <c r="H4891" t="s">
        <v>888</v>
      </c>
      <c r="I4891">
        <v>28001</v>
      </c>
      <c r="J4891" t="s">
        <v>45</v>
      </c>
      <c r="K4891" s="1">
        <v>7069</v>
      </c>
      <c r="L4891" s="1">
        <v>5769</v>
      </c>
      <c r="M4891" s="1">
        <v>-1300</v>
      </c>
      <c r="N4891" s="1">
        <v>5181.6899999999996</v>
      </c>
      <c r="O4891">
        <v>587.30999999999995</v>
      </c>
      <c r="P4891" s="1">
        <v>5181.6899999999996</v>
      </c>
      <c r="Q4891">
        <v>0</v>
      </c>
      <c r="R4891" s="1">
        <v>5181.6899999999996</v>
      </c>
      <c r="S4891">
        <v>0</v>
      </c>
    </row>
    <row r="4892" spans="1:19" x14ac:dyDescent="0.25">
      <c r="A4892" s="2">
        <v>1004</v>
      </c>
      <c r="B4892" t="s">
        <v>872</v>
      </c>
      <c r="C4892" s="2" t="str">
        <f t="shared" si="250"/>
        <v>19</v>
      </c>
      <c r="D4892" t="s">
        <v>757</v>
      </c>
      <c r="E4892" s="2" t="str">
        <f t="shared" ref="E4892:E4917" si="252">"19102CO03"</f>
        <v>19102CO03</v>
      </c>
      <c r="F4892" t="s">
        <v>900</v>
      </c>
      <c r="G4892" t="s">
        <v>887</v>
      </c>
      <c r="H4892" t="s">
        <v>888</v>
      </c>
      <c r="I4892">
        <v>21000</v>
      </c>
      <c r="J4892" t="s">
        <v>167</v>
      </c>
      <c r="K4892" s="1">
        <v>9298</v>
      </c>
      <c r="L4892" s="1">
        <v>7603</v>
      </c>
      <c r="M4892" s="1">
        <v>-1695</v>
      </c>
      <c r="N4892" s="1">
        <v>6630.8</v>
      </c>
      <c r="O4892">
        <v>972.2</v>
      </c>
      <c r="P4892" s="1">
        <v>6630.8</v>
      </c>
      <c r="Q4892">
        <v>0</v>
      </c>
      <c r="R4892" s="1">
        <v>6630.8</v>
      </c>
      <c r="S4892">
        <v>0</v>
      </c>
    </row>
    <row r="4893" spans="1:19" x14ac:dyDescent="0.25">
      <c r="A4893" s="2">
        <v>1004</v>
      </c>
      <c r="B4893" t="s">
        <v>872</v>
      </c>
      <c r="C4893" s="2" t="str">
        <f t="shared" si="250"/>
        <v>19</v>
      </c>
      <c r="D4893" t="s">
        <v>757</v>
      </c>
      <c r="E4893" s="2" t="str">
        <f t="shared" si="252"/>
        <v>19102CO03</v>
      </c>
      <c r="F4893" t="s">
        <v>900</v>
      </c>
      <c r="G4893" t="s">
        <v>887</v>
      </c>
      <c r="H4893" t="s">
        <v>888</v>
      </c>
      <c r="I4893">
        <v>21200</v>
      </c>
      <c r="J4893" t="s">
        <v>68</v>
      </c>
      <c r="K4893" s="1">
        <v>2455</v>
      </c>
      <c r="L4893" s="1">
        <v>2455</v>
      </c>
      <c r="M4893">
        <v>0</v>
      </c>
      <c r="N4893">
        <v>199.65</v>
      </c>
      <c r="O4893" s="1">
        <v>2255.35</v>
      </c>
      <c r="P4893">
        <v>199.65</v>
      </c>
      <c r="Q4893">
        <v>0</v>
      </c>
      <c r="R4893">
        <v>199.65</v>
      </c>
      <c r="S4893">
        <v>0</v>
      </c>
    </row>
    <row r="4894" spans="1:19" x14ac:dyDescent="0.25">
      <c r="A4894" s="2">
        <v>1004</v>
      </c>
      <c r="B4894" t="s">
        <v>872</v>
      </c>
      <c r="C4894" s="2" t="str">
        <f t="shared" si="250"/>
        <v>19</v>
      </c>
      <c r="D4894" t="s">
        <v>757</v>
      </c>
      <c r="E4894" s="2" t="str">
        <f t="shared" si="252"/>
        <v>19102CO03</v>
      </c>
      <c r="F4894" t="s">
        <v>900</v>
      </c>
      <c r="G4894" t="s">
        <v>887</v>
      </c>
      <c r="H4894" t="s">
        <v>888</v>
      </c>
      <c r="I4894">
        <v>21300</v>
      </c>
      <c r="J4894" t="s">
        <v>69</v>
      </c>
      <c r="K4894" s="1">
        <v>16602</v>
      </c>
      <c r="L4894" s="1">
        <v>29102</v>
      </c>
      <c r="M4894" s="1">
        <v>12500</v>
      </c>
      <c r="N4894" s="1">
        <v>28100.89</v>
      </c>
      <c r="O4894" s="1">
        <v>1001.11</v>
      </c>
      <c r="P4894" s="1">
        <v>28100.89</v>
      </c>
      <c r="Q4894">
        <v>0</v>
      </c>
      <c r="R4894" s="1">
        <v>16762.62</v>
      </c>
      <c r="S4894" s="1">
        <v>11338.27</v>
      </c>
    </row>
    <row r="4895" spans="1:19" x14ac:dyDescent="0.25">
      <c r="A4895" s="2">
        <v>1004</v>
      </c>
      <c r="B4895" t="s">
        <v>872</v>
      </c>
      <c r="C4895" s="2" t="str">
        <f t="shared" si="250"/>
        <v>19</v>
      </c>
      <c r="D4895" t="s">
        <v>757</v>
      </c>
      <c r="E4895" s="2" t="str">
        <f t="shared" si="252"/>
        <v>19102CO03</v>
      </c>
      <c r="F4895" t="s">
        <v>900</v>
      </c>
      <c r="G4895" t="s">
        <v>887</v>
      </c>
      <c r="H4895" t="s">
        <v>888</v>
      </c>
      <c r="I4895">
        <v>21400</v>
      </c>
      <c r="J4895" t="s">
        <v>70</v>
      </c>
      <c r="K4895" s="1">
        <v>3895</v>
      </c>
      <c r="L4895" s="1">
        <v>1590</v>
      </c>
      <c r="M4895" s="1">
        <v>-2305</v>
      </c>
      <c r="N4895">
        <v>886.8</v>
      </c>
      <c r="O4895">
        <v>703.2</v>
      </c>
      <c r="P4895">
        <v>886.8</v>
      </c>
      <c r="Q4895">
        <v>0</v>
      </c>
      <c r="R4895">
        <v>886.8</v>
      </c>
      <c r="S4895">
        <v>0</v>
      </c>
    </row>
    <row r="4896" spans="1:19" x14ac:dyDescent="0.25">
      <c r="A4896" s="2">
        <v>1004</v>
      </c>
      <c r="B4896" t="s">
        <v>872</v>
      </c>
      <c r="C4896" s="2" t="str">
        <f t="shared" si="250"/>
        <v>19</v>
      </c>
      <c r="D4896" t="s">
        <v>757</v>
      </c>
      <c r="E4896" s="2" t="str">
        <f t="shared" si="252"/>
        <v>19102CO03</v>
      </c>
      <c r="F4896" t="s">
        <v>900</v>
      </c>
      <c r="G4896" t="s">
        <v>887</v>
      </c>
      <c r="H4896" t="s">
        <v>888</v>
      </c>
      <c r="I4896">
        <v>21500</v>
      </c>
      <c r="J4896" t="s">
        <v>71</v>
      </c>
      <c r="K4896" s="1">
        <v>1369</v>
      </c>
      <c r="L4896" s="1">
        <v>1369</v>
      </c>
      <c r="M4896">
        <v>0</v>
      </c>
      <c r="N4896" s="1">
        <v>1054.02</v>
      </c>
      <c r="O4896">
        <v>314.98</v>
      </c>
      <c r="P4896" s="1">
        <v>1054.02</v>
      </c>
      <c r="Q4896">
        <v>0</v>
      </c>
      <c r="R4896" s="1">
        <v>1054.02</v>
      </c>
      <c r="S4896">
        <v>0</v>
      </c>
    </row>
    <row r="4897" spans="1:19" x14ac:dyDescent="0.25">
      <c r="A4897" s="2">
        <v>1004</v>
      </c>
      <c r="B4897" t="s">
        <v>872</v>
      </c>
      <c r="C4897" s="2" t="str">
        <f t="shared" si="250"/>
        <v>19</v>
      </c>
      <c r="D4897" t="s">
        <v>757</v>
      </c>
      <c r="E4897" s="2" t="str">
        <f t="shared" si="252"/>
        <v>19102CO03</v>
      </c>
      <c r="F4897" t="s">
        <v>900</v>
      </c>
      <c r="G4897" t="s">
        <v>887</v>
      </c>
      <c r="H4897" t="s">
        <v>888</v>
      </c>
      <c r="I4897">
        <v>22000</v>
      </c>
      <c r="J4897" t="s">
        <v>39</v>
      </c>
      <c r="K4897" s="1">
        <v>3390</v>
      </c>
      <c r="L4897" s="1">
        <v>3390</v>
      </c>
      <c r="M4897">
        <v>0</v>
      </c>
      <c r="N4897">
        <v>672.61</v>
      </c>
      <c r="O4897" s="1">
        <v>2717.39</v>
      </c>
      <c r="P4897">
        <v>672.61</v>
      </c>
      <c r="Q4897">
        <v>0</v>
      </c>
      <c r="R4897">
        <v>672.61</v>
      </c>
      <c r="S4897">
        <v>0</v>
      </c>
    </row>
    <row r="4898" spans="1:19" x14ac:dyDescent="0.25">
      <c r="A4898" s="2">
        <v>1004</v>
      </c>
      <c r="B4898" t="s">
        <v>872</v>
      </c>
      <c r="C4898" s="2" t="str">
        <f t="shared" si="250"/>
        <v>19</v>
      </c>
      <c r="D4898" t="s">
        <v>757</v>
      </c>
      <c r="E4898" s="2" t="str">
        <f t="shared" si="252"/>
        <v>19102CO03</v>
      </c>
      <c r="F4898" t="s">
        <v>900</v>
      </c>
      <c r="G4898" t="s">
        <v>887</v>
      </c>
      <c r="H4898" t="s">
        <v>888</v>
      </c>
      <c r="I4898">
        <v>22004</v>
      </c>
      <c r="J4898" t="s">
        <v>72</v>
      </c>
      <c r="K4898" s="1">
        <v>2064</v>
      </c>
      <c r="L4898" s="1">
        <v>2064</v>
      </c>
      <c r="M4898">
        <v>0</v>
      </c>
      <c r="N4898" s="1">
        <v>1022.37</v>
      </c>
      <c r="O4898" s="1">
        <v>1041.6300000000001</v>
      </c>
      <c r="P4898" s="1">
        <v>1022.37</v>
      </c>
      <c r="Q4898">
        <v>0</v>
      </c>
      <c r="R4898" s="1">
        <v>1022.37</v>
      </c>
      <c r="S4898">
        <v>0</v>
      </c>
    </row>
    <row r="4899" spans="1:19" x14ac:dyDescent="0.25">
      <c r="A4899" s="2">
        <v>1004</v>
      </c>
      <c r="B4899" t="s">
        <v>872</v>
      </c>
      <c r="C4899" s="2" t="str">
        <f t="shared" si="250"/>
        <v>19</v>
      </c>
      <c r="D4899" t="s">
        <v>757</v>
      </c>
      <c r="E4899" s="2" t="str">
        <f t="shared" si="252"/>
        <v>19102CO03</v>
      </c>
      <c r="F4899" t="s">
        <v>900</v>
      </c>
      <c r="G4899" t="s">
        <v>887</v>
      </c>
      <c r="H4899" t="s">
        <v>888</v>
      </c>
      <c r="I4899">
        <v>22101</v>
      </c>
      <c r="J4899" t="s">
        <v>74</v>
      </c>
      <c r="K4899" s="1">
        <v>15651</v>
      </c>
      <c r="L4899" s="1">
        <v>24651</v>
      </c>
      <c r="M4899" s="1">
        <v>9000</v>
      </c>
      <c r="N4899" s="1">
        <v>24609.99</v>
      </c>
      <c r="O4899">
        <v>41.01</v>
      </c>
      <c r="P4899" s="1">
        <v>24609.99</v>
      </c>
      <c r="Q4899">
        <v>0</v>
      </c>
      <c r="R4899" s="1">
        <v>24609.99</v>
      </c>
      <c r="S4899">
        <v>0</v>
      </c>
    </row>
    <row r="4900" spans="1:19" x14ac:dyDescent="0.25">
      <c r="A4900" s="2">
        <v>1004</v>
      </c>
      <c r="B4900" t="s">
        <v>872</v>
      </c>
      <c r="C4900" s="2" t="str">
        <f t="shared" si="250"/>
        <v>19</v>
      </c>
      <c r="D4900" t="s">
        <v>757</v>
      </c>
      <c r="E4900" s="2" t="str">
        <f t="shared" si="252"/>
        <v>19102CO03</v>
      </c>
      <c r="F4900" t="s">
        <v>900</v>
      </c>
      <c r="G4900" t="s">
        <v>887</v>
      </c>
      <c r="H4900" t="s">
        <v>888</v>
      </c>
      <c r="I4900">
        <v>22102</v>
      </c>
      <c r="J4900" t="s">
        <v>75</v>
      </c>
      <c r="K4900" s="1">
        <v>22592</v>
      </c>
      <c r="L4900" s="1">
        <v>48141</v>
      </c>
      <c r="M4900" s="1">
        <v>25549</v>
      </c>
      <c r="N4900" s="1">
        <v>46364.61</v>
      </c>
      <c r="O4900" s="1">
        <v>1776.39</v>
      </c>
      <c r="P4900" s="1">
        <v>46364.61</v>
      </c>
      <c r="Q4900">
        <v>0</v>
      </c>
      <c r="R4900" s="1">
        <v>46364.61</v>
      </c>
      <c r="S4900">
        <v>0</v>
      </c>
    </row>
    <row r="4901" spans="1:19" x14ac:dyDescent="0.25">
      <c r="A4901" s="2">
        <v>1004</v>
      </c>
      <c r="B4901" t="s">
        <v>872</v>
      </c>
      <c r="C4901" s="2" t="str">
        <f t="shared" si="250"/>
        <v>19</v>
      </c>
      <c r="D4901" t="s">
        <v>757</v>
      </c>
      <c r="E4901" s="2" t="str">
        <f t="shared" si="252"/>
        <v>19102CO03</v>
      </c>
      <c r="F4901" t="s">
        <v>900</v>
      </c>
      <c r="G4901" t="s">
        <v>887</v>
      </c>
      <c r="H4901" t="s">
        <v>888</v>
      </c>
      <c r="I4901">
        <v>22103</v>
      </c>
      <c r="J4901" t="s">
        <v>76</v>
      </c>
      <c r="K4901" s="1">
        <v>1393</v>
      </c>
      <c r="L4901" s="1">
        <v>1393</v>
      </c>
      <c r="M4901">
        <v>0</v>
      </c>
      <c r="N4901" s="1">
        <v>1094</v>
      </c>
      <c r="O4901">
        <v>299</v>
      </c>
      <c r="P4901" s="1">
        <v>1094</v>
      </c>
      <c r="Q4901">
        <v>0</v>
      </c>
      <c r="R4901" s="1">
        <v>1094</v>
      </c>
      <c r="S4901">
        <v>0</v>
      </c>
    </row>
    <row r="4902" spans="1:19" x14ac:dyDescent="0.25">
      <c r="A4902" s="2">
        <v>1004</v>
      </c>
      <c r="B4902" t="s">
        <v>872</v>
      </c>
      <c r="C4902" s="2" t="str">
        <f t="shared" si="250"/>
        <v>19</v>
      </c>
      <c r="D4902" t="s">
        <v>757</v>
      </c>
      <c r="E4902" s="2" t="str">
        <f t="shared" si="252"/>
        <v>19102CO03</v>
      </c>
      <c r="F4902" t="s">
        <v>900</v>
      </c>
      <c r="G4902" t="s">
        <v>887</v>
      </c>
      <c r="H4902" t="s">
        <v>888</v>
      </c>
      <c r="I4902">
        <v>22104</v>
      </c>
      <c r="J4902" t="s">
        <v>77</v>
      </c>
      <c r="K4902" s="1">
        <v>14363</v>
      </c>
      <c r="L4902" s="1">
        <v>19703</v>
      </c>
      <c r="M4902" s="1">
        <v>5340</v>
      </c>
      <c r="N4902" s="1">
        <v>19703.7</v>
      </c>
      <c r="O4902">
        <v>-0.7</v>
      </c>
      <c r="P4902" s="1">
        <v>19703.7</v>
      </c>
      <c r="Q4902">
        <v>0</v>
      </c>
      <c r="R4902" s="1">
        <v>16575.689999999999</v>
      </c>
      <c r="S4902" s="1">
        <v>3128.01</v>
      </c>
    </row>
    <row r="4903" spans="1:19" x14ac:dyDescent="0.25">
      <c r="A4903" s="2">
        <v>1004</v>
      </c>
      <c r="B4903" t="s">
        <v>872</v>
      </c>
      <c r="C4903" s="2" t="str">
        <f t="shared" si="250"/>
        <v>19</v>
      </c>
      <c r="D4903" t="s">
        <v>757</v>
      </c>
      <c r="E4903" s="2" t="str">
        <f t="shared" si="252"/>
        <v>19102CO03</v>
      </c>
      <c r="F4903" t="s">
        <v>900</v>
      </c>
      <c r="G4903" t="s">
        <v>887</v>
      </c>
      <c r="H4903" t="s">
        <v>888</v>
      </c>
      <c r="I4903">
        <v>22105</v>
      </c>
      <c r="J4903" t="s">
        <v>357</v>
      </c>
      <c r="K4903" s="1">
        <v>191091</v>
      </c>
      <c r="L4903">
        <v>0</v>
      </c>
      <c r="M4903" s="1">
        <v>-191091</v>
      </c>
      <c r="N4903">
        <v>0</v>
      </c>
      <c r="O4903">
        <v>0</v>
      </c>
      <c r="P4903">
        <v>0</v>
      </c>
      <c r="Q4903">
        <v>0</v>
      </c>
      <c r="R4903">
        <v>0</v>
      </c>
      <c r="S4903">
        <v>0</v>
      </c>
    </row>
    <row r="4904" spans="1:19" x14ac:dyDescent="0.25">
      <c r="A4904" s="2">
        <v>1004</v>
      </c>
      <c r="B4904" t="s">
        <v>872</v>
      </c>
      <c r="C4904" s="2" t="str">
        <f t="shared" si="250"/>
        <v>19</v>
      </c>
      <c r="D4904" t="s">
        <v>757</v>
      </c>
      <c r="E4904" s="2" t="str">
        <f t="shared" si="252"/>
        <v>19102CO03</v>
      </c>
      <c r="F4904" t="s">
        <v>900</v>
      </c>
      <c r="G4904" t="s">
        <v>887</v>
      </c>
      <c r="H4904" t="s">
        <v>888</v>
      </c>
      <c r="I4904">
        <v>22107</v>
      </c>
      <c r="J4904" t="s">
        <v>106</v>
      </c>
      <c r="K4904" s="1">
        <v>15015</v>
      </c>
      <c r="L4904" s="1">
        <v>15015</v>
      </c>
      <c r="M4904">
        <v>0</v>
      </c>
      <c r="N4904" s="1">
        <v>9330.2199999999993</v>
      </c>
      <c r="O4904" s="1">
        <v>5684.78</v>
      </c>
      <c r="P4904" s="1">
        <v>9330.2199999999993</v>
      </c>
      <c r="Q4904">
        <v>0</v>
      </c>
      <c r="R4904" s="1">
        <v>9330.2199999999993</v>
      </c>
      <c r="S4904">
        <v>0</v>
      </c>
    </row>
    <row r="4905" spans="1:19" x14ac:dyDescent="0.25">
      <c r="A4905" s="2">
        <v>1004</v>
      </c>
      <c r="B4905" t="s">
        <v>872</v>
      </c>
      <c r="C4905" s="2" t="str">
        <f t="shared" si="250"/>
        <v>19</v>
      </c>
      <c r="D4905" t="s">
        <v>757</v>
      </c>
      <c r="E4905" s="2" t="str">
        <f t="shared" si="252"/>
        <v>19102CO03</v>
      </c>
      <c r="F4905" t="s">
        <v>900</v>
      </c>
      <c r="G4905" t="s">
        <v>887</v>
      </c>
      <c r="H4905" t="s">
        <v>888</v>
      </c>
      <c r="I4905">
        <v>22109</v>
      </c>
      <c r="J4905" t="s">
        <v>78</v>
      </c>
      <c r="K4905" s="1">
        <v>43302</v>
      </c>
      <c r="L4905" s="1">
        <v>46302</v>
      </c>
      <c r="M4905" s="1">
        <v>3000</v>
      </c>
      <c r="N4905" s="1">
        <v>48028.22</v>
      </c>
      <c r="O4905" s="1">
        <v>-1726.22</v>
      </c>
      <c r="P4905" s="1">
        <v>48028.22</v>
      </c>
      <c r="Q4905">
        <v>0</v>
      </c>
      <c r="R4905" s="1">
        <v>48028.22</v>
      </c>
      <c r="S4905">
        <v>0</v>
      </c>
    </row>
    <row r="4906" spans="1:19" x14ac:dyDescent="0.25">
      <c r="A4906" s="2">
        <v>1004</v>
      </c>
      <c r="B4906" t="s">
        <v>872</v>
      </c>
      <c r="C4906" s="2" t="str">
        <f t="shared" si="250"/>
        <v>19</v>
      </c>
      <c r="D4906" t="s">
        <v>757</v>
      </c>
      <c r="E4906" s="2" t="str">
        <f t="shared" si="252"/>
        <v>19102CO03</v>
      </c>
      <c r="F4906" t="s">
        <v>900</v>
      </c>
      <c r="G4906" t="s">
        <v>887</v>
      </c>
      <c r="H4906" t="s">
        <v>888</v>
      </c>
      <c r="I4906">
        <v>22300</v>
      </c>
      <c r="J4906" t="s">
        <v>79</v>
      </c>
      <c r="K4906" s="1">
        <v>107147</v>
      </c>
      <c r="L4906" s="1">
        <v>96642</v>
      </c>
      <c r="M4906" s="1">
        <v>-10505</v>
      </c>
      <c r="N4906" s="1">
        <v>94560.53</v>
      </c>
      <c r="O4906" s="1">
        <v>2081.4699999999998</v>
      </c>
      <c r="P4906" s="1">
        <v>94560.53</v>
      </c>
      <c r="Q4906">
        <v>0</v>
      </c>
      <c r="R4906" s="1">
        <v>86831.25</v>
      </c>
      <c r="S4906" s="1">
        <v>7729.28</v>
      </c>
    </row>
    <row r="4907" spans="1:19" x14ac:dyDescent="0.25">
      <c r="A4907" s="2">
        <v>1004</v>
      </c>
      <c r="B4907" t="s">
        <v>872</v>
      </c>
      <c r="C4907" s="2" t="str">
        <f t="shared" si="250"/>
        <v>19</v>
      </c>
      <c r="D4907" t="s">
        <v>757</v>
      </c>
      <c r="E4907" s="2" t="str">
        <f t="shared" si="252"/>
        <v>19102CO03</v>
      </c>
      <c r="F4907" t="s">
        <v>900</v>
      </c>
      <c r="G4907" t="s">
        <v>887</v>
      </c>
      <c r="H4907" t="s">
        <v>888</v>
      </c>
      <c r="I4907">
        <v>22401</v>
      </c>
      <c r="J4907" t="s">
        <v>175</v>
      </c>
      <c r="K4907" s="1">
        <v>2024</v>
      </c>
      <c r="L4907" s="1">
        <v>2024</v>
      </c>
      <c r="M4907">
        <v>0</v>
      </c>
      <c r="N4907">
        <v>432.99</v>
      </c>
      <c r="O4907" s="1">
        <v>1591.01</v>
      </c>
      <c r="P4907">
        <v>432.99</v>
      </c>
      <c r="Q4907">
        <v>0</v>
      </c>
      <c r="R4907">
        <v>432.99</v>
      </c>
      <c r="S4907">
        <v>0</v>
      </c>
    </row>
    <row r="4908" spans="1:19" x14ac:dyDescent="0.25">
      <c r="A4908" s="2">
        <v>1004</v>
      </c>
      <c r="B4908" t="s">
        <v>872</v>
      </c>
      <c r="C4908" s="2" t="str">
        <f t="shared" si="250"/>
        <v>19</v>
      </c>
      <c r="D4908" t="s">
        <v>757</v>
      </c>
      <c r="E4908" s="2" t="str">
        <f t="shared" si="252"/>
        <v>19102CO03</v>
      </c>
      <c r="F4908" t="s">
        <v>900</v>
      </c>
      <c r="G4908" t="s">
        <v>887</v>
      </c>
      <c r="H4908" t="s">
        <v>888</v>
      </c>
      <c r="I4908">
        <v>22500</v>
      </c>
      <c r="J4908" t="s">
        <v>81</v>
      </c>
      <c r="K4908">
        <v>0</v>
      </c>
      <c r="L4908">
        <v>910</v>
      </c>
      <c r="M4908">
        <v>910</v>
      </c>
      <c r="N4908">
        <v>864.62</v>
      </c>
      <c r="O4908">
        <v>45.38</v>
      </c>
      <c r="P4908">
        <v>864.62</v>
      </c>
      <c r="Q4908">
        <v>0</v>
      </c>
      <c r="R4908">
        <v>864.62</v>
      </c>
      <c r="S4908">
        <v>0</v>
      </c>
    </row>
    <row r="4909" spans="1:19" x14ac:dyDescent="0.25">
      <c r="A4909" s="2">
        <v>1004</v>
      </c>
      <c r="B4909" t="s">
        <v>872</v>
      </c>
      <c r="C4909" s="2" t="str">
        <f t="shared" si="250"/>
        <v>19</v>
      </c>
      <c r="D4909" t="s">
        <v>757</v>
      </c>
      <c r="E4909" s="2" t="str">
        <f t="shared" si="252"/>
        <v>19102CO03</v>
      </c>
      <c r="F4909" t="s">
        <v>900</v>
      </c>
      <c r="G4909" t="s">
        <v>887</v>
      </c>
      <c r="H4909" t="s">
        <v>888</v>
      </c>
      <c r="I4909">
        <v>22609</v>
      </c>
      <c r="J4909" t="s">
        <v>44</v>
      </c>
      <c r="K4909">
        <v>250</v>
      </c>
      <c r="L4909">
        <v>577</v>
      </c>
      <c r="M4909">
        <v>327</v>
      </c>
      <c r="N4909">
        <v>634.75</v>
      </c>
      <c r="O4909">
        <v>-57.75</v>
      </c>
      <c r="P4909">
        <v>634.75</v>
      </c>
      <c r="Q4909">
        <v>0</v>
      </c>
      <c r="R4909">
        <v>634.75</v>
      </c>
      <c r="S4909">
        <v>0</v>
      </c>
    </row>
    <row r="4910" spans="1:19" x14ac:dyDescent="0.25">
      <c r="A4910" s="2">
        <v>1004</v>
      </c>
      <c r="B4910" t="s">
        <v>872</v>
      </c>
      <c r="C4910" s="2" t="str">
        <f t="shared" si="250"/>
        <v>19</v>
      </c>
      <c r="D4910" t="s">
        <v>757</v>
      </c>
      <c r="E4910" s="2" t="str">
        <f t="shared" si="252"/>
        <v>19102CO03</v>
      </c>
      <c r="F4910" t="s">
        <v>900</v>
      </c>
      <c r="G4910" t="s">
        <v>887</v>
      </c>
      <c r="H4910" t="s">
        <v>888</v>
      </c>
      <c r="I4910">
        <v>22700</v>
      </c>
      <c r="J4910" t="s">
        <v>84</v>
      </c>
      <c r="K4910" s="1">
        <v>7309</v>
      </c>
      <c r="L4910" s="1">
        <v>7309</v>
      </c>
      <c r="M4910">
        <v>0</v>
      </c>
      <c r="N4910" s="1">
        <v>5014.57</v>
      </c>
      <c r="O4910" s="1">
        <v>2294.4299999999998</v>
      </c>
      <c r="P4910" s="1">
        <v>5014.57</v>
      </c>
      <c r="Q4910">
        <v>0</v>
      </c>
      <c r="R4910" s="1">
        <v>3291.31</v>
      </c>
      <c r="S4910" s="1">
        <v>1723.26</v>
      </c>
    </row>
    <row r="4911" spans="1:19" x14ac:dyDescent="0.25">
      <c r="A4911" s="2">
        <v>1004</v>
      </c>
      <c r="B4911" t="s">
        <v>872</v>
      </c>
      <c r="C4911" s="2" t="str">
        <f t="shared" si="250"/>
        <v>19</v>
      </c>
      <c r="D4911" t="s">
        <v>757</v>
      </c>
      <c r="E4911" s="2" t="str">
        <f t="shared" si="252"/>
        <v>19102CO03</v>
      </c>
      <c r="F4911" t="s">
        <v>900</v>
      </c>
      <c r="G4911" t="s">
        <v>887</v>
      </c>
      <c r="H4911" t="s">
        <v>888</v>
      </c>
      <c r="I4911">
        <v>22709</v>
      </c>
      <c r="J4911" t="s">
        <v>87</v>
      </c>
      <c r="K4911" s="1">
        <v>1440</v>
      </c>
      <c r="L4911" s="1">
        <v>1891</v>
      </c>
      <c r="M4911">
        <v>451</v>
      </c>
      <c r="N4911" s="1">
        <v>1890.88</v>
      </c>
      <c r="O4911">
        <v>0.12</v>
      </c>
      <c r="P4911" s="1">
        <v>1890.88</v>
      </c>
      <c r="Q4911">
        <v>0</v>
      </c>
      <c r="R4911" s="1">
        <v>1890.88</v>
      </c>
      <c r="S4911">
        <v>0</v>
      </c>
    </row>
    <row r="4912" spans="1:19" x14ac:dyDescent="0.25">
      <c r="A4912" s="2">
        <v>1004</v>
      </c>
      <c r="B4912" t="s">
        <v>872</v>
      </c>
      <c r="C4912" s="2" t="str">
        <f t="shared" si="250"/>
        <v>19</v>
      </c>
      <c r="D4912" t="s">
        <v>757</v>
      </c>
      <c r="E4912" s="2" t="str">
        <f t="shared" si="252"/>
        <v>19102CO03</v>
      </c>
      <c r="F4912" t="s">
        <v>900</v>
      </c>
      <c r="G4912" t="s">
        <v>887</v>
      </c>
      <c r="H4912" t="s">
        <v>888</v>
      </c>
      <c r="I4912">
        <v>22714</v>
      </c>
      <c r="J4912" t="s">
        <v>886</v>
      </c>
      <c r="K4912" s="1">
        <v>10625</v>
      </c>
      <c r="L4912" s="1">
        <v>15875</v>
      </c>
      <c r="M4912" s="1">
        <v>5250</v>
      </c>
      <c r="N4912" s="1">
        <v>9868.75</v>
      </c>
      <c r="O4912" s="1">
        <v>6006.25</v>
      </c>
      <c r="P4912" s="1">
        <v>9868.75</v>
      </c>
      <c r="Q4912">
        <v>0</v>
      </c>
      <c r="R4912" s="1">
        <v>4461.4399999999996</v>
      </c>
      <c r="S4912" s="1">
        <v>5407.31</v>
      </c>
    </row>
    <row r="4913" spans="1:19" x14ac:dyDescent="0.25">
      <c r="A4913" s="2">
        <v>1004</v>
      </c>
      <c r="B4913" t="s">
        <v>872</v>
      </c>
      <c r="C4913" s="2" t="str">
        <f t="shared" si="250"/>
        <v>19</v>
      </c>
      <c r="D4913" t="s">
        <v>757</v>
      </c>
      <c r="E4913" s="2" t="str">
        <f t="shared" si="252"/>
        <v>19102CO03</v>
      </c>
      <c r="F4913" t="s">
        <v>900</v>
      </c>
      <c r="G4913" t="s">
        <v>887</v>
      </c>
      <c r="H4913" t="s">
        <v>888</v>
      </c>
      <c r="I4913">
        <v>23001</v>
      </c>
      <c r="J4913" t="s">
        <v>88</v>
      </c>
      <c r="K4913">
        <v>711</v>
      </c>
      <c r="L4913">
        <v>781</v>
      </c>
      <c r="M4913">
        <v>70</v>
      </c>
      <c r="N4913">
        <v>780</v>
      </c>
      <c r="O4913">
        <v>1</v>
      </c>
      <c r="P4913">
        <v>780</v>
      </c>
      <c r="Q4913">
        <v>0</v>
      </c>
      <c r="R4913">
        <v>780</v>
      </c>
      <c r="S4913">
        <v>0</v>
      </c>
    </row>
    <row r="4914" spans="1:19" x14ac:dyDescent="0.25">
      <c r="A4914" s="2">
        <v>1004</v>
      </c>
      <c r="B4914" t="s">
        <v>872</v>
      </c>
      <c r="C4914" s="2" t="str">
        <f t="shared" si="250"/>
        <v>19</v>
      </c>
      <c r="D4914" t="s">
        <v>757</v>
      </c>
      <c r="E4914" s="2" t="str">
        <f t="shared" si="252"/>
        <v>19102CO03</v>
      </c>
      <c r="F4914" t="s">
        <v>900</v>
      </c>
      <c r="G4914" t="s">
        <v>887</v>
      </c>
      <c r="H4914" t="s">
        <v>888</v>
      </c>
      <c r="I4914">
        <v>23100</v>
      </c>
      <c r="J4914" t="s">
        <v>89</v>
      </c>
      <c r="K4914">
        <v>200</v>
      </c>
      <c r="L4914">
        <v>200</v>
      </c>
      <c r="M4914">
        <v>0</v>
      </c>
      <c r="N4914">
        <v>55.45</v>
      </c>
      <c r="O4914">
        <v>144.55000000000001</v>
      </c>
      <c r="P4914">
        <v>55.45</v>
      </c>
      <c r="Q4914">
        <v>0</v>
      </c>
      <c r="R4914">
        <v>55.45</v>
      </c>
      <c r="S4914">
        <v>0</v>
      </c>
    </row>
    <row r="4915" spans="1:19" x14ac:dyDescent="0.25">
      <c r="A4915" s="2">
        <v>1004</v>
      </c>
      <c r="B4915" t="s">
        <v>872</v>
      </c>
      <c r="C4915" s="2" t="str">
        <f t="shared" si="250"/>
        <v>19</v>
      </c>
      <c r="D4915" t="s">
        <v>757</v>
      </c>
      <c r="E4915" s="2" t="str">
        <f t="shared" si="252"/>
        <v>19102CO03</v>
      </c>
      <c r="F4915" t="s">
        <v>900</v>
      </c>
      <c r="G4915" t="s">
        <v>887</v>
      </c>
      <c r="H4915" t="s">
        <v>888</v>
      </c>
      <c r="I4915">
        <v>27100</v>
      </c>
      <c r="J4915" t="s">
        <v>230</v>
      </c>
      <c r="K4915" s="1">
        <v>1765</v>
      </c>
      <c r="L4915" s="1">
        <v>1765</v>
      </c>
      <c r="M4915">
        <v>0</v>
      </c>
      <c r="N4915" s="1">
        <v>1492.08</v>
      </c>
      <c r="O4915">
        <v>272.92</v>
      </c>
      <c r="P4915" s="1">
        <v>1492.08</v>
      </c>
      <c r="Q4915">
        <v>0</v>
      </c>
      <c r="R4915" s="1">
        <v>1492.08</v>
      </c>
      <c r="S4915">
        <v>0</v>
      </c>
    </row>
    <row r="4916" spans="1:19" x14ac:dyDescent="0.25">
      <c r="A4916" s="2">
        <v>1004</v>
      </c>
      <c r="B4916" t="s">
        <v>872</v>
      </c>
      <c r="C4916" s="2" t="str">
        <f t="shared" si="250"/>
        <v>19</v>
      </c>
      <c r="D4916" t="s">
        <v>757</v>
      </c>
      <c r="E4916" s="2" t="str">
        <f t="shared" si="252"/>
        <v>19102CO03</v>
      </c>
      <c r="F4916" t="s">
        <v>900</v>
      </c>
      <c r="G4916" t="s">
        <v>887</v>
      </c>
      <c r="H4916" t="s">
        <v>888</v>
      </c>
      <c r="I4916">
        <v>27105</v>
      </c>
      <c r="J4916" t="s">
        <v>875</v>
      </c>
      <c r="K4916" s="1">
        <v>1190</v>
      </c>
      <c r="L4916" s="1">
        <v>1190</v>
      </c>
      <c r="M4916">
        <v>0</v>
      </c>
      <c r="N4916">
        <v>482.52</v>
      </c>
      <c r="O4916">
        <v>707.48</v>
      </c>
      <c r="P4916">
        <v>482.52</v>
      </c>
      <c r="Q4916">
        <v>0</v>
      </c>
      <c r="R4916">
        <v>482.52</v>
      </c>
      <c r="S4916">
        <v>0</v>
      </c>
    </row>
    <row r="4917" spans="1:19" x14ac:dyDescent="0.25">
      <c r="A4917" s="2">
        <v>1004</v>
      </c>
      <c r="B4917" t="s">
        <v>872</v>
      </c>
      <c r="C4917" s="2" t="str">
        <f t="shared" si="250"/>
        <v>19</v>
      </c>
      <c r="D4917" t="s">
        <v>757</v>
      </c>
      <c r="E4917" s="2" t="str">
        <f t="shared" si="252"/>
        <v>19102CO03</v>
      </c>
      <c r="F4917" t="s">
        <v>900</v>
      </c>
      <c r="G4917" t="s">
        <v>887</v>
      </c>
      <c r="H4917" t="s">
        <v>888</v>
      </c>
      <c r="I4917">
        <v>28001</v>
      </c>
      <c r="J4917" t="s">
        <v>45</v>
      </c>
      <c r="K4917" s="1">
        <v>6476</v>
      </c>
      <c r="L4917" s="1">
        <v>5726</v>
      </c>
      <c r="M4917">
        <v>-750</v>
      </c>
      <c r="N4917" s="1">
        <v>5634.26</v>
      </c>
      <c r="O4917">
        <v>91.74</v>
      </c>
      <c r="P4917" s="1">
        <v>5634.26</v>
      </c>
      <c r="Q4917">
        <v>0</v>
      </c>
      <c r="R4917" s="1">
        <v>5634.26</v>
      </c>
      <c r="S4917">
        <v>0</v>
      </c>
    </row>
    <row r="4918" spans="1:19" x14ac:dyDescent="0.25">
      <c r="A4918" s="2">
        <v>1004</v>
      </c>
      <c r="B4918" t="s">
        <v>872</v>
      </c>
      <c r="C4918" s="2" t="str">
        <f t="shared" si="250"/>
        <v>19</v>
      </c>
      <c r="D4918" t="s">
        <v>757</v>
      </c>
      <c r="E4918" s="2" t="str">
        <f t="shared" ref="E4918:E4942" si="253">"19102CO04"</f>
        <v>19102CO04</v>
      </c>
      <c r="F4918" t="s">
        <v>901</v>
      </c>
      <c r="G4918" t="s">
        <v>887</v>
      </c>
      <c r="H4918" t="s">
        <v>888</v>
      </c>
      <c r="I4918">
        <v>21000</v>
      </c>
      <c r="J4918" t="s">
        <v>167</v>
      </c>
      <c r="K4918">
        <v>705</v>
      </c>
      <c r="L4918">
        <v>705</v>
      </c>
      <c r="M4918">
        <v>0</v>
      </c>
      <c r="N4918">
        <v>0</v>
      </c>
      <c r="O4918">
        <v>705</v>
      </c>
      <c r="P4918">
        <v>0</v>
      </c>
      <c r="Q4918">
        <v>0</v>
      </c>
      <c r="R4918">
        <v>0</v>
      </c>
      <c r="S4918">
        <v>0</v>
      </c>
    </row>
    <row r="4919" spans="1:19" x14ac:dyDescent="0.25">
      <c r="A4919" s="2">
        <v>1004</v>
      </c>
      <c r="B4919" t="s">
        <v>872</v>
      </c>
      <c r="C4919" s="2" t="str">
        <f t="shared" ref="C4919:C4982" si="254">"19"</f>
        <v>19</v>
      </c>
      <c r="D4919" t="s">
        <v>757</v>
      </c>
      <c r="E4919" s="2" t="str">
        <f t="shared" si="253"/>
        <v>19102CO04</v>
      </c>
      <c r="F4919" t="s">
        <v>901</v>
      </c>
      <c r="G4919" t="s">
        <v>887</v>
      </c>
      <c r="H4919" t="s">
        <v>888</v>
      </c>
      <c r="I4919">
        <v>21200</v>
      </c>
      <c r="J4919" t="s">
        <v>68</v>
      </c>
      <c r="K4919">
        <v>698</v>
      </c>
      <c r="L4919">
        <v>698</v>
      </c>
      <c r="M4919">
        <v>0</v>
      </c>
      <c r="N4919">
        <v>0</v>
      </c>
      <c r="O4919">
        <v>698</v>
      </c>
      <c r="P4919">
        <v>0</v>
      </c>
      <c r="Q4919">
        <v>0</v>
      </c>
      <c r="R4919">
        <v>0</v>
      </c>
      <c r="S4919">
        <v>0</v>
      </c>
    </row>
    <row r="4920" spans="1:19" x14ac:dyDescent="0.25">
      <c r="A4920" s="2">
        <v>1004</v>
      </c>
      <c r="B4920" t="s">
        <v>872</v>
      </c>
      <c r="C4920" s="2" t="str">
        <f t="shared" si="254"/>
        <v>19</v>
      </c>
      <c r="D4920" t="s">
        <v>757</v>
      </c>
      <c r="E4920" s="2" t="str">
        <f t="shared" si="253"/>
        <v>19102CO04</v>
      </c>
      <c r="F4920" t="s">
        <v>901</v>
      </c>
      <c r="G4920" t="s">
        <v>887</v>
      </c>
      <c r="H4920" t="s">
        <v>888</v>
      </c>
      <c r="I4920">
        <v>21300</v>
      </c>
      <c r="J4920" t="s">
        <v>69</v>
      </c>
      <c r="K4920" s="1">
        <v>21062</v>
      </c>
      <c r="L4920" s="1">
        <v>22062</v>
      </c>
      <c r="M4920" s="1">
        <v>1000</v>
      </c>
      <c r="N4920" s="1">
        <v>21615.09</v>
      </c>
      <c r="O4920">
        <v>446.91</v>
      </c>
      <c r="P4920" s="1">
        <v>21615.09</v>
      </c>
      <c r="Q4920">
        <v>0</v>
      </c>
      <c r="R4920" s="1">
        <v>21128.83</v>
      </c>
      <c r="S4920">
        <v>486.26</v>
      </c>
    </row>
    <row r="4921" spans="1:19" x14ac:dyDescent="0.25">
      <c r="A4921" s="2">
        <v>1004</v>
      </c>
      <c r="B4921" t="s">
        <v>872</v>
      </c>
      <c r="C4921" s="2" t="str">
        <f t="shared" si="254"/>
        <v>19</v>
      </c>
      <c r="D4921" t="s">
        <v>757</v>
      </c>
      <c r="E4921" s="2" t="str">
        <f t="shared" si="253"/>
        <v>19102CO04</v>
      </c>
      <c r="F4921" t="s">
        <v>901</v>
      </c>
      <c r="G4921" t="s">
        <v>887</v>
      </c>
      <c r="H4921" t="s">
        <v>888</v>
      </c>
      <c r="I4921">
        <v>21400</v>
      </c>
      <c r="J4921" t="s">
        <v>70</v>
      </c>
      <c r="K4921">
        <v>600</v>
      </c>
      <c r="L4921">
        <v>895</v>
      </c>
      <c r="M4921">
        <v>295</v>
      </c>
      <c r="N4921">
        <v>890.25</v>
      </c>
      <c r="O4921">
        <v>4.75</v>
      </c>
      <c r="P4921">
        <v>890.25</v>
      </c>
      <c r="Q4921">
        <v>0</v>
      </c>
      <c r="R4921">
        <v>890.25</v>
      </c>
      <c r="S4921">
        <v>0</v>
      </c>
    </row>
    <row r="4922" spans="1:19" x14ac:dyDescent="0.25">
      <c r="A4922" s="2">
        <v>1004</v>
      </c>
      <c r="B4922" t="s">
        <v>872</v>
      </c>
      <c r="C4922" s="2" t="str">
        <f t="shared" si="254"/>
        <v>19</v>
      </c>
      <c r="D4922" t="s">
        <v>757</v>
      </c>
      <c r="E4922" s="2" t="str">
        <f t="shared" si="253"/>
        <v>19102CO04</v>
      </c>
      <c r="F4922" t="s">
        <v>901</v>
      </c>
      <c r="G4922" t="s">
        <v>887</v>
      </c>
      <c r="H4922" t="s">
        <v>888</v>
      </c>
      <c r="I4922">
        <v>21500</v>
      </c>
      <c r="J4922" t="s">
        <v>71</v>
      </c>
      <c r="K4922" s="1">
        <v>1850</v>
      </c>
      <c r="L4922" s="1">
        <v>1850</v>
      </c>
      <c r="M4922">
        <v>0</v>
      </c>
      <c r="N4922">
        <v>404.72</v>
      </c>
      <c r="O4922" s="1">
        <v>1445.28</v>
      </c>
      <c r="P4922">
        <v>404.72</v>
      </c>
      <c r="Q4922">
        <v>0</v>
      </c>
      <c r="R4922">
        <v>404.72</v>
      </c>
      <c r="S4922">
        <v>0</v>
      </c>
    </row>
    <row r="4923" spans="1:19" x14ac:dyDescent="0.25">
      <c r="A4923" s="2">
        <v>1004</v>
      </c>
      <c r="B4923" t="s">
        <v>872</v>
      </c>
      <c r="C4923" s="2" t="str">
        <f t="shared" si="254"/>
        <v>19</v>
      </c>
      <c r="D4923" t="s">
        <v>757</v>
      </c>
      <c r="E4923" s="2" t="str">
        <f t="shared" si="253"/>
        <v>19102CO04</v>
      </c>
      <c r="F4923" t="s">
        <v>901</v>
      </c>
      <c r="G4923" t="s">
        <v>887</v>
      </c>
      <c r="H4923" t="s">
        <v>888</v>
      </c>
      <c r="I4923">
        <v>22000</v>
      </c>
      <c r="J4923" t="s">
        <v>39</v>
      </c>
      <c r="K4923" s="1">
        <v>2278</v>
      </c>
      <c r="L4923" s="1">
        <v>2278</v>
      </c>
      <c r="M4923">
        <v>0</v>
      </c>
      <c r="N4923" s="1">
        <v>1580.57</v>
      </c>
      <c r="O4923">
        <v>697.43</v>
      </c>
      <c r="P4923" s="1">
        <v>1580.57</v>
      </c>
      <c r="Q4923">
        <v>0</v>
      </c>
      <c r="R4923" s="1">
        <v>1580.57</v>
      </c>
      <c r="S4923">
        <v>0</v>
      </c>
    </row>
    <row r="4924" spans="1:19" x14ac:dyDescent="0.25">
      <c r="A4924" s="2">
        <v>1004</v>
      </c>
      <c r="B4924" t="s">
        <v>872</v>
      </c>
      <c r="C4924" s="2" t="str">
        <f t="shared" si="254"/>
        <v>19</v>
      </c>
      <c r="D4924" t="s">
        <v>757</v>
      </c>
      <c r="E4924" s="2" t="str">
        <f t="shared" si="253"/>
        <v>19102CO04</v>
      </c>
      <c r="F4924" t="s">
        <v>901</v>
      </c>
      <c r="G4924" t="s">
        <v>887</v>
      </c>
      <c r="H4924" t="s">
        <v>888</v>
      </c>
      <c r="I4924">
        <v>22004</v>
      </c>
      <c r="J4924" t="s">
        <v>72</v>
      </c>
      <c r="K4924">
        <v>767</v>
      </c>
      <c r="L4924" s="1">
        <v>2767</v>
      </c>
      <c r="M4924" s="1">
        <v>2000</v>
      </c>
      <c r="N4924" s="1">
        <v>3162.37</v>
      </c>
      <c r="O4924">
        <v>-395.37</v>
      </c>
      <c r="P4924" s="1">
        <v>3162.37</v>
      </c>
      <c r="Q4924">
        <v>0</v>
      </c>
      <c r="R4924" s="1">
        <v>3162.37</v>
      </c>
      <c r="S4924">
        <v>0</v>
      </c>
    </row>
    <row r="4925" spans="1:19" x14ac:dyDescent="0.25">
      <c r="A4925" s="2">
        <v>1004</v>
      </c>
      <c r="B4925" t="s">
        <v>872</v>
      </c>
      <c r="C4925" s="2" t="str">
        <f t="shared" si="254"/>
        <v>19</v>
      </c>
      <c r="D4925" t="s">
        <v>757</v>
      </c>
      <c r="E4925" s="2" t="str">
        <f t="shared" si="253"/>
        <v>19102CO04</v>
      </c>
      <c r="F4925" t="s">
        <v>901</v>
      </c>
      <c r="G4925" t="s">
        <v>887</v>
      </c>
      <c r="H4925" t="s">
        <v>888</v>
      </c>
      <c r="I4925">
        <v>22100</v>
      </c>
      <c r="J4925" t="s">
        <v>73</v>
      </c>
      <c r="K4925" s="1">
        <v>43708</v>
      </c>
      <c r="L4925" s="1">
        <v>58708</v>
      </c>
      <c r="M4925" s="1">
        <v>15000</v>
      </c>
      <c r="N4925" s="1">
        <v>51727.99</v>
      </c>
      <c r="O4925" s="1">
        <v>6980.01</v>
      </c>
      <c r="P4925" s="1">
        <v>51727.99</v>
      </c>
      <c r="Q4925">
        <v>0</v>
      </c>
      <c r="R4925" s="1">
        <v>51727.99</v>
      </c>
      <c r="S4925">
        <v>0</v>
      </c>
    </row>
    <row r="4926" spans="1:19" x14ac:dyDescent="0.25">
      <c r="A4926" s="2">
        <v>1004</v>
      </c>
      <c r="B4926" t="s">
        <v>872</v>
      </c>
      <c r="C4926" s="2" t="str">
        <f t="shared" si="254"/>
        <v>19</v>
      </c>
      <c r="D4926" t="s">
        <v>757</v>
      </c>
      <c r="E4926" s="2" t="str">
        <f t="shared" si="253"/>
        <v>19102CO04</v>
      </c>
      <c r="F4926" t="s">
        <v>901</v>
      </c>
      <c r="G4926" t="s">
        <v>887</v>
      </c>
      <c r="H4926" t="s">
        <v>888</v>
      </c>
      <c r="I4926">
        <v>22101</v>
      </c>
      <c r="J4926" t="s">
        <v>74</v>
      </c>
      <c r="K4926" s="1">
        <v>18098</v>
      </c>
      <c r="L4926" s="1">
        <v>18098</v>
      </c>
      <c r="M4926">
        <v>0</v>
      </c>
      <c r="N4926" s="1">
        <v>9185.7900000000009</v>
      </c>
      <c r="O4926" s="1">
        <v>8912.2099999999991</v>
      </c>
      <c r="P4926" s="1">
        <v>9185.7900000000009</v>
      </c>
      <c r="Q4926">
        <v>0</v>
      </c>
      <c r="R4926" s="1">
        <v>9185.7900000000009</v>
      </c>
      <c r="S4926">
        <v>0</v>
      </c>
    </row>
    <row r="4927" spans="1:19" x14ac:dyDescent="0.25">
      <c r="A4927" s="2">
        <v>1004</v>
      </c>
      <c r="B4927" t="s">
        <v>872</v>
      </c>
      <c r="C4927" s="2" t="str">
        <f t="shared" si="254"/>
        <v>19</v>
      </c>
      <c r="D4927" t="s">
        <v>757</v>
      </c>
      <c r="E4927" s="2" t="str">
        <f t="shared" si="253"/>
        <v>19102CO04</v>
      </c>
      <c r="F4927" t="s">
        <v>901</v>
      </c>
      <c r="G4927" t="s">
        <v>887</v>
      </c>
      <c r="H4927" t="s">
        <v>888</v>
      </c>
      <c r="I4927">
        <v>22102</v>
      </c>
      <c r="J4927" t="s">
        <v>75</v>
      </c>
      <c r="K4927" s="1">
        <v>4734</v>
      </c>
      <c r="L4927" s="1">
        <v>68293</v>
      </c>
      <c r="M4927" s="1">
        <v>63559</v>
      </c>
      <c r="N4927" s="1">
        <v>87364.01</v>
      </c>
      <c r="O4927" s="1">
        <v>-19071.009999999998</v>
      </c>
      <c r="P4927" s="1">
        <v>87364.01</v>
      </c>
      <c r="Q4927">
        <v>0</v>
      </c>
      <c r="R4927" s="1">
        <v>87364.01</v>
      </c>
      <c r="S4927">
        <v>0</v>
      </c>
    </row>
    <row r="4928" spans="1:19" x14ac:dyDescent="0.25">
      <c r="A4928" s="2">
        <v>1004</v>
      </c>
      <c r="B4928" t="s">
        <v>872</v>
      </c>
      <c r="C4928" s="2" t="str">
        <f t="shared" si="254"/>
        <v>19</v>
      </c>
      <c r="D4928" t="s">
        <v>757</v>
      </c>
      <c r="E4928" s="2" t="str">
        <f t="shared" si="253"/>
        <v>19102CO04</v>
      </c>
      <c r="F4928" t="s">
        <v>901</v>
      </c>
      <c r="G4928" t="s">
        <v>887</v>
      </c>
      <c r="H4928" t="s">
        <v>888</v>
      </c>
      <c r="I4928">
        <v>22103</v>
      </c>
      <c r="J4928" t="s">
        <v>76</v>
      </c>
      <c r="K4928" s="1">
        <v>48686</v>
      </c>
      <c r="L4928" s="1">
        <v>1686</v>
      </c>
      <c r="M4928" s="1">
        <v>-47000</v>
      </c>
      <c r="N4928" s="1">
        <v>1418.55</v>
      </c>
      <c r="O4928">
        <v>267.45</v>
      </c>
      <c r="P4928" s="1">
        <v>1418.55</v>
      </c>
      <c r="Q4928">
        <v>0</v>
      </c>
      <c r="R4928" s="1">
        <v>1418.55</v>
      </c>
      <c r="S4928">
        <v>0</v>
      </c>
    </row>
    <row r="4929" spans="1:19" x14ac:dyDescent="0.25">
      <c r="A4929" s="2">
        <v>1004</v>
      </c>
      <c r="B4929" t="s">
        <v>872</v>
      </c>
      <c r="C4929" s="2" t="str">
        <f t="shared" si="254"/>
        <v>19</v>
      </c>
      <c r="D4929" t="s">
        <v>757</v>
      </c>
      <c r="E4929" s="2" t="str">
        <f t="shared" si="253"/>
        <v>19102CO04</v>
      </c>
      <c r="F4929" t="s">
        <v>901</v>
      </c>
      <c r="G4929" t="s">
        <v>887</v>
      </c>
      <c r="H4929" t="s">
        <v>888</v>
      </c>
      <c r="I4929">
        <v>22104</v>
      </c>
      <c r="J4929" t="s">
        <v>77</v>
      </c>
      <c r="K4929" s="1">
        <v>15360</v>
      </c>
      <c r="L4929" s="1">
        <v>15360</v>
      </c>
      <c r="M4929">
        <v>0</v>
      </c>
      <c r="N4929" s="1">
        <v>15349.87</v>
      </c>
      <c r="O4929">
        <v>10.130000000000001</v>
      </c>
      <c r="P4929" s="1">
        <v>15349.87</v>
      </c>
      <c r="Q4929">
        <v>0</v>
      </c>
      <c r="R4929" s="1">
        <v>15349.87</v>
      </c>
      <c r="S4929">
        <v>0</v>
      </c>
    </row>
    <row r="4930" spans="1:19" x14ac:dyDescent="0.25">
      <c r="A4930" s="2">
        <v>1004</v>
      </c>
      <c r="B4930" t="s">
        <v>872</v>
      </c>
      <c r="C4930" s="2" t="str">
        <f t="shared" si="254"/>
        <v>19</v>
      </c>
      <c r="D4930" t="s">
        <v>757</v>
      </c>
      <c r="E4930" s="2" t="str">
        <f t="shared" si="253"/>
        <v>19102CO04</v>
      </c>
      <c r="F4930" t="s">
        <v>901</v>
      </c>
      <c r="G4930" t="s">
        <v>887</v>
      </c>
      <c r="H4930" t="s">
        <v>888</v>
      </c>
      <c r="I4930">
        <v>22105</v>
      </c>
      <c r="J4930" t="s">
        <v>357</v>
      </c>
      <c r="K4930" s="1">
        <v>238597</v>
      </c>
      <c r="L4930">
        <v>0</v>
      </c>
      <c r="M4930" s="1">
        <v>-238597</v>
      </c>
      <c r="N4930">
        <v>23.63</v>
      </c>
      <c r="O4930">
        <v>-23.63</v>
      </c>
      <c r="P4930">
        <v>23.63</v>
      </c>
      <c r="Q4930">
        <v>0</v>
      </c>
      <c r="R4930">
        <v>23.63</v>
      </c>
      <c r="S4930">
        <v>0</v>
      </c>
    </row>
    <row r="4931" spans="1:19" x14ac:dyDescent="0.25">
      <c r="A4931" s="2">
        <v>1004</v>
      </c>
      <c r="B4931" t="s">
        <v>872</v>
      </c>
      <c r="C4931" s="2" t="str">
        <f t="shared" si="254"/>
        <v>19</v>
      </c>
      <c r="D4931" t="s">
        <v>757</v>
      </c>
      <c r="E4931" s="2" t="str">
        <f t="shared" si="253"/>
        <v>19102CO04</v>
      </c>
      <c r="F4931" t="s">
        <v>901</v>
      </c>
      <c r="G4931" t="s">
        <v>887</v>
      </c>
      <c r="H4931" t="s">
        <v>888</v>
      </c>
      <c r="I4931">
        <v>22107</v>
      </c>
      <c r="J4931" t="s">
        <v>106</v>
      </c>
      <c r="K4931" s="1">
        <v>11718</v>
      </c>
      <c r="L4931" s="1">
        <v>15218</v>
      </c>
      <c r="M4931" s="1">
        <v>3500</v>
      </c>
      <c r="N4931" s="1">
        <v>15710.04</v>
      </c>
      <c r="O4931">
        <v>-492.04</v>
      </c>
      <c r="P4931" s="1">
        <v>15710.04</v>
      </c>
      <c r="Q4931">
        <v>0</v>
      </c>
      <c r="R4931" s="1">
        <v>15710.04</v>
      </c>
      <c r="S4931">
        <v>0</v>
      </c>
    </row>
    <row r="4932" spans="1:19" x14ac:dyDescent="0.25">
      <c r="A4932" s="2">
        <v>1004</v>
      </c>
      <c r="B4932" t="s">
        <v>872</v>
      </c>
      <c r="C4932" s="2" t="str">
        <f t="shared" si="254"/>
        <v>19</v>
      </c>
      <c r="D4932" t="s">
        <v>757</v>
      </c>
      <c r="E4932" s="2" t="str">
        <f t="shared" si="253"/>
        <v>19102CO04</v>
      </c>
      <c r="F4932" t="s">
        <v>901</v>
      </c>
      <c r="G4932" t="s">
        <v>887</v>
      </c>
      <c r="H4932" t="s">
        <v>888</v>
      </c>
      <c r="I4932">
        <v>22109</v>
      </c>
      <c r="J4932" t="s">
        <v>78</v>
      </c>
      <c r="K4932" s="1">
        <v>46429</v>
      </c>
      <c r="L4932" s="1">
        <v>77429</v>
      </c>
      <c r="M4932" s="1">
        <v>31000</v>
      </c>
      <c r="N4932" s="1">
        <v>77967.75</v>
      </c>
      <c r="O4932">
        <v>-538.75</v>
      </c>
      <c r="P4932" s="1">
        <v>77967.75</v>
      </c>
      <c r="Q4932">
        <v>0</v>
      </c>
      <c r="R4932" s="1">
        <v>77967.75</v>
      </c>
      <c r="S4932">
        <v>0</v>
      </c>
    </row>
    <row r="4933" spans="1:19" x14ac:dyDescent="0.25">
      <c r="A4933" s="2">
        <v>1004</v>
      </c>
      <c r="B4933" t="s">
        <v>872</v>
      </c>
      <c r="C4933" s="2" t="str">
        <f t="shared" si="254"/>
        <v>19</v>
      </c>
      <c r="D4933" t="s">
        <v>757</v>
      </c>
      <c r="E4933" s="2" t="str">
        <f t="shared" si="253"/>
        <v>19102CO04</v>
      </c>
      <c r="F4933" t="s">
        <v>901</v>
      </c>
      <c r="G4933" t="s">
        <v>887</v>
      </c>
      <c r="H4933" t="s">
        <v>888</v>
      </c>
      <c r="I4933">
        <v>22300</v>
      </c>
      <c r="J4933" t="s">
        <v>79</v>
      </c>
      <c r="K4933" s="1">
        <v>231322</v>
      </c>
      <c r="L4933" s="1">
        <v>188222</v>
      </c>
      <c r="M4933" s="1">
        <v>-43100</v>
      </c>
      <c r="N4933" s="1">
        <v>185218.82</v>
      </c>
      <c r="O4933" s="1">
        <v>3003.18</v>
      </c>
      <c r="P4933" s="1">
        <v>185218.82</v>
      </c>
      <c r="Q4933">
        <v>0</v>
      </c>
      <c r="R4933" s="1">
        <v>185218.82</v>
      </c>
      <c r="S4933">
        <v>0</v>
      </c>
    </row>
    <row r="4934" spans="1:19" x14ac:dyDescent="0.25">
      <c r="A4934" s="2">
        <v>1004</v>
      </c>
      <c r="B4934" t="s">
        <v>872</v>
      </c>
      <c r="C4934" s="2" t="str">
        <f t="shared" si="254"/>
        <v>19</v>
      </c>
      <c r="D4934" t="s">
        <v>757</v>
      </c>
      <c r="E4934" s="2" t="str">
        <f t="shared" si="253"/>
        <v>19102CO04</v>
      </c>
      <c r="F4934" t="s">
        <v>901</v>
      </c>
      <c r="G4934" t="s">
        <v>887</v>
      </c>
      <c r="H4934" t="s">
        <v>888</v>
      </c>
      <c r="I4934">
        <v>22401</v>
      </c>
      <c r="J4934" t="s">
        <v>175</v>
      </c>
      <c r="K4934" s="1">
        <v>1420</v>
      </c>
      <c r="L4934" s="1">
        <v>1420</v>
      </c>
      <c r="M4934">
        <v>0</v>
      </c>
      <c r="N4934" s="1">
        <v>1120.23</v>
      </c>
      <c r="O4934">
        <v>299.77</v>
      </c>
      <c r="P4934" s="1">
        <v>1120.23</v>
      </c>
      <c r="Q4934">
        <v>0</v>
      </c>
      <c r="R4934" s="1">
        <v>1120.23</v>
      </c>
      <c r="S4934">
        <v>0</v>
      </c>
    </row>
    <row r="4935" spans="1:19" x14ac:dyDescent="0.25">
      <c r="A4935" s="2">
        <v>1004</v>
      </c>
      <c r="B4935" t="s">
        <v>872</v>
      </c>
      <c r="C4935" s="2" t="str">
        <f t="shared" si="254"/>
        <v>19</v>
      </c>
      <c r="D4935" t="s">
        <v>757</v>
      </c>
      <c r="E4935" s="2" t="str">
        <f t="shared" si="253"/>
        <v>19102CO04</v>
      </c>
      <c r="F4935" t="s">
        <v>901</v>
      </c>
      <c r="G4935" t="s">
        <v>887</v>
      </c>
      <c r="H4935" t="s">
        <v>888</v>
      </c>
      <c r="I4935">
        <v>22609</v>
      </c>
      <c r="J4935" t="s">
        <v>44</v>
      </c>
      <c r="K4935">
        <v>250</v>
      </c>
      <c r="L4935">
        <v>250</v>
      </c>
      <c r="M4935">
        <v>0</v>
      </c>
      <c r="N4935">
        <v>80.58</v>
      </c>
      <c r="O4935">
        <v>169.42</v>
      </c>
      <c r="P4935">
        <v>80.58</v>
      </c>
      <c r="Q4935">
        <v>0</v>
      </c>
      <c r="R4935">
        <v>80.58</v>
      </c>
      <c r="S4935">
        <v>0</v>
      </c>
    </row>
    <row r="4936" spans="1:19" x14ac:dyDescent="0.25">
      <c r="A4936" s="2">
        <v>1004</v>
      </c>
      <c r="B4936" t="s">
        <v>872</v>
      </c>
      <c r="C4936" s="2" t="str">
        <f t="shared" si="254"/>
        <v>19</v>
      </c>
      <c r="D4936" t="s">
        <v>757</v>
      </c>
      <c r="E4936" s="2" t="str">
        <f t="shared" si="253"/>
        <v>19102CO04</v>
      </c>
      <c r="F4936" t="s">
        <v>901</v>
      </c>
      <c r="G4936" t="s">
        <v>887</v>
      </c>
      <c r="H4936" t="s">
        <v>888</v>
      </c>
      <c r="I4936">
        <v>22700</v>
      </c>
      <c r="J4936" t="s">
        <v>84</v>
      </c>
      <c r="K4936" s="1">
        <v>12137</v>
      </c>
      <c r="L4936" s="1">
        <v>12137</v>
      </c>
      <c r="M4936">
        <v>0</v>
      </c>
      <c r="N4936" s="1">
        <v>10072.36</v>
      </c>
      <c r="O4936" s="1">
        <v>2064.64</v>
      </c>
      <c r="P4936" s="1">
        <v>10072.36</v>
      </c>
      <c r="Q4936">
        <v>0</v>
      </c>
      <c r="R4936" s="1">
        <v>9350.5</v>
      </c>
      <c r="S4936">
        <v>721.86</v>
      </c>
    </row>
    <row r="4937" spans="1:19" x14ac:dyDescent="0.25">
      <c r="A4937" s="2">
        <v>1004</v>
      </c>
      <c r="B4937" t="s">
        <v>872</v>
      </c>
      <c r="C4937" s="2" t="str">
        <f t="shared" si="254"/>
        <v>19</v>
      </c>
      <c r="D4937" t="s">
        <v>757</v>
      </c>
      <c r="E4937" s="2" t="str">
        <f t="shared" si="253"/>
        <v>19102CO04</v>
      </c>
      <c r="F4937" t="s">
        <v>901</v>
      </c>
      <c r="G4937" t="s">
        <v>887</v>
      </c>
      <c r="H4937" t="s">
        <v>888</v>
      </c>
      <c r="I4937">
        <v>22709</v>
      </c>
      <c r="J4937" t="s">
        <v>87</v>
      </c>
      <c r="K4937" s="1">
        <v>1440</v>
      </c>
      <c r="L4937" s="1">
        <v>2881</v>
      </c>
      <c r="M4937" s="1">
        <v>1441</v>
      </c>
      <c r="N4937" s="1">
        <v>2880.74</v>
      </c>
      <c r="O4937">
        <v>0.26</v>
      </c>
      <c r="P4937" s="1">
        <v>2880.74</v>
      </c>
      <c r="Q4937">
        <v>0</v>
      </c>
      <c r="R4937" s="1">
        <v>2880.74</v>
      </c>
      <c r="S4937">
        <v>0</v>
      </c>
    </row>
    <row r="4938" spans="1:19" x14ac:dyDescent="0.25">
      <c r="A4938" s="2">
        <v>1004</v>
      </c>
      <c r="B4938" t="s">
        <v>872</v>
      </c>
      <c r="C4938" s="2" t="str">
        <f t="shared" si="254"/>
        <v>19</v>
      </c>
      <c r="D4938" t="s">
        <v>757</v>
      </c>
      <c r="E4938" s="2" t="str">
        <f t="shared" si="253"/>
        <v>19102CO04</v>
      </c>
      <c r="F4938" t="s">
        <v>901</v>
      </c>
      <c r="G4938" t="s">
        <v>887</v>
      </c>
      <c r="H4938" t="s">
        <v>888</v>
      </c>
      <c r="I4938">
        <v>22714</v>
      </c>
      <c r="J4938" t="s">
        <v>886</v>
      </c>
      <c r="K4938" s="1">
        <v>15604</v>
      </c>
      <c r="L4938" s="1">
        <v>18169</v>
      </c>
      <c r="M4938" s="1">
        <v>2565</v>
      </c>
      <c r="N4938" s="1">
        <v>16080.66</v>
      </c>
      <c r="O4938" s="1">
        <v>2088.34</v>
      </c>
      <c r="P4938" s="1">
        <v>16080.66</v>
      </c>
      <c r="Q4938">
        <v>0</v>
      </c>
      <c r="R4938" s="1">
        <v>13431.23</v>
      </c>
      <c r="S4938" s="1">
        <v>2649.43</v>
      </c>
    </row>
    <row r="4939" spans="1:19" x14ac:dyDescent="0.25">
      <c r="A4939" s="2">
        <v>1004</v>
      </c>
      <c r="B4939" t="s">
        <v>872</v>
      </c>
      <c r="C4939" s="2" t="str">
        <f t="shared" si="254"/>
        <v>19</v>
      </c>
      <c r="D4939" t="s">
        <v>757</v>
      </c>
      <c r="E4939" s="2" t="str">
        <f t="shared" si="253"/>
        <v>19102CO04</v>
      </c>
      <c r="F4939" t="s">
        <v>901</v>
      </c>
      <c r="G4939" t="s">
        <v>887</v>
      </c>
      <c r="H4939" t="s">
        <v>888</v>
      </c>
      <c r="I4939">
        <v>23001</v>
      </c>
      <c r="J4939" t="s">
        <v>88</v>
      </c>
      <c r="K4939" s="1">
        <v>1398</v>
      </c>
      <c r="L4939" s="1">
        <v>1498</v>
      </c>
      <c r="M4939">
        <v>100</v>
      </c>
      <c r="N4939" s="1">
        <v>1470</v>
      </c>
      <c r="O4939">
        <v>28</v>
      </c>
      <c r="P4939" s="1">
        <v>1470</v>
      </c>
      <c r="Q4939">
        <v>0</v>
      </c>
      <c r="R4939" s="1">
        <v>1470</v>
      </c>
      <c r="S4939">
        <v>0</v>
      </c>
    </row>
    <row r="4940" spans="1:19" x14ac:dyDescent="0.25">
      <c r="A4940" s="2">
        <v>1004</v>
      </c>
      <c r="B4940" t="s">
        <v>872</v>
      </c>
      <c r="C4940" s="2" t="str">
        <f t="shared" si="254"/>
        <v>19</v>
      </c>
      <c r="D4940" t="s">
        <v>757</v>
      </c>
      <c r="E4940" s="2" t="str">
        <f t="shared" si="253"/>
        <v>19102CO04</v>
      </c>
      <c r="F4940" t="s">
        <v>901</v>
      </c>
      <c r="G4940" t="s">
        <v>887</v>
      </c>
      <c r="H4940" t="s">
        <v>888</v>
      </c>
      <c r="I4940">
        <v>23100</v>
      </c>
      <c r="J4940" t="s">
        <v>89</v>
      </c>
      <c r="K4940">
        <v>200</v>
      </c>
      <c r="L4940">
        <v>200</v>
      </c>
      <c r="M4940">
        <v>0</v>
      </c>
      <c r="N4940">
        <v>0</v>
      </c>
      <c r="O4940">
        <v>200</v>
      </c>
      <c r="P4940">
        <v>0</v>
      </c>
      <c r="Q4940">
        <v>0</v>
      </c>
      <c r="R4940">
        <v>0</v>
      </c>
      <c r="S4940">
        <v>0</v>
      </c>
    </row>
    <row r="4941" spans="1:19" x14ac:dyDescent="0.25">
      <c r="A4941" s="2">
        <v>1004</v>
      </c>
      <c r="B4941" t="s">
        <v>872</v>
      </c>
      <c r="C4941" s="2" t="str">
        <f t="shared" si="254"/>
        <v>19</v>
      </c>
      <c r="D4941" t="s">
        <v>757</v>
      </c>
      <c r="E4941" s="2" t="str">
        <f t="shared" si="253"/>
        <v>19102CO04</v>
      </c>
      <c r="F4941" t="s">
        <v>901</v>
      </c>
      <c r="G4941" t="s">
        <v>887</v>
      </c>
      <c r="H4941" t="s">
        <v>888</v>
      </c>
      <c r="I4941">
        <v>27100</v>
      </c>
      <c r="J4941" t="s">
        <v>230</v>
      </c>
      <c r="K4941" s="1">
        <v>1613</v>
      </c>
      <c r="L4941" s="1">
        <v>1613</v>
      </c>
      <c r="M4941">
        <v>0</v>
      </c>
      <c r="N4941">
        <v>518.36</v>
      </c>
      <c r="O4941" s="1">
        <v>1094.6400000000001</v>
      </c>
      <c r="P4941">
        <v>518.36</v>
      </c>
      <c r="Q4941">
        <v>0</v>
      </c>
      <c r="R4941">
        <v>518.36</v>
      </c>
      <c r="S4941">
        <v>0</v>
      </c>
    </row>
    <row r="4942" spans="1:19" x14ac:dyDescent="0.25">
      <c r="A4942" s="2">
        <v>1004</v>
      </c>
      <c r="B4942" t="s">
        <v>872</v>
      </c>
      <c r="C4942" s="2" t="str">
        <f t="shared" si="254"/>
        <v>19</v>
      </c>
      <c r="D4942" t="s">
        <v>757</v>
      </c>
      <c r="E4942" s="2" t="str">
        <f t="shared" si="253"/>
        <v>19102CO04</v>
      </c>
      <c r="F4942" t="s">
        <v>901</v>
      </c>
      <c r="G4942" t="s">
        <v>887</v>
      </c>
      <c r="H4942" t="s">
        <v>888</v>
      </c>
      <c r="I4942">
        <v>28001</v>
      </c>
      <c r="J4942" t="s">
        <v>45</v>
      </c>
      <c r="K4942" s="1">
        <v>7693</v>
      </c>
      <c r="L4942" s="1">
        <v>6693</v>
      </c>
      <c r="M4942" s="1">
        <v>-1000</v>
      </c>
      <c r="N4942" s="1">
        <v>6207.7</v>
      </c>
      <c r="O4942">
        <v>485.3</v>
      </c>
      <c r="P4942" s="1">
        <v>6207.7</v>
      </c>
      <c r="Q4942">
        <v>0</v>
      </c>
      <c r="R4942" s="1">
        <v>6207.7</v>
      </c>
      <c r="S4942">
        <v>0</v>
      </c>
    </row>
    <row r="4943" spans="1:19" x14ac:dyDescent="0.25">
      <c r="A4943" s="2">
        <v>1004</v>
      </c>
      <c r="B4943" t="s">
        <v>872</v>
      </c>
      <c r="C4943" s="2" t="str">
        <f t="shared" si="254"/>
        <v>19</v>
      </c>
      <c r="D4943" t="s">
        <v>757</v>
      </c>
      <c r="E4943" s="2" t="str">
        <f t="shared" ref="E4943:E4967" si="255">"19102CO06"</f>
        <v>19102CO06</v>
      </c>
      <c r="F4943" t="s">
        <v>902</v>
      </c>
      <c r="G4943" t="s">
        <v>887</v>
      </c>
      <c r="H4943" t="s">
        <v>888</v>
      </c>
      <c r="I4943">
        <v>21000</v>
      </c>
      <c r="J4943" t="s">
        <v>167</v>
      </c>
      <c r="K4943" s="1">
        <v>11263</v>
      </c>
      <c r="L4943" s="1">
        <v>11263</v>
      </c>
      <c r="M4943">
        <v>0</v>
      </c>
      <c r="N4943" s="1">
        <v>10610.68</v>
      </c>
      <c r="O4943">
        <v>652.32000000000005</v>
      </c>
      <c r="P4943" s="1">
        <v>10610.68</v>
      </c>
      <c r="Q4943">
        <v>0</v>
      </c>
      <c r="R4943" s="1">
        <v>9935.84</v>
      </c>
      <c r="S4943">
        <v>674.84</v>
      </c>
    </row>
    <row r="4944" spans="1:19" x14ac:dyDescent="0.25">
      <c r="A4944" s="2">
        <v>1004</v>
      </c>
      <c r="B4944" t="s">
        <v>872</v>
      </c>
      <c r="C4944" s="2" t="str">
        <f t="shared" si="254"/>
        <v>19</v>
      </c>
      <c r="D4944" t="s">
        <v>757</v>
      </c>
      <c r="E4944" s="2" t="str">
        <f t="shared" si="255"/>
        <v>19102CO06</v>
      </c>
      <c r="F4944" t="s">
        <v>902</v>
      </c>
      <c r="G4944" t="s">
        <v>887</v>
      </c>
      <c r="H4944" t="s">
        <v>888</v>
      </c>
      <c r="I4944">
        <v>21200</v>
      </c>
      <c r="J4944" t="s">
        <v>68</v>
      </c>
      <c r="K4944" s="1">
        <v>2054</v>
      </c>
      <c r="L4944" s="1">
        <v>2054</v>
      </c>
      <c r="M4944">
        <v>0</v>
      </c>
      <c r="N4944">
        <v>0</v>
      </c>
      <c r="O4944" s="1">
        <v>2054</v>
      </c>
      <c r="P4944">
        <v>0</v>
      </c>
      <c r="Q4944">
        <v>0</v>
      </c>
      <c r="R4944">
        <v>0</v>
      </c>
      <c r="S4944">
        <v>0</v>
      </c>
    </row>
    <row r="4945" spans="1:19" x14ac:dyDescent="0.25">
      <c r="A4945" s="2">
        <v>1004</v>
      </c>
      <c r="B4945" t="s">
        <v>872</v>
      </c>
      <c r="C4945" s="2" t="str">
        <f t="shared" si="254"/>
        <v>19</v>
      </c>
      <c r="D4945" t="s">
        <v>757</v>
      </c>
      <c r="E4945" s="2" t="str">
        <f t="shared" si="255"/>
        <v>19102CO06</v>
      </c>
      <c r="F4945" t="s">
        <v>902</v>
      </c>
      <c r="G4945" t="s">
        <v>887</v>
      </c>
      <c r="H4945" t="s">
        <v>888</v>
      </c>
      <c r="I4945">
        <v>21300</v>
      </c>
      <c r="J4945" t="s">
        <v>69</v>
      </c>
      <c r="K4945" s="1">
        <v>20949</v>
      </c>
      <c r="L4945" s="1">
        <v>25949</v>
      </c>
      <c r="M4945" s="1">
        <v>5000</v>
      </c>
      <c r="N4945" s="1">
        <v>19049.64</v>
      </c>
      <c r="O4945" s="1">
        <v>6899.36</v>
      </c>
      <c r="P4945" s="1">
        <v>19049.64</v>
      </c>
      <c r="Q4945">
        <v>0</v>
      </c>
      <c r="R4945" s="1">
        <v>19049.59</v>
      </c>
      <c r="S4945">
        <v>0.05</v>
      </c>
    </row>
    <row r="4946" spans="1:19" x14ac:dyDescent="0.25">
      <c r="A4946" s="2">
        <v>1004</v>
      </c>
      <c r="B4946" t="s">
        <v>872</v>
      </c>
      <c r="C4946" s="2" t="str">
        <f t="shared" si="254"/>
        <v>19</v>
      </c>
      <c r="D4946" t="s">
        <v>757</v>
      </c>
      <c r="E4946" s="2" t="str">
        <f t="shared" si="255"/>
        <v>19102CO06</v>
      </c>
      <c r="F4946" t="s">
        <v>902</v>
      </c>
      <c r="G4946" t="s">
        <v>887</v>
      </c>
      <c r="H4946" t="s">
        <v>888</v>
      </c>
      <c r="I4946">
        <v>21500</v>
      </c>
      <c r="J4946" t="s">
        <v>71</v>
      </c>
      <c r="K4946" s="1">
        <v>2692</v>
      </c>
      <c r="L4946" s="1">
        <v>2692</v>
      </c>
      <c r="M4946">
        <v>0</v>
      </c>
      <c r="N4946" s="1">
        <v>1798.05</v>
      </c>
      <c r="O4946">
        <v>893.95</v>
      </c>
      <c r="P4946" s="1">
        <v>1798.05</v>
      </c>
      <c r="Q4946">
        <v>0</v>
      </c>
      <c r="R4946" s="1">
        <v>1798.05</v>
      </c>
      <c r="S4946">
        <v>0</v>
      </c>
    </row>
    <row r="4947" spans="1:19" x14ac:dyDescent="0.25">
      <c r="A4947" s="2">
        <v>1004</v>
      </c>
      <c r="B4947" t="s">
        <v>872</v>
      </c>
      <c r="C4947" s="2" t="str">
        <f t="shared" si="254"/>
        <v>19</v>
      </c>
      <c r="D4947" t="s">
        <v>757</v>
      </c>
      <c r="E4947" s="2" t="str">
        <f t="shared" si="255"/>
        <v>19102CO06</v>
      </c>
      <c r="F4947" t="s">
        <v>902</v>
      </c>
      <c r="G4947" t="s">
        <v>887</v>
      </c>
      <c r="H4947" t="s">
        <v>888</v>
      </c>
      <c r="I4947">
        <v>22000</v>
      </c>
      <c r="J4947" t="s">
        <v>39</v>
      </c>
      <c r="K4947" s="1">
        <v>2141</v>
      </c>
      <c r="L4947" s="1">
        <v>2841</v>
      </c>
      <c r="M4947">
        <v>700</v>
      </c>
      <c r="N4947" s="1">
        <v>2672.66</v>
      </c>
      <c r="O4947">
        <v>168.34</v>
      </c>
      <c r="P4947" s="1">
        <v>2672.66</v>
      </c>
      <c r="Q4947">
        <v>0</v>
      </c>
      <c r="R4947" s="1">
        <v>2301.39</v>
      </c>
      <c r="S4947">
        <v>371.27</v>
      </c>
    </row>
    <row r="4948" spans="1:19" x14ac:dyDescent="0.25">
      <c r="A4948" s="2">
        <v>1004</v>
      </c>
      <c r="B4948" t="s">
        <v>872</v>
      </c>
      <c r="C4948" s="2" t="str">
        <f t="shared" si="254"/>
        <v>19</v>
      </c>
      <c r="D4948" t="s">
        <v>757</v>
      </c>
      <c r="E4948" s="2" t="str">
        <f t="shared" si="255"/>
        <v>19102CO06</v>
      </c>
      <c r="F4948" t="s">
        <v>902</v>
      </c>
      <c r="G4948" t="s">
        <v>887</v>
      </c>
      <c r="H4948" t="s">
        <v>888</v>
      </c>
      <c r="I4948">
        <v>22004</v>
      </c>
      <c r="J4948" t="s">
        <v>72</v>
      </c>
      <c r="K4948">
        <v>799</v>
      </c>
      <c r="L4948">
        <v>799</v>
      </c>
      <c r="M4948">
        <v>0</v>
      </c>
      <c r="N4948">
        <v>264.99</v>
      </c>
      <c r="O4948">
        <v>534.01</v>
      </c>
      <c r="P4948">
        <v>264.99</v>
      </c>
      <c r="Q4948">
        <v>0</v>
      </c>
      <c r="R4948">
        <v>264.99</v>
      </c>
      <c r="S4948">
        <v>0</v>
      </c>
    </row>
    <row r="4949" spans="1:19" x14ac:dyDescent="0.25">
      <c r="A4949" s="2">
        <v>1004</v>
      </c>
      <c r="B4949" t="s">
        <v>872</v>
      </c>
      <c r="C4949" s="2" t="str">
        <f t="shared" si="254"/>
        <v>19</v>
      </c>
      <c r="D4949" t="s">
        <v>757</v>
      </c>
      <c r="E4949" s="2" t="str">
        <f t="shared" si="255"/>
        <v>19102CO06</v>
      </c>
      <c r="F4949" t="s">
        <v>902</v>
      </c>
      <c r="G4949" t="s">
        <v>887</v>
      </c>
      <c r="H4949" t="s">
        <v>888</v>
      </c>
      <c r="I4949">
        <v>22100</v>
      </c>
      <c r="J4949" t="s">
        <v>73</v>
      </c>
      <c r="K4949" s="1">
        <v>43651</v>
      </c>
      <c r="L4949" s="1">
        <v>93651</v>
      </c>
      <c r="M4949" s="1">
        <v>50000</v>
      </c>
      <c r="N4949" s="1">
        <v>74288.75</v>
      </c>
      <c r="O4949" s="1">
        <v>19362.25</v>
      </c>
      <c r="P4949" s="1">
        <v>74288.75</v>
      </c>
      <c r="Q4949">
        <v>0</v>
      </c>
      <c r="R4949" s="1">
        <v>74288.75</v>
      </c>
      <c r="S4949">
        <v>0</v>
      </c>
    </row>
    <row r="4950" spans="1:19" x14ac:dyDescent="0.25">
      <c r="A4950" s="2">
        <v>1004</v>
      </c>
      <c r="B4950" t="s">
        <v>872</v>
      </c>
      <c r="C4950" s="2" t="str">
        <f t="shared" si="254"/>
        <v>19</v>
      </c>
      <c r="D4950" t="s">
        <v>757</v>
      </c>
      <c r="E4950" s="2" t="str">
        <f t="shared" si="255"/>
        <v>19102CO06</v>
      </c>
      <c r="F4950" t="s">
        <v>902</v>
      </c>
      <c r="G4950" t="s">
        <v>887</v>
      </c>
      <c r="H4950" t="s">
        <v>888</v>
      </c>
      <c r="I4950">
        <v>22101</v>
      </c>
      <c r="J4950" t="s">
        <v>74</v>
      </c>
      <c r="K4950" s="1">
        <v>15799</v>
      </c>
      <c r="L4950" s="1">
        <v>15799</v>
      </c>
      <c r="M4950">
        <v>0</v>
      </c>
      <c r="N4950" s="1">
        <v>13448.37</v>
      </c>
      <c r="O4950" s="1">
        <v>2350.63</v>
      </c>
      <c r="P4950" s="1">
        <v>13448.37</v>
      </c>
      <c r="Q4950">
        <v>0</v>
      </c>
      <c r="R4950" s="1">
        <v>13448.37</v>
      </c>
      <c r="S4950">
        <v>0</v>
      </c>
    </row>
    <row r="4951" spans="1:19" x14ac:dyDescent="0.25">
      <c r="A4951" s="2">
        <v>1004</v>
      </c>
      <c r="B4951" t="s">
        <v>872</v>
      </c>
      <c r="C4951" s="2" t="str">
        <f t="shared" si="254"/>
        <v>19</v>
      </c>
      <c r="D4951" t="s">
        <v>757</v>
      </c>
      <c r="E4951" s="2" t="str">
        <f t="shared" si="255"/>
        <v>19102CO06</v>
      </c>
      <c r="F4951" t="s">
        <v>902</v>
      </c>
      <c r="G4951" t="s">
        <v>887</v>
      </c>
      <c r="H4951" t="s">
        <v>888</v>
      </c>
      <c r="I4951">
        <v>22102</v>
      </c>
      <c r="J4951" t="s">
        <v>75</v>
      </c>
      <c r="K4951" s="1">
        <v>2961</v>
      </c>
      <c r="L4951" s="1">
        <v>3345</v>
      </c>
      <c r="M4951">
        <v>384</v>
      </c>
      <c r="N4951" s="1">
        <v>3745.54</v>
      </c>
      <c r="O4951">
        <v>-400.54</v>
      </c>
      <c r="P4951" s="1">
        <v>3745.54</v>
      </c>
      <c r="Q4951">
        <v>0</v>
      </c>
      <c r="R4951" s="1">
        <v>3745.54</v>
      </c>
      <c r="S4951">
        <v>0</v>
      </c>
    </row>
    <row r="4952" spans="1:19" x14ac:dyDescent="0.25">
      <c r="A4952" s="2">
        <v>1004</v>
      </c>
      <c r="B4952" t="s">
        <v>872</v>
      </c>
      <c r="C4952" s="2" t="str">
        <f t="shared" si="254"/>
        <v>19</v>
      </c>
      <c r="D4952" t="s">
        <v>757</v>
      </c>
      <c r="E4952" s="2" t="str">
        <f t="shared" si="255"/>
        <v>19102CO06</v>
      </c>
      <c r="F4952" t="s">
        <v>902</v>
      </c>
      <c r="G4952" t="s">
        <v>887</v>
      </c>
      <c r="H4952" t="s">
        <v>888</v>
      </c>
      <c r="I4952">
        <v>22103</v>
      </c>
      <c r="J4952" t="s">
        <v>76</v>
      </c>
      <c r="K4952" s="1">
        <v>36967</v>
      </c>
      <c r="L4952" s="1">
        <v>49217</v>
      </c>
      <c r="M4952" s="1">
        <v>12250</v>
      </c>
      <c r="N4952" s="1">
        <v>48167.94</v>
      </c>
      <c r="O4952" s="1">
        <v>1049.06</v>
      </c>
      <c r="P4952" s="1">
        <v>48167.94</v>
      </c>
      <c r="Q4952">
        <v>0</v>
      </c>
      <c r="R4952" s="1">
        <v>48167.94</v>
      </c>
      <c r="S4952">
        <v>0</v>
      </c>
    </row>
    <row r="4953" spans="1:19" x14ac:dyDescent="0.25">
      <c r="A4953" s="2">
        <v>1004</v>
      </c>
      <c r="B4953" t="s">
        <v>872</v>
      </c>
      <c r="C4953" s="2" t="str">
        <f t="shared" si="254"/>
        <v>19</v>
      </c>
      <c r="D4953" t="s">
        <v>757</v>
      </c>
      <c r="E4953" s="2" t="str">
        <f t="shared" si="255"/>
        <v>19102CO06</v>
      </c>
      <c r="F4953" t="s">
        <v>902</v>
      </c>
      <c r="G4953" t="s">
        <v>887</v>
      </c>
      <c r="H4953" t="s">
        <v>888</v>
      </c>
      <c r="I4953">
        <v>22104</v>
      </c>
      <c r="J4953" t="s">
        <v>77</v>
      </c>
      <c r="K4953" s="1">
        <v>18200</v>
      </c>
      <c r="L4953" s="1">
        <v>18200</v>
      </c>
      <c r="M4953">
        <v>0</v>
      </c>
      <c r="N4953" s="1">
        <v>13246.11</v>
      </c>
      <c r="O4953" s="1">
        <v>4953.8900000000003</v>
      </c>
      <c r="P4953" s="1">
        <v>13246.11</v>
      </c>
      <c r="Q4953">
        <v>0</v>
      </c>
      <c r="R4953" s="1">
        <v>13246.09</v>
      </c>
      <c r="S4953">
        <v>0.02</v>
      </c>
    </row>
    <row r="4954" spans="1:19" x14ac:dyDescent="0.25">
      <c r="A4954" s="2">
        <v>1004</v>
      </c>
      <c r="B4954" t="s">
        <v>872</v>
      </c>
      <c r="C4954" s="2" t="str">
        <f t="shared" si="254"/>
        <v>19</v>
      </c>
      <c r="D4954" t="s">
        <v>757</v>
      </c>
      <c r="E4954" s="2" t="str">
        <f t="shared" si="255"/>
        <v>19102CO06</v>
      </c>
      <c r="F4954" t="s">
        <v>902</v>
      </c>
      <c r="G4954" t="s">
        <v>887</v>
      </c>
      <c r="H4954" t="s">
        <v>888</v>
      </c>
      <c r="I4954">
        <v>22105</v>
      </c>
      <c r="J4954" t="s">
        <v>357</v>
      </c>
      <c r="K4954" s="1">
        <v>223977</v>
      </c>
      <c r="L4954">
        <v>0</v>
      </c>
      <c r="M4954" s="1">
        <v>-223977</v>
      </c>
      <c r="N4954">
        <v>0</v>
      </c>
      <c r="O4954">
        <v>0</v>
      </c>
      <c r="P4954">
        <v>0</v>
      </c>
      <c r="Q4954">
        <v>0</v>
      </c>
      <c r="R4954">
        <v>0</v>
      </c>
      <c r="S4954">
        <v>0</v>
      </c>
    </row>
    <row r="4955" spans="1:19" x14ac:dyDescent="0.25">
      <c r="A4955" s="2">
        <v>1004</v>
      </c>
      <c r="B4955" t="s">
        <v>872</v>
      </c>
      <c r="C4955" s="2" t="str">
        <f t="shared" si="254"/>
        <v>19</v>
      </c>
      <c r="D4955" t="s">
        <v>757</v>
      </c>
      <c r="E4955" s="2" t="str">
        <f t="shared" si="255"/>
        <v>19102CO06</v>
      </c>
      <c r="F4955" t="s">
        <v>902</v>
      </c>
      <c r="G4955" t="s">
        <v>887</v>
      </c>
      <c r="H4955" t="s">
        <v>888</v>
      </c>
      <c r="I4955">
        <v>22107</v>
      </c>
      <c r="J4955" t="s">
        <v>106</v>
      </c>
      <c r="K4955" s="1">
        <v>8432</v>
      </c>
      <c r="L4955" s="1">
        <v>8432</v>
      </c>
      <c r="M4955">
        <v>0</v>
      </c>
      <c r="N4955" s="1">
        <v>7999.78</v>
      </c>
      <c r="O4955">
        <v>432.22</v>
      </c>
      <c r="P4955" s="1">
        <v>7999.78</v>
      </c>
      <c r="Q4955">
        <v>0</v>
      </c>
      <c r="R4955" s="1">
        <v>7999.78</v>
      </c>
      <c r="S4955">
        <v>0</v>
      </c>
    </row>
    <row r="4956" spans="1:19" x14ac:dyDescent="0.25">
      <c r="A4956" s="2">
        <v>1004</v>
      </c>
      <c r="B4956" t="s">
        <v>872</v>
      </c>
      <c r="C4956" s="2" t="str">
        <f t="shared" si="254"/>
        <v>19</v>
      </c>
      <c r="D4956" t="s">
        <v>757</v>
      </c>
      <c r="E4956" s="2" t="str">
        <f t="shared" si="255"/>
        <v>19102CO06</v>
      </c>
      <c r="F4956" t="s">
        <v>902</v>
      </c>
      <c r="G4956" t="s">
        <v>887</v>
      </c>
      <c r="H4956" t="s">
        <v>888</v>
      </c>
      <c r="I4956">
        <v>22109</v>
      </c>
      <c r="J4956" t="s">
        <v>78</v>
      </c>
      <c r="K4956" s="1">
        <v>56697</v>
      </c>
      <c r="L4956" s="1">
        <v>80697</v>
      </c>
      <c r="M4956" s="1">
        <v>24000</v>
      </c>
      <c r="N4956" s="1">
        <v>85082.16</v>
      </c>
      <c r="O4956" s="1">
        <v>-4385.16</v>
      </c>
      <c r="P4956" s="1">
        <v>85082.16</v>
      </c>
      <c r="Q4956">
        <v>0</v>
      </c>
      <c r="R4956" s="1">
        <v>85082.16</v>
      </c>
      <c r="S4956">
        <v>0</v>
      </c>
    </row>
    <row r="4957" spans="1:19" x14ac:dyDescent="0.25">
      <c r="A4957" s="2">
        <v>1004</v>
      </c>
      <c r="B4957" t="s">
        <v>872</v>
      </c>
      <c r="C4957" s="2" t="str">
        <f t="shared" si="254"/>
        <v>19</v>
      </c>
      <c r="D4957" t="s">
        <v>757</v>
      </c>
      <c r="E4957" s="2" t="str">
        <f t="shared" si="255"/>
        <v>19102CO06</v>
      </c>
      <c r="F4957" t="s">
        <v>902</v>
      </c>
      <c r="G4957" t="s">
        <v>887</v>
      </c>
      <c r="H4957" t="s">
        <v>888</v>
      </c>
      <c r="I4957">
        <v>22300</v>
      </c>
      <c r="J4957" t="s">
        <v>79</v>
      </c>
      <c r="K4957" s="1">
        <v>308100</v>
      </c>
      <c r="L4957" s="1">
        <v>247100</v>
      </c>
      <c r="M4957" s="1">
        <v>-61000</v>
      </c>
      <c r="N4957" s="1">
        <v>246172.5</v>
      </c>
      <c r="O4957">
        <v>927.5</v>
      </c>
      <c r="P4957" s="1">
        <v>246172.5</v>
      </c>
      <c r="Q4957">
        <v>0</v>
      </c>
      <c r="R4957" s="1">
        <v>246172.5</v>
      </c>
      <c r="S4957">
        <v>0</v>
      </c>
    </row>
    <row r="4958" spans="1:19" x14ac:dyDescent="0.25">
      <c r="A4958" s="2">
        <v>1004</v>
      </c>
      <c r="B4958" t="s">
        <v>872</v>
      </c>
      <c r="C4958" s="2" t="str">
        <f t="shared" si="254"/>
        <v>19</v>
      </c>
      <c r="D4958" t="s">
        <v>757</v>
      </c>
      <c r="E4958" s="2" t="str">
        <f t="shared" si="255"/>
        <v>19102CO06</v>
      </c>
      <c r="F4958" t="s">
        <v>902</v>
      </c>
      <c r="G4958" t="s">
        <v>887</v>
      </c>
      <c r="H4958" t="s">
        <v>888</v>
      </c>
      <c r="I4958">
        <v>22409</v>
      </c>
      <c r="J4958" t="s">
        <v>80</v>
      </c>
      <c r="K4958">
        <v>0</v>
      </c>
      <c r="L4958">
        <v>65</v>
      </c>
      <c r="M4958">
        <v>65</v>
      </c>
      <c r="N4958">
        <v>129.88</v>
      </c>
      <c r="O4958">
        <v>-64.88</v>
      </c>
      <c r="P4958">
        <v>129.88</v>
      </c>
      <c r="Q4958">
        <v>0</v>
      </c>
      <c r="R4958">
        <v>129.88</v>
      </c>
      <c r="S4958">
        <v>0</v>
      </c>
    </row>
    <row r="4959" spans="1:19" x14ac:dyDescent="0.25">
      <c r="A4959" s="2">
        <v>1004</v>
      </c>
      <c r="B4959" t="s">
        <v>872</v>
      </c>
      <c r="C4959" s="2" t="str">
        <f t="shared" si="254"/>
        <v>19</v>
      </c>
      <c r="D4959" t="s">
        <v>757</v>
      </c>
      <c r="E4959" s="2" t="str">
        <f t="shared" si="255"/>
        <v>19102CO06</v>
      </c>
      <c r="F4959" t="s">
        <v>902</v>
      </c>
      <c r="G4959" t="s">
        <v>887</v>
      </c>
      <c r="H4959" t="s">
        <v>888</v>
      </c>
      <c r="I4959">
        <v>22609</v>
      </c>
      <c r="J4959" t="s">
        <v>44</v>
      </c>
      <c r="K4959">
        <v>250</v>
      </c>
      <c r="L4959">
        <v>250</v>
      </c>
      <c r="M4959">
        <v>0</v>
      </c>
      <c r="N4959">
        <v>8.6999999999999993</v>
      </c>
      <c r="O4959">
        <v>241.3</v>
      </c>
      <c r="P4959">
        <v>8.6999999999999993</v>
      </c>
      <c r="Q4959">
        <v>0</v>
      </c>
      <c r="R4959">
        <v>8.6999999999999993</v>
      </c>
      <c r="S4959">
        <v>0</v>
      </c>
    </row>
    <row r="4960" spans="1:19" x14ac:dyDescent="0.25">
      <c r="A4960" s="2">
        <v>1004</v>
      </c>
      <c r="B4960" t="s">
        <v>872</v>
      </c>
      <c r="C4960" s="2" t="str">
        <f t="shared" si="254"/>
        <v>19</v>
      </c>
      <c r="D4960" t="s">
        <v>757</v>
      </c>
      <c r="E4960" s="2" t="str">
        <f t="shared" si="255"/>
        <v>19102CO06</v>
      </c>
      <c r="F4960" t="s">
        <v>902</v>
      </c>
      <c r="G4960" t="s">
        <v>887</v>
      </c>
      <c r="H4960" t="s">
        <v>888</v>
      </c>
      <c r="I4960">
        <v>22700</v>
      </c>
      <c r="J4960" t="s">
        <v>84</v>
      </c>
      <c r="K4960" s="1">
        <v>7255</v>
      </c>
      <c r="L4960" s="1">
        <v>7255</v>
      </c>
      <c r="M4960">
        <v>0</v>
      </c>
      <c r="N4960" s="1">
        <v>7005.05</v>
      </c>
      <c r="O4960">
        <v>249.95</v>
      </c>
      <c r="P4960" s="1">
        <v>7005.05</v>
      </c>
      <c r="Q4960">
        <v>0</v>
      </c>
      <c r="R4960" s="1">
        <v>5831.09</v>
      </c>
      <c r="S4960" s="1">
        <v>1173.96</v>
      </c>
    </row>
    <row r="4961" spans="1:19" x14ac:dyDescent="0.25">
      <c r="A4961" s="2">
        <v>1004</v>
      </c>
      <c r="B4961" t="s">
        <v>872</v>
      </c>
      <c r="C4961" s="2" t="str">
        <f t="shared" si="254"/>
        <v>19</v>
      </c>
      <c r="D4961" t="s">
        <v>757</v>
      </c>
      <c r="E4961" s="2" t="str">
        <f t="shared" si="255"/>
        <v>19102CO06</v>
      </c>
      <c r="F4961" t="s">
        <v>902</v>
      </c>
      <c r="G4961" t="s">
        <v>887</v>
      </c>
      <c r="H4961" t="s">
        <v>888</v>
      </c>
      <c r="I4961">
        <v>22709</v>
      </c>
      <c r="J4961" t="s">
        <v>87</v>
      </c>
      <c r="K4961" s="1">
        <v>1440</v>
      </c>
      <c r="L4961" s="1">
        <v>2551</v>
      </c>
      <c r="M4961" s="1">
        <v>1111</v>
      </c>
      <c r="N4961" s="1">
        <v>2550.79</v>
      </c>
      <c r="O4961">
        <v>0.21</v>
      </c>
      <c r="P4961" s="1">
        <v>2550.79</v>
      </c>
      <c r="Q4961">
        <v>0</v>
      </c>
      <c r="R4961" s="1">
        <v>2550.79</v>
      </c>
      <c r="S4961">
        <v>0</v>
      </c>
    </row>
    <row r="4962" spans="1:19" x14ac:dyDescent="0.25">
      <c r="A4962" s="2">
        <v>1004</v>
      </c>
      <c r="B4962" t="s">
        <v>872</v>
      </c>
      <c r="C4962" s="2" t="str">
        <f t="shared" si="254"/>
        <v>19</v>
      </c>
      <c r="D4962" t="s">
        <v>757</v>
      </c>
      <c r="E4962" s="2" t="str">
        <f t="shared" si="255"/>
        <v>19102CO06</v>
      </c>
      <c r="F4962" t="s">
        <v>902</v>
      </c>
      <c r="G4962" t="s">
        <v>887</v>
      </c>
      <c r="H4962" t="s">
        <v>888</v>
      </c>
      <c r="I4962">
        <v>22714</v>
      </c>
      <c r="J4962" t="s">
        <v>886</v>
      </c>
      <c r="K4962" s="1">
        <v>14753</v>
      </c>
      <c r="L4962" s="1">
        <v>15674</v>
      </c>
      <c r="M4962">
        <v>921</v>
      </c>
      <c r="N4962" s="1">
        <v>15110.56</v>
      </c>
      <c r="O4962">
        <v>563.44000000000005</v>
      </c>
      <c r="P4962" s="1">
        <v>15110.56</v>
      </c>
      <c r="Q4962">
        <v>0</v>
      </c>
      <c r="R4962" s="1">
        <v>11215.57</v>
      </c>
      <c r="S4962" s="1">
        <v>3894.99</v>
      </c>
    </row>
    <row r="4963" spans="1:19" x14ac:dyDescent="0.25">
      <c r="A4963" s="2">
        <v>1004</v>
      </c>
      <c r="B4963" t="s">
        <v>872</v>
      </c>
      <c r="C4963" s="2" t="str">
        <f t="shared" si="254"/>
        <v>19</v>
      </c>
      <c r="D4963" t="s">
        <v>757</v>
      </c>
      <c r="E4963" s="2" t="str">
        <f t="shared" si="255"/>
        <v>19102CO06</v>
      </c>
      <c r="F4963" t="s">
        <v>902</v>
      </c>
      <c r="G4963" t="s">
        <v>887</v>
      </c>
      <c r="H4963" t="s">
        <v>888</v>
      </c>
      <c r="I4963">
        <v>23001</v>
      </c>
      <c r="J4963" t="s">
        <v>88</v>
      </c>
      <c r="K4963" s="1">
        <v>1153</v>
      </c>
      <c r="L4963" s="1">
        <v>1393</v>
      </c>
      <c r="M4963">
        <v>240</v>
      </c>
      <c r="N4963" s="1">
        <v>1380</v>
      </c>
      <c r="O4963">
        <v>13</v>
      </c>
      <c r="P4963" s="1">
        <v>1380</v>
      </c>
      <c r="Q4963">
        <v>0</v>
      </c>
      <c r="R4963" s="1">
        <v>1380</v>
      </c>
      <c r="S4963">
        <v>0</v>
      </c>
    </row>
    <row r="4964" spans="1:19" x14ac:dyDescent="0.25">
      <c r="A4964" s="2">
        <v>1004</v>
      </c>
      <c r="B4964" t="s">
        <v>872</v>
      </c>
      <c r="C4964" s="2" t="str">
        <f t="shared" si="254"/>
        <v>19</v>
      </c>
      <c r="D4964" t="s">
        <v>757</v>
      </c>
      <c r="E4964" s="2" t="str">
        <f t="shared" si="255"/>
        <v>19102CO06</v>
      </c>
      <c r="F4964" t="s">
        <v>902</v>
      </c>
      <c r="G4964" t="s">
        <v>887</v>
      </c>
      <c r="H4964" t="s">
        <v>888</v>
      </c>
      <c r="I4964">
        <v>23100</v>
      </c>
      <c r="J4964" t="s">
        <v>89</v>
      </c>
      <c r="K4964">
        <v>200</v>
      </c>
      <c r="L4964">
        <v>200</v>
      </c>
      <c r="M4964">
        <v>0</v>
      </c>
      <c r="N4964">
        <v>0</v>
      </c>
      <c r="O4964">
        <v>200</v>
      </c>
      <c r="P4964">
        <v>0</v>
      </c>
      <c r="Q4964">
        <v>0</v>
      </c>
      <c r="R4964">
        <v>0</v>
      </c>
      <c r="S4964">
        <v>0</v>
      </c>
    </row>
    <row r="4965" spans="1:19" x14ac:dyDescent="0.25">
      <c r="A4965" s="2">
        <v>1004</v>
      </c>
      <c r="B4965" t="s">
        <v>872</v>
      </c>
      <c r="C4965" s="2" t="str">
        <f t="shared" si="254"/>
        <v>19</v>
      </c>
      <c r="D4965" t="s">
        <v>757</v>
      </c>
      <c r="E4965" s="2" t="str">
        <f t="shared" si="255"/>
        <v>19102CO06</v>
      </c>
      <c r="F4965" t="s">
        <v>902</v>
      </c>
      <c r="G4965" t="s">
        <v>887</v>
      </c>
      <c r="H4965" t="s">
        <v>888</v>
      </c>
      <c r="I4965">
        <v>27100</v>
      </c>
      <c r="J4965" t="s">
        <v>230</v>
      </c>
      <c r="K4965" s="1">
        <v>2245</v>
      </c>
      <c r="L4965" s="1">
        <v>2245</v>
      </c>
      <c r="M4965">
        <v>0</v>
      </c>
      <c r="N4965" s="1">
        <v>1828.63</v>
      </c>
      <c r="O4965">
        <v>416.37</v>
      </c>
      <c r="P4965" s="1">
        <v>1828.63</v>
      </c>
      <c r="Q4965">
        <v>0</v>
      </c>
      <c r="R4965" s="1">
        <v>1828.63</v>
      </c>
      <c r="S4965">
        <v>0</v>
      </c>
    </row>
    <row r="4966" spans="1:19" x14ac:dyDescent="0.25">
      <c r="A4966" s="2">
        <v>1004</v>
      </c>
      <c r="B4966" t="s">
        <v>872</v>
      </c>
      <c r="C4966" s="2" t="str">
        <f t="shared" si="254"/>
        <v>19</v>
      </c>
      <c r="D4966" t="s">
        <v>757</v>
      </c>
      <c r="E4966" s="2" t="str">
        <f t="shared" si="255"/>
        <v>19102CO06</v>
      </c>
      <c r="F4966" t="s">
        <v>902</v>
      </c>
      <c r="G4966" t="s">
        <v>887</v>
      </c>
      <c r="H4966" t="s">
        <v>888</v>
      </c>
      <c r="I4966">
        <v>27105</v>
      </c>
      <c r="J4966" t="s">
        <v>875</v>
      </c>
      <c r="K4966">
        <v>66</v>
      </c>
      <c r="L4966">
        <v>66</v>
      </c>
      <c r="M4966">
        <v>0</v>
      </c>
      <c r="N4966">
        <v>0</v>
      </c>
      <c r="O4966">
        <v>66</v>
      </c>
      <c r="P4966">
        <v>0</v>
      </c>
      <c r="Q4966">
        <v>0</v>
      </c>
      <c r="R4966">
        <v>0</v>
      </c>
      <c r="S4966">
        <v>0</v>
      </c>
    </row>
    <row r="4967" spans="1:19" x14ac:dyDescent="0.25">
      <c r="A4967" s="2">
        <v>1004</v>
      </c>
      <c r="B4967" t="s">
        <v>872</v>
      </c>
      <c r="C4967" s="2" t="str">
        <f t="shared" si="254"/>
        <v>19</v>
      </c>
      <c r="D4967" t="s">
        <v>757</v>
      </c>
      <c r="E4967" s="2" t="str">
        <f t="shared" si="255"/>
        <v>19102CO06</v>
      </c>
      <c r="F4967" t="s">
        <v>902</v>
      </c>
      <c r="G4967" t="s">
        <v>887</v>
      </c>
      <c r="H4967" t="s">
        <v>888</v>
      </c>
      <c r="I4967">
        <v>28001</v>
      </c>
      <c r="J4967" t="s">
        <v>45</v>
      </c>
      <c r="K4967" s="1">
        <v>10852</v>
      </c>
      <c r="L4967" s="1">
        <v>10652</v>
      </c>
      <c r="M4967">
        <v>-200</v>
      </c>
      <c r="N4967" s="1">
        <v>10496.34</v>
      </c>
      <c r="O4967">
        <v>155.66</v>
      </c>
      <c r="P4967" s="1">
        <v>10496.34</v>
      </c>
      <c r="Q4967">
        <v>0</v>
      </c>
      <c r="R4967" s="1">
        <v>10496.34</v>
      </c>
      <c r="S4967">
        <v>0</v>
      </c>
    </row>
    <row r="4968" spans="1:19" x14ac:dyDescent="0.25">
      <c r="A4968" s="2">
        <v>1004</v>
      </c>
      <c r="B4968" t="s">
        <v>872</v>
      </c>
      <c r="C4968" s="2" t="str">
        <f t="shared" si="254"/>
        <v>19</v>
      </c>
      <c r="D4968" t="s">
        <v>757</v>
      </c>
      <c r="E4968" s="2" t="str">
        <f t="shared" ref="E4968:E4990" si="256">"19102CO07"</f>
        <v>19102CO07</v>
      </c>
      <c r="F4968" t="s">
        <v>903</v>
      </c>
      <c r="G4968" t="s">
        <v>887</v>
      </c>
      <c r="H4968" t="s">
        <v>888</v>
      </c>
      <c r="I4968">
        <v>21000</v>
      </c>
      <c r="J4968" t="s">
        <v>167</v>
      </c>
      <c r="K4968">
        <v>945</v>
      </c>
      <c r="L4968">
        <v>945</v>
      </c>
      <c r="M4968">
        <v>0</v>
      </c>
      <c r="N4968">
        <v>0</v>
      </c>
      <c r="O4968">
        <v>945</v>
      </c>
      <c r="P4968">
        <v>0</v>
      </c>
      <c r="Q4968">
        <v>0</v>
      </c>
      <c r="R4968">
        <v>0</v>
      </c>
      <c r="S4968">
        <v>0</v>
      </c>
    </row>
    <row r="4969" spans="1:19" x14ac:dyDescent="0.25">
      <c r="A4969" s="2">
        <v>1004</v>
      </c>
      <c r="B4969" t="s">
        <v>872</v>
      </c>
      <c r="C4969" s="2" t="str">
        <f t="shared" si="254"/>
        <v>19</v>
      </c>
      <c r="D4969" t="s">
        <v>757</v>
      </c>
      <c r="E4969" s="2" t="str">
        <f t="shared" si="256"/>
        <v>19102CO07</v>
      </c>
      <c r="F4969" t="s">
        <v>903</v>
      </c>
      <c r="G4969" t="s">
        <v>887</v>
      </c>
      <c r="H4969" t="s">
        <v>888</v>
      </c>
      <c r="I4969">
        <v>21200</v>
      </c>
      <c r="J4969" t="s">
        <v>68</v>
      </c>
      <c r="K4969" s="1">
        <v>3247</v>
      </c>
      <c r="L4969" s="1">
        <v>3247</v>
      </c>
      <c r="M4969">
        <v>0</v>
      </c>
      <c r="N4969" s="1">
        <v>3230.7</v>
      </c>
      <c r="O4969">
        <v>16.3</v>
      </c>
      <c r="P4969" s="1">
        <v>3230.7</v>
      </c>
      <c r="Q4969">
        <v>0</v>
      </c>
      <c r="R4969" s="1">
        <v>3230.7</v>
      </c>
      <c r="S4969">
        <v>0</v>
      </c>
    </row>
    <row r="4970" spans="1:19" x14ac:dyDescent="0.25">
      <c r="A4970" s="2">
        <v>1004</v>
      </c>
      <c r="B4970" t="s">
        <v>872</v>
      </c>
      <c r="C4970" s="2" t="str">
        <f t="shared" si="254"/>
        <v>19</v>
      </c>
      <c r="D4970" t="s">
        <v>757</v>
      </c>
      <c r="E4970" s="2" t="str">
        <f t="shared" si="256"/>
        <v>19102CO07</v>
      </c>
      <c r="F4970" t="s">
        <v>903</v>
      </c>
      <c r="G4970" t="s">
        <v>887</v>
      </c>
      <c r="H4970" t="s">
        <v>888</v>
      </c>
      <c r="I4970">
        <v>21300</v>
      </c>
      <c r="J4970" t="s">
        <v>69</v>
      </c>
      <c r="K4970" s="1">
        <v>4429</v>
      </c>
      <c r="L4970" s="1">
        <v>7429</v>
      </c>
      <c r="M4970" s="1">
        <v>3000</v>
      </c>
      <c r="N4970" s="1">
        <v>6375.49</v>
      </c>
      <c r="O4970" s="1">
        <v>1053.51</v>
      </c>
      <c r="P4970" s="1">
        <v>6375.49</v>
      </c>
      <c r="Q4970">
        <v>0</v>
      </c>
      <c r="R4970" s="1">
        <v>6375.46</v>
      </c>
      <c r="S4970">
        <v>0.03</v>
      </c>
    </row>
    <row r="4971" spans="1:19" x14ac:dyDescent="0.25">
      <c r="A4971" s="2">
        <v>1004</v>
      </c>
      <c r="B4971" t="s">
        <v>872</v>
      </c>
      <c r="C4971" s="2" t="str">
        <f t="shared" si="254"/>
        <v>19</v>
      </c>
      <c r="D4971" t="s">
        <v>757</v>
      </c>
      <c r="E4971" s="2" t="str">
        <f t="shared" si="256"/>
        <v>19102CO07</v>
      </c>
      <c r="F4971" t="s">
        <v>903</v>
      </c>
      <c r="G4971" t="s">
        <v>887</v>
      </c>
      <c r="H4971" t="s">
        <v>888</v>
      </c>
      <c r="I4971">
        <v>21400</v>
      </c>
      <c r="J4971" t="s">
        <v>70</v>
      </c>
      <c r="K4971">
        <v>600</v>
      </c>
      <c r="L4971">
        <v>600</v>
      </c>
      <c r="M4971">
        <v>0</v>
      </c>
      <c r="N4971">
        <v>307.95</v>
      </c>
      <c r="O4971">
        <v>292.05</v>
      </c>
      <c r="P4971">
        <v>307.95</v>
      </c>
      <c r="Q4971">
        <v>0</v>
      </c>
      <c r="R4971">
        <v>307.95</v>
      </c>
      <c r="S4971">
        <v>0</v>
      </c>
    </row>
    <row r="4972" spans="1:19" x14ac:dyDescent="0.25">
      <c r="A4972" s="2">
        <v>1004</v>
      </c>
      <c r="B4972" t="s">
        <v>872</v>
      </c>
      <c r="C4972" s="2" t="str">
        <f t="shared" si="254"/>
        <v>19</v>
      </c>
      <c r="D4972" t="s">
        <v>757</v>
      </c>
      <c r="E4972" s="2" t="str">
        <f t="shared" si="256"/>
        <v>19102CO07</v>
      </c>
      <c r="F4972" t="s">
        <v>903</v>
      </c>
      <c r="G4972" t="s">
        <v>887</v>
      </c>
      <c r="H4972" t="s">
        <v>888</v>
      </c>
      <c r="I4972">
        <v>21500</v>
      </c>
      <c r="J4972" t="s">
        <v>71</v>
      </c>
      <c r="K4972" s="1">
        <v>1591</v>
      </c>
      <c r="L4972" s="1">
        <v>2091</v>
      </c>
      <c r="M4972">
        <v>500</v>
      </c>
      <c r="N4972" s="1">
        <v>2127.96</v>
      </c>
      <c r="O4972">
        <v>-36.96</v>
      </c>
      <c r="P4972" s="1">
        <v>2127.96</v>
      </c>
      <c r="Q4972">
        <v>0</v>
      </c>
      <c r="R4972" s="1">
        <v>2127.96</v>
      </c>
      <c r="S4972">
        <v>0</v>
      </c>
    </row>
    <row r="4973" spans="1:19" x14ac:dyDescent="0.25">
      <c r="A4973" s="2">
        <v>1004</v>
      </c>
      <c r="B4973" t="s">
        <v>872</v>
      </c>
      <c r="C4973" s="2" t="str">
        <f t="shared" si="254"/>
        <v>19</v>
      </c>
      <c r="D4973" t="s">
        <v>757</v>
      </c>
      <c r="E4973" s="2" t="str">
        <f t="shared" si="256"/>
        <v>19102CO07</v>
      </c>
      <c r="F4973" t="s">
        <v>903</v>
      </c>
      <c r="G4973" t="s">
        <v>887</v>
      </c>
      <c r="H4973" t="s">
        <v>888</v>
      </c>
      <c r="I4973">
        <v>22000</v>
      </c>
      <c r="J4973" t="s">
        <v>39</v>
      </c>
      <c r="K4973">
        <v>657</v>
      </c>
      <c r="L4973">
        <v>657</v>
      </c>
      <c r="M4973">
        <v>0</v>
      </c>
      <c r="N4973">
        <v>636.09</v>
      </c>
      <c r="O4973">
        <v>20.91</v>
      </c>
      <c r="P4973">
        <v>636.09</v>
      </c>
      <c r="Q4973">
        <v>0</v>
      </c>
      <c r="R4973">
        <v>636.09</v>
      </c>
      <c r="S4973">
        <v>0</v>
      </c>
    </row>
    <row r="4974" spans="1:19" x14ac:dyDescent="0.25">
      <c r="A4974" s="2">
        <v>1004</v>
      </c>
      <c r="B4974" t="s">
        <v>872</v>
      </c>
      <c r="C4974" s="2" t="str">
        <f t="shared" si="254"/>
        <v>19</v>
      </c>
      <c r="D4974" t="s">
        <v>757</v>
      </c>
      <c r="E4974" s="2" t="str">
        <f t="shared" si="256"/>
        <v>19102CO07</v>
      </c>
      <c r="F4974" t="s">
        <v>903</v>
      </c>
      <c r="G4974" t="s">
        <v>887</v>
      </c>
      <c r="H4974" t="s">
        <v>888</v>
      </c>
      <c r="I4974">
        <v>22004</v>
      </c>
      <c r="J4974" t="s">
        <v>72</v>
      </c>
      <c r="K4974">
        <v>546</v>
      </c>
      <c r="L4974">
        <v>546</v>
      </c>
      <c r="M4974">
        <v>0</v>
      </c>
      <c r="N4974">
        <v>505.59</v>
      </c>
      <c r="O4974">
        <v>40.409999999999997</v>
      </c>
      <c r="P4974">
        <v>505.59</v>
      </c>
      <c r="Q4974">
        <v>0</v>
      </c>
      <c r="R4974">
        <v>505.59</v>
      </c>
      <c r="S4974">
        <v>0</v>
      </c>
    </row>
    <row r="4975" spans="1:19" x14ac:dyDescent="0.25">
      <c r="A4975" s="2">
        <v>1004</v>
      </c>
      <c r="B4975" t="s">
        <v>872</v>
      </c>
      <c r="C4975" s="2" t="str">
        <f t="shared" si="254"/>
        <v>19</v>
      </c>
      <c r="D4975" t="s">
        <v>757</v>
      </c>
      <c r="E4975" s="2" t="str">
        <f t="shared" si="256"/>
        <v>19102CO07</v>
      </c>
      <c r="F4975" t="s">
        <v>903</v>
      </c>
      <c r="G4975" t="s">
        <v>887</v>
      </c>
      <c r="H4975" t="s">
        <v>888</v>
      </c>
      <c r="I4975">
        <v>22100</v>
      </c>
      <c r="J4975" t="s">
        <v>73</v>
      </c>
      <c r="K4975" s="1">
        <v>7553</v>
      </c>
      <c r="L4975" s="1">
        <v>11053</v>
      </c>
      <c r="M4975" s="1">
        <v>3500</v>
      </c>
      <c r="N4975" s="1">
        <v>9832.2099999999991</v>
      </c>
      <c r="O4975" s="1">
        <v>1220.79</v>
      </c>
      <c r="P4975" s="1">
        <v>9832.2099999999991</v>
      </c>
      <c r="Q4975">
        <v>0</v>
      </c>
      <c r="R4975" s="1">
        <v>9832.2099999999991</v>
      </c>
      <c r="S4975">
        <v>0</v>
      </c>
    </row>
    <row r="4976" spans="1:19" x14ac:dyDescent="0.25">
      <c r="A4976" s="2">
        <v>1004</v>
      </c>
      <c r="B4976" t="s">
        <v>872</v>
      </c>
      <c r="C4976" s="2" t="str">
        <f t="shared" si="254"/>
        <v>19</v>
      </c>
      <c r="D4976" t="s">
        <v>757</v>
      </c>
      <c r="E4976" s="2" t="str">
        <f t="shared" si="256"/>
        <v>19102CO07</v>
      </c>
      <c r="F4976" t="s">
        <v>903</v>
      </c>
      <c r="G4976" t="s">
        <v>887</v>
      </c>
      <c r="H4976" t="s">
        <v>888</v>
      </c>
      <c r="I4976">
        <v>22101</v>
      </c>
      <c r="J4976" t="s">
        <v>74</v>
      </c>
      <c r="K4976" s="1">
        <v>2378</v>
      </c>
      <c r="L4976" s="1">
        <v>2878</v>
      </c>
      <c r="M4976">
        <v>500</v>
      </c>
      <c r="N4976" s="1">
        <v>2774.88</v>
      </c>
      <c r="O4976">
        <v>103.12</v>
      </c>
      <c r="P4976" s="1">
        <v>2774.88</v>
      </c>
      <c r="Q4976">
        <v>0</v>
      </c>
      <c r="R4976" s="1">
        <v>2774.88</v>
      </c>
      <c r="S4976">
        <v>0</v>
      </c>
    </row>
    <row r="4977" spans="1:19" x14ac:dyDescent="0.25">
      <c r="A4977" s="2">
        <v>1004</v>
      </c>
      <c r="B4977" t="s">
        <v>872</v>
      </c>
      <c r="C4977" s="2" t="str">
        <f t="shared" si="254"/>
        <v>19</v>
      </c>
      <c r="D4977" t="s">
        <v>757</v>
      </c>
      <c r="E4977" s="2" t="str">
        <f t="shared" si="256"/>
        <v>19102CO07</v>
      </c>
      <c r="F4977" t="s">
        <v>903</v>
      </c>
      <c r="G4977" t="s">
        <v>887</v>
      </c>
      <c r="H4977" t="s">
        <v>888</v>
      </c>
      <c r="I4977">
        <v>22102</v>
      </c>
      <c r="J4977" t="s">
        <v>75</v>
      </c>
      <c r="K4977" s="1">
        <v>5736</v>
      </c>
      <c r="L4977" s="1">
        <v>18630</v>
      </c>
      <c r="M4977" s="1">
        <v>12894</v>
      </c>
      <c r="N4977" s="1">
        <v>13291.13</v>
      </c>
      <c r="O4977" s="1">
        <v>5338.87</v>
      </c>
      <c r="P4977" s="1">
        <v>13291.13</v>
      </c>
      <c r="Q4977">
        <v>0</v>
      </c>
      <c r="R4977" s="1">
        <v>13291.13</v>
      </c>
      <c r="S4977">
        <v>0</v>
      </c>
    </row>
    <row r="4978" spans="1:19" x14ac:dyDescent="0.25">
      <c r="A4978" s="2">
        <v>1004</v>
      </c>
      <c r="B4978" t="s">
        <v>872</v>
      </c>
      <c r="C4978" s="2" t="str">
        <f t="shared" si="254"/>
        <v>19</v>
      </c>
      <c r="D4978" t="s">
        <v>757</v>
      </c>
      <c r="E4978" s="2" t="str">
        <f t="shared" si="256"/>
        <v>19102CO07</v>
      </c>
      <c r="F4978" t="s">
        <v>903</v>
      </c>
      <c r="G4978" t="s">
        <v>887</v>
      </c>
      <c r="H4978" t="s">
        <v>888</v>
      </c>
      <c r="I4978">
        <v>22103</v>
      </c>
      <c r="J4978" t="s">
        <v>76</v>
      </c>
      <c r="K4978">
        <v>220</v>
      </c>
      <c r="L4978">
        <v>220</v>
      </c>
      <c r="M4978">
        <v>0</v>
      </c>
      <c r="N4978">
        <v>87.82</v>
      </c>
      <c r="O4978">
        <v>132.18</v>
      </c>
      <c r="P4978">
        <v>87.82</v>
      </c>
      <c r="Q4978">
        <v>0</v>
      </c>
      <c r="R4978">
        <v>87.82</v>
      </c>
      <c r="S4978">
        <v>0</v>
      </c>
    </row>
    <row r="4979" spans="1:19" x14ac:dyDescent="0.25">
      <c r="A4979" s="2">
        <v>1004</v>
      </c>
      <c r="B4979" t="s">
        <v>872</v>
      </c>
      <c r="C4979" s="2" t="str">
        <f t="shared" si="254"/>
        <v>19</v>
      </c>
      <c r="D4979" t="s">
        <v>757</v>
      </c>
      <c r="E4979" s="2" t="str">
        <f t="shared" si="256"/>
        <v>19102CO07</v>
      </c>
      <c r="F4979" t="s">
        <v>903</v>
      </c>
      <c r="G4979" t="s">
        <v>887</v>
      </c>
      <c r="H4979" t="s">
        <v>888</v>
      </c>
      <c r="I4979">
        <v>22104</v>
      </c>
      <c r="J4979" t="s">
        <v>77</v>
      </c>
      <c r="K4979" s="1">
        <v>3217</v>
      </c>
      <c r="L4979" s="1">
        <v>3217</v>
      </c>
      <c r="M4979">
        <v>0</v>
      </c>
      <c r="N4979" s="1">
        <v>3205.37</v>
      </c>
      <c r="O4979">
        <v>11.63</v>
      </c>
      <c r="P4979" s="1">
        <v>3205.37</v>
      </c>
      <c r="Q4979">
        <v>0</v>
      </c>
      <c r="R4979" s="1">
        <v>3204.87</v>
      </c>
      <c r="S4979">
        <v>0.5</v>
      </c>
    </row>
    <row r="4980" spans="1:19" x14ac:dyDescent="0.25">
      <c r="A4980" s="2">
        <v>1004</v>
      </c>
      <c r="B4980" t="s">
        <v>872</v>
      </c>
      <c r="C4980" s="2" t="str">
        <f t="shared" si="254"/>
        <v>19</v>
      </c>
      <c r="D4980" t="s">
        <v>757</v>
      </c>
      <c r="E4980" s="2" t="str">
        <f t="shared" si="256"/>
        <v>19102CO07</v>
      </c>
      <c r="F4980" t="s">
        <v>903</v>
      </c>
      <c r="G4980" t="s">
        <v>887</v>
      </c>
      <c r="H4980" t="s">
        <v>888</v>
      </c>
      <c r="I4980">
        <v>22107</v>
      </c>
      <c r="J4980" t="s">
        <v>106</v>
      </c>
      <c r="K4980" s="1">
        <v>5264</v>
      </c>
      <c r="L4980" s="1">
        <v>5264</v>
      </c>
      <c r="M4980">
        <v>0</v>
      </c>
      <c r="N4980" s="1">
        <v>5182.05</v>
      </c>
      <c r="O4980">
        <v>81.95</v>
      </c>
      <c r="P4980" s="1">
        <v>5182.05</v>
      </c>
      <c r="Q4980">
        <v>0</v>
      </c>
      <c r="R4980" s="1">
        <v>5182.05</v>
      </c>
      <c r="S4980">
        <v>0</v>
      </c>
    </row>
    <row r="4981" spans="1:19" x14ac:dyDescent="0.25">
      <c r="A4981" s="2">
        <v>1004</v>
      </c>
      <c r="B4981" t="s">
        <v>872</v>
      </c>
      <c r="C4981" s="2" t="str">
        <f t="shared" si="254"/>
        <v>19</v>
      </c>
      <c r="D4981" t="s">
        <v>757</v>
      </c>
      <c r="E4981" s="2" t="str">
        <f t="shared" si="256"/>
        <v>19102CO07</v>
      </c>
      <c r="F4981" t="s">
        <v>903</v>
      </c>
      <c r="G4981" t="s">
        <v>887</v>
      </c>
      <c r="H4981" t="s">
        <v>888</v>
      </c>
      <c r="I4981">
        <v>22109</v>
      </c>
      <c r="J4981" t="s">
        <v>78</v>
      </c>
      <c r="K4981" s="1">
        <v>7774</v>
      </c>
      <c r="L4981" s="1">
        <v>7774</v>
      </c>
      <c r="M4981">
        <v>0</v>
      </c>
      <c r="N4981" s="1">
        <v>7624.35</v>
      </c>
      <c r="O4981">
        <v>149.65</v>
      </c>
      <c r="P4981" s="1">
        <v>7624.35</v>
      </c>
      <c r="Q4981">
        <v>0</v>
      </c>
      <c r="R4981" s="1">
        <v>7624.35</v>
      </c>
      <c r="S4981">
        <v>0</v>
      </c>
    </row>
    <row r="4982" spans="1:19" x14ac:dyDescent="0.25">
      <c r="A4982" s="2">
        <v>1004</v>
      </c>
      <c r="B4982" t="s">
        <v>872</v>
      </c>
      <c r="C4982" s="2" t="str">
        <f t="shared" si="254"/>
        <v>19</v>
      </c>
      <c r="D4982" t="s">
        <v>757</v>
      </c>
      <c r="E4982" s="2" t="str">
        <f t="shared" si="256"/>
        <v>19102CO07</v>
      </c>
      <c r="F4982" t="s">
        <v>903</v>
      </c>
      <c r="G4982" t="s">
        <v>887</v>
      </c>
      <c r="H4982" t="s">
        <v>888</v>
      </c>
      <c r="I4982">
        <v>22300</v>
      </c>
      <c r="J4982" t="s">
        <v>79</v>
      </c>
      <c r="K4982" s="1">
        <v>53204</v>
      </c>
      <c r="L4982" s="1">
        <v>43774</v>
      </c>
      <c r="M4982" s="1">
        <v>-9430</v>
      </c>
      <c r="N4982" s="1">
        <v>42921.33</v>
      </c>
      <c r="O4982">
        <v>852.67</v>
      </c>
      <c r="P4982" s="1">
        <v>42921.33</v>
      </c>
      <c r="Q4982">
        <v>0</v>
      </c>
      <c r="R4982" s="1">
        <v>42921.32</v>
      </c>
      <c r="S4982">
        <v>0.01</v>
      </c>
    </row>
    <row r="4983" spans="1:19" x14ac:dyDescent="0.25">
      <c r="A4983" s="2">
        <v>1004</v>
      </c>
      <c r="B4983" t="s">
        <v>872</v>
      </c>
      <c r="C4983" s="2" t="str">
        <f t="shared" ref="C4983:C5046" si="257">"19"</f>
        <v>19</v>
      </c>
      <c r="D4983" t="s">
        <v>757</v>
      </c>
      <c r="E4983" s="2" t="str">
        <f t="shared" si="256"/>
        <v>19102CO07</v>
      </c>
      <c r="F4983" t="s">
        <v>903</v>
      </c>
      <c r="G4983" t="s">
        <v>887</v>
      </c>
      <c r="H4983" t="s">
        <v>888</v>
      </c>
      <c r="I4983">
        <v>22401</v>
      </c>
      <c r="J4983" t="s">
        <v>175</v>
      </c>
      <c r="K4983">
        <v>512</v>
      </c>
      <c r="L4983">
        <v>512</v>
      </c>
      <c r="M4983">
        <v>0</v>
      </c>
      <c r="N4983">
        <v>0</v>
      </c>
      <c r="O4983">
        <v>512</v>
      </c>
      <c r="P4983">
        <v>0</v>
      </c>
      <c r="Q4983">
        <v>0</v>
      </c>
      <c r="R4983">
        <v>0</v>
      </c>
      <c r="S4983">
        <v>0</v>
      </c>
    </row>
    <row r="4984" spans="1:19" x14ac:dyDescent="0.25">
      <c r="A4984" s="2">
        <v>1004</v>
      </c>
      <c r="B4984" t="s">
        <v>872</v>
      </c>
      <c r="C4984" s="2" t="str">
        <f t="shared" si="257"/>
        <v>19</v>
      </c>
      <c r="D4984" t="s">
        <v>757</v>
      </c>
      <c r="E4984" s="2" t="str">
        <f t="shared" si="256"/>
        <v>19102CO07</v>
      </c>
      <c r="F4984" t="s">
        <v>903</v>
      </c>
      <c r="G4984" t="s">
        <v>887</v>
      </c>
      <c r="H4984" t="s">
        <v>888</v>
      </c>
      <c r="I4984">
        <v>22700</v>
      </c>
      <c r="J4984" t="s">
        <v>84</v>
      </c>
      <c r="K4984" s="1">
        <v>2173</v>
      </c>
      <c r="L4984" s="1">
        <v>2173</v>
      </c>
      <c r="M4984">
        <v>0</v>
      </c>
      <c r="N4984" s="1">
        <v>1633.43</v>
      </c>
      <c r="O4984">
        <v>539.57000000000005</v>
      </c>
      <c r="P4984" s="1">
        <v>1633.43</v>
      </c>
      <c r="Q4984">
        <v>0</v>
      </c>
      <c r="R4984" s="1">
        <v>1633.43</v>
      </c>
      <c r="S4984">
        <v>0</v>
      </c>
    </row>
    <row r="4985" spans="1:19" x14ac:dyDescent="0.25">
      <c r="A4985" s="2">
        <v>1004</v>
      </c>
      <c r="B4985" t="s">
        <v>872</v>
      </c>
      <c r="C4985" s="2" t="str">
        <f t="shared" si="257"/>
        <v>19</v>
      </c>
      <c r="D4985" t="s">
        <v>757</v>
      </c>
      <c r="E4985" s="2" t="str">
        <f t="shared" si="256"/>
        <v>19102CO07</v>
      </c>
      <c r="F4985" t="s">
        <v>903</v>
      </c>
      <c r="G4985" t="s">
        <v>887</v>
      </c>
      <c r="H4985" t="s">
        <v>888</v>
      </c>
      <c r="I4985">
        <v>22709</v>
      </c>
      <c r="J4985" t="s">
        <v>87</v>
      </c>
      <c r="K4985">
        <v>780</v>
      </c>
      <c r="L4985">
        <v>780</v>
      </c>
      <c r="M4985">
        <v>0</v>
      </c>
      <c r="N4985">
        <v>780.46</v>
      </c>
      <c r="O4985">
        <v>-0.46</v>
      </c>
      <c r="P4985">
        <v>780.46</v>
      </c>
      <c r="Q4985">
        <v>0</v>
      </c>
      <c r="R4985">
        <v>780.46</v>
      </c>
      <c r="S4985">
        <v>0</v>
      </c>
    </row>
    <row r="4986" spans="1:19" x14ac:dyDescent="0.25">
      <c r="A4986" s="2">
        <v>1004</v>
      </c>
      <c r="B4986" t="s">
        <v>872</v>
      </c>
      <c r="C4986" s="2" t="str">
        <f t="shared" si="257"/>
        <v>19</v>
      </c>
      <c r="D4986" t="s">
        <v>757</v>
      </c>
      <c r="E4986" s="2" t="str">
        <f t="shared" si="256"/>
        <v>19102CO07</v>
      </c>
      <c r="F4986" t="s">
        <v>903</v>
      </c>
      <c r="G4986" t="s">
        <v>887</v>
      </c>
      <c r="H4986" t="s">
        <v>888</v>
      </c>
      <c r="I4986">
        <v>22712</v>
      </c>
      <c r="J4986" t="s">
        <v>885</v>
      </c>
      <c r="K4986" s="1">
        <v>99136</v>
      </c>
      <c r="L4986" s="1">
        <v>86242</v>
      </c>
      <c r="M4986" s="1">
        <v>-12894</v>
      </c>
      <c r="N4986" s="1">
        <v>86241.21</v>
      </c>
      <c r="O4986">
        <v>0.79</v>
      </c>
      <c r="P4986" s="1">
        <v>86241.21</v>
      </c>
      <c r="Q4986">
        <v>0</v>
      </c>
      <c r="R4986" s="1">
        <v>80234.460000000006</v>
      </c>
      <c r="S4986" s="1">
        <v>6006.75</v>
      </c>
    </row>
    <row r="4987" spans="1:19" x14ac:dyDescent="0.25">
      <c r="A4987" s="2">
        <v>1004</v>
      </c>
      <c r="B4987" t="s">
        <v>872</v>
      </c>
      <c r="C4987" s="2" t="str">
        <f t="shared" si="257"/>
        <v>19</v>
      </c>
      <c r="D4987" t="s">
        <v>757</v>
      </c>
      <c r="E4987" s="2" t="str">
        <f t="shared" si="256"/>
        <v>19102CO07</v>
      </c>
      <c r="F4987" t="s">
        <v>903</v>
      </c>
      <c r="G4987" t="s">
        <v>887</v>
      </c>
      <c r="H4987" t="s">
        <v>888</v>
      </c>
      <c r="I4987">
        <v>23001</v>
      </c>
      <c r="J4987" t="s">
        <v>88</v>
      </c>
      <c r="K4987">
        <v>760</v>
      </c>
      <c r="L4987">
        <v>760</v>
      </c>
      <c r="M4987">
        <v>0</v>
      </c>
      <c r="N4987">
        <v>600</v>
      </c>
      <c r="O4987">
        <v>160</v>
      </c>
      <c r="P4987">
        <v>600</v>
      </c>
      <c r="Q4987">
        <v>0</v>
      </c>
      <c r="R4987">
        <v>600</v>
      </c>
      <c r="S4987">
        <v>0</v>
      </c>
    </row>
    <row r="4988" spans="1:19" x14ac:dyDescent="0.25">
      <c r="A4988" s="2">
        <v>1004</v>
      </c>
      <c r="B4988" t="s">
        <v>872</v>
      </c>
      <c r="C4988" s="2" t="str">
        <f t="shared" si="257"/>
        <v>19</v>
      </c>
      <c r="D4988" t="s">
        <v>757</v>
      </c>
      <c r="E4988" s="2" t="str">
        <f t="shared" si="256"/>
        <v>19102CO07</v>
      </c>
      <c r="F4988" t="s">
        <v>903</v>
      </c>
      <c r="G4988" t="s">
        <v>887</v>
      </c>
      <c r="H4988" t="s">
        <v>888</v>
      </c>
      <c r="I4988">
        <v>23100</v>
      </c>
      <c r="J4988" t="s">
        <v>89</v>
      </c>
      <c r="K4988">
        <v>200</v>
      </c>
      <c r="L4988">
        <v>200</v>
      </c>
      <c r="M4988">
        <v>0</v>
      </c>
      <c r="N4988">
        <v>196.25</v>
      </c>
      <c r="O4988">
        <v>3.75</v>
      </c>
      <c r="P4988">
        <v>196.25</v>
      </c>
      <c r="Q4988">
        <v>0</v>
      </c>
      <c r="R4988">
        <v>196.25</v>
      </c>
      <c r="S4988">
        <v>0</v>
      </c>
    </row>
    <row r="4989" spans="1:19" x14ac:dyDescent="0.25">
      <c r="A4989" s="2">
        <v>1004</v>
      </c>
      <c r="B4989" t="s">
        <v>872</v>
      </c>
      <c r="C4989" s="2" t="str">
        <f t="shared" si="257"/>
        <v>19</v>
      </c>
      <c r="D4989" t="s">
        <v>757</v>
      </c>
      <c r="E4989" s="2" t="str">
        <f t="shared" si="256"/>
        <v>19102CO07</v>
      </c>
      <c r="F4989" t="s">
        <v>903</v>
      </c>
      <c r="G4989" t="s">
        <v>887</v>
      </c>
      <c r="H4989" t="s">
        <v>888</v>
      </c>
      <c r="I4989">
        <v>27100</v>
      </c>
      <c r="J4989" t="s">
        <v>230</v>
      </c>
      <c r="K4989">
        <v>999</v>
      </c>
      <c r="L4989">
        <v>999</v>
      </c>
      <c r="M4989">
        <v>0</v>
      </c>
      <c r="N4989">
        <v>996.68</v>
      </c>
      <c r="O4989">
        <v>2.3199999999999998</v>
      </c>
      <c r="P4989">
        <v>996.68</v>
      </c>
      <c r="Q4989">
        <v>0</v>
      </c>
      <c r="R4989">
        <v>996.68</v>
      </c>
      <c r="S4989">
        <v>0</v>
      </c>
    </row>
    <row r="4990" spans="1:19" x14ac:dyDescent="0.25">
      <c r="A4990" s="2">
        <v>1004</v>
      </c>
      <c r="B4990" t="s">
        <v>872</v>
      </c>
      <c r="C4990" s="2" t="str">
        <f t="shared" si="257"/>
        <v>19</v>
      </c>
      <c r="D4990" t="s">
        <v>757</v>
      </c>
      <c r="E4990" s="2" t="str">
        <f t="shared" si="256"/>
        <v>19102CO07</v>
      </c>
      <c r="F4990" t="s">
        <v>903</v>
      </c>
      <c r="G4990" t="s">
        <v>887</v>
      </c>
      <c r="H4990" t="s">
        <v>888</v>
      </c>
      <c r="I4990">
        <v>28001</v>
      </c>
      <c r="J4990" t="s">
        <v>45</v>
      </c>
      <c r="K4990" s="1">
        <v>5766</v>
      </c>
      <c r="L4990" s="1">
        <v>5766</v>
      </c>
      <c r="M4990">
        <v>0</v>
      </c>
      <c r="N4990" s="1">
        <v>5346.87</v>
      </c>
      <c r="O4990">
        <v>419.13</v>
      </c>
      <c r="P4990" s="1">
        <v>5346.87</v>
      </c>
      <c r="Q4990">
        <v>0</v>
      </c>
      <c r="R4990" s="1">
        <v>5346.87</v>
      </c>
      <c r="S4990">
        <v>0</v>
      </c>
    </row>
    <row r="4991" spans="1:19" x14ac:dyDescent="0.25">
      <c r="A4991" s="2">
        <v>1004</v>
      </c>
      <c r="B4991" t="s">
        <v>872</v>
      </c>
      <c r="C4991" s="2" t="str">
        <f t="shared" si="257"/>
        <v>19</v>
      </c>
      <c r="D4991" t="s">
        <v>757</v>
      </c>
      <c r="E4991" s="2" t="str">
        <f t="shared" ref="E4991:E5015" si="258">"19102CO08"</f>
        <v>19102CO08</v>
      </c>
      <c r="F4991" t="s">
        <v>904</v>
      </c>
      <c r="G4991" t="s">
        <v>887</v>
      </c>
      <c r="H4991" t="s">
        <v>888</v>
      </c>
      <c r="I4991">
        <v>21000</v>
      </c>
      <c r="J4991" t="s">
        <v>167</v>
      </c>
      <c r="K4991" s="1">
        <v>18428</v>
      </c>
      <c r="L4991" s="1">
        <v>18428</v>
      </c>
      <c r="M4991">
        <v>0</v>
      </c>
      <c r="N4991" s="1">
        <v>18237.18</v>
      </c>
      <c r="O4991">
        <v>190.82</v>
      </c>
      <c r="P4991" s="1">
        <v>18237.18</v>
      </c>
      <c r="Q4991">
        <v>0</v>
      </c>
      <c r="R4991" s="1">
        <v>18237.12</v>
      </c>
      <c r="S4991">
        <v>0.06</v>
      </c>
    </row>
    <row r="4992" spans="1:19" x14ac:dyDescent="0.25">
      <c r="A4992" s="2">
        <v>1004</v>
      </c>
      <c r="B4992" t="s">
        <v>872</v>
      </c>
      <c r="C4992" s="2" t="str">
        <f t="shared" si="257"/>
        <v>19</v>
      </c>
      <c r="D4992" t="s">
        <v>757</v>
      </c>
      <c r="E4992" s="2" t="str">
        <f t="shared" si="258"/>
        <v>19102CO08</v>
      </c>
      <c r="F4992" t="s">
        <v>904</v>
      </c>
      <c r="G4992" t="s">
        <v>887</v>
      </c>
      <c r="H4992" t="s">
        <v>888</v>
      </c>
      <c r="I4992">
        <v>21200</v>
      </c>
      <c r="J4992" t="s">
        <v>68</v>
      </c>
      <c r="K4992" s="1">
        <v>2929</v>
      </c>
      <c r="L4992" s="1">
        <v>2929</v>
      </c>
      <c r="M4992">
        <v>0</v>
      </c>
      <c r="N4992">
        <v>900.98</v>
      </c>
      <c r="O4992" s="1">
        <v>2028.02</v>
      </c>
      <c r="P4992">
        <v>900.98</v>
      </c>
      <c r="Q4992">
        <v>0</v>
      </c>
      <c r="R4992">
        <v>900.98</v>
      </c>
      <c r="S4992">
        <v>0</v>
      </c>
    </row>
    <row r="4993" spans="1:19" x14ac:dyDescent="0.25">
      <c r="A4993" s="2">
        <v>1004</v>
      </c>
      <c r="B4993" t="s">
        <v>872</v>
      </c>
      <c r="C4993" s="2" t="str">
        <f t="shared" si="257"/>
        <v>19</v>
      </c>
      <c r="D4993" t="s">
        <v>757</v>
      </c>
      <c r="E4993" s="2" t="str">
        <f t="shared" si="258"/>
        <v>19102CO08</v>
      </c>
      <c r="F4993" t="s">
        <v>904</v>
      </c>
      <c r="G4993" t="s">
        <v>887</v>
      </c>
      <c r="H4993" t="s">
        <v>888</v>
      </c>
      <c r="I4993">
        <v>21300</v>
      </c>
      <c r="J4993" t="s">
        <v>69</v>
      </c>
      <c r="K4993" s="1">
        <v>9942</v>
      </c>
      <c r="L4993" s="1">
        <v>17442</v>
      </c>
      <c r="M4993" s="1">
        <v>7500</v>
      </c>
      <c r="N4993" s="1">
        <v>14759.72</v>
      </c>
      <c r="O4993" s="1">
        <v>2682.28</v>
      </c>
      <c r="P4993" s="1">
        <v>14759.72</v>
      </c>
      <c r="Q4993">
        <v>0</v>
      </c>
      <c r="R4993" s="1">
        <v>13886.34</v>
      </c>
      <c r="S4993">
        <v>873.38</v>
      </c>
    </row>
    <row r="4994" spans="1:19" x14ac:dyDescent="0.25">
      <c r="A4994" s="2">
        <v>1004</v>
      </c>
      <c r="B4994" t="s">
        <v>872</v>
      </c>
      <c r="C4994" s="2" t="str">
        <f t="shared" si="257"/>
        <v>19</v>
      </c>
      <c r="D4994" t="s">
        <v>757</v>
      </c>
      <c r="E4994" s="2" t="str">
        <f t="shared" si="258"/>
        <v>19102CO08</v>
      </c>
      <c r="F4994" t="s">
        <v>904</v>
      </c>
      <c r="G4994" t="s">
        <v>887</v>
      </c>
      <c r="H4994" t="s">
        <v>888</v>
      </c>
      <c r="I4994">
        <v>21400</v>
      </c>
      <c r="J4994" t="s">
        <v>70</v>
      </c>
      <c r="K4994" s="1">
        <v>2776</v>
      </c>
      <c r="L4994" s="1">
        <v>2776</v>
      </c>
      <c r="M4994">
        <v>0</v>
      </c>
      <c r="N4994">
        <v>119.66</v>
      </c>
      <c r="O4994" s="1">
        <v>2656.34</v>
      </c>
      <c r="P4994">
        <v>119.66</v>
      </c>
      <c r="Q4994">
        <v>0</v>
      </c>
      <c r="R4994">
        <v>119.66</v>
      </c>
      <c r="S4994">
        <v>0</v>
      </c>
    </row>
    <row r="4995" spans="1:19" x14ac:dyDescent="0.25">
      <c r="A4995" s="2">
        <v>1004</v>
      </c>
      <c r="B4995" t="s">
        <v>872</v>
      </c>
      <c r="C4995" s="2" t="str">
        <f t="shared" si="257"/>
        <v>19</v>
      </c>
      <c r="D4995" t="s">
        <v>757</v>
      </c>
      <c r="E4995" s="2" t="str">
        <f t="shared" si="258"/>
        <v>19102CO08</v>
      </c>
      <c r="F4995" t="s">
        <v>904</v>
      </c>
      <c r="G4995" t="s">
        <v>887</v>
      </c>
      <c r="H4995" t="s">
        <v>888</v>
      </c>
      <c r="I4995">
        <v>21500</v>
      </c>
      <c r="J4995" t="s">
        <v>71</v>
      </c>
      <c r="K4995" s="1">
        <v>1217</v>
      </c>
      <c r="L4995" s="1">
        <v>1217</v>
      </c>
      <c r="M4995">
        <v>0</v>
      </c>
      <c r="N4995">
        <v>795.6</v>
      </c>
      <c r="O4995">
        <v>421.4</v>
      </c>
      <c r="P4995">
        <v>795.6</v>
      </c>
      <c r="Q4995">
        <v>0</v>
      </c>
      <c r="R4995">
        <v>795.6</v>
      </c>
      <c r="S4995">
        <v>0</v>
      </c>
    </row>
    <row r="4996" spans="1:19" x14ac:dyDescent="0.25">
      <c r="A4996" s="2">
        <v>1004</v>
      </c>
      <c r="B4996" t="s">
        <v>872</v>
      </c>
      <c r="C4996" s="2" t="str">
        <f t="shared" si="257"/>
        <v>19</v>
      </c>
      <c r="D4996" t="s">
        <v>757</v>
      </c>
      <c r="E4996" s="2" t="str">
        <f t="shared" si="258"/>
        <v>19102CO08</v>
      </c>
      <c r="F4996" t="s">
        <v>904</v>
      </c>
      <c r="G4996" t="s">
        <v>887</v>
      </c>
      <c r="H4996" t="s">
        <v>888</v>
      </c>
      <c r="I4996">
        <v>22000</v>
      </c>
      <c r="J4996" t="s">
        <v>39</v>
      </c>
      <c r="K4996">
        <v>945</v>
      </c>
      <c r="L4996" s="1">
        <v>1301</v>
      </c>
      <c r="M4996">
        <v>356</v>
      </c>
      <c r="N4996" s="1">
        <v>1300.23</v>
      </c>
      <c r="O4996">
        <v>0.77</v>
      </c>
      <c r="P4996" s="1">
        <v>1300.23</v>
      </c>
      <c r="Q4996">
        <v>0</v>
      </c>
      <c r="R4996" s="1">
        <v>1300.23</v>
      </c>
      <c r="S4996">
        <v>0</v>
      </c>
    </row>
    <row r="4997" spans="1:19" x14ac:dyDescent="0.25">
      <c r="A4997" s="2">
        <v>1004</v>
      </c>
      <c r="B4997" t="s">
        <v>872</v>
      </c>
      <c r="C4997" s="2" t="str">
        <f t="shared" si="257"/>
        <v>19</v>
      </c>
      <c r="D4997" t="s">
        <v>757</v>
      </c>
      <c r="E4997" s="2" t="str">
        <f t="shared" si="258"/>
        <v>19102CO08</v>
      </c>
      <c r="F4997" t="s">
        <v>904</v>
      </c>
      <c r="G4997" t="s">
        <v>887</v>
      </c>
      <c r="H4997" t="s">
        <v>888</v>
      </c>
      <c r="I4997">
        <v>22003</v>
      </c>
      <c r="J4997" t="s">
        <v>41</v>
      </c>
      <c r="K4997">
        <v>0</v>
      </c>
      <c r="L4997">
        <v>400</v>
      </c>
      <c r="M4997">
        <v>400</v>
      </c>
      <c r="N4997">
        <v>142.5</v>
      </c>
      <c r="O4997">
        <v>257.5</v>
      </c>
      <c r="P4997">
        <v>142.5</v>
      </c>
      <c r="Q4997">
        <v>0</v>
      </c>
      <c r="R4997">
        <v>142.5</v>
      </c>
      <c r="S4997">
        <v>0</v>
      </c>
    </row>
    <row r="4998" spans="1:19" x14ac:dyDescent="0.25">
      <c r="A4998" s="2">
        <v>1004</v>
      </c>
      <c r="B4998" t="s">
        <v>872</v>
      </c>
      <c r="C4998" s="2" t="str">
        <f t="shared" si="257"/>
        <v>19</v>
      </c>
      <c r="D4998" t="s">
        <v>757</v>
      </c>
      <c r="E4998" s="2" t="str">
        <f t="shared" si="258"/>
        <v>19102CO08</v>
      </c>
      <c r="F4998" t="s">
        <v>904</v>
      </c>
      <c r="G4998" t="s">
        <v>887</v>
      </c>
      <c r="H4998" t="s">
        <v>888</v>
      </c>
      <c r="I4998">
        <v>22004</v>
      </c>
      <c r="J4998" t="s">
        <v>72</v>
      </c>
      <c r="K4998">
        <v>556</v>
      </c>
      <c r="L4998">
        <v>556</v>
      </c>
      <c r="M4998">
        <v>0</v>
      </c>
      <c r="N4998">
        <v>150</v>
      </c>
      <c r="O4998">
        <v>406</v>
      </c>
      <c r="P4998">
        <v>150</v>
      </c>
      <c r="Q4998">
        <v>0</v>
      </c>
      <c r="R4998">
        <v>150</v>
      </c>
      <c r="S4998">
        <v>0</v>
      </c>
    </row>
    <row r="4999" spans="1:19" x14ac:dyDescent="0.25">
      <c r="A4999" s="2">
        <v>1004</v>
      </c>
      <c r="B4999" t="s">
        <v>872</v>
      </c>
      <c r="C4999" s="2" t="str">
        <f t="shared" si="257"/>
        <v>19</v>
      </c>
      <c r="D4999" t="s">
        <v>757</v>
      </c>
      <c r="E4999" s="2" t="str">
        <f t="shared" si="258"/>
        <v>19102CO08</v>
      </c>
      <c r="F4999" t="s">
        <v>904</v>
      </c>
      <c r="G4999" t="s">
        <v>887</v>
      </c>
      <c r="H4999" t="s">
        <v>888</v>
      </c>
      <c r="I4999">
        <v>22100</v>
      </c>
      <c r="J4999" t="s">
        <v>73</v>
      </c>
      <c r="K4999" s="1">
        <v>24679</v>
      </c>
      <c r="L4999" s="1">
        <v>39679</v>
      </c>
      <c r="M4999" s="1">
        <v>15000</v>
      </c>
      <c r="N4999" s="1">
        <v>34056.5</v>
      </c>
      <c r="O4999" s="1">
        <v>5622.5</v>
      </c>
      <c r="P4999" s="1">
        <v>34056.5</v>
      </c>
      <c r="Q4999">
        <v>0</v>
      </c>
      <c r="R4999" s="1">
        <v>34056.5</v>
      </c>
      <c r="S4999">
        <v>0</v>
      </c>
    </row>
    <row r="5000" spans="1:19" x14ac:dyDescent="0.25">
      <c r="A5000" s="2">
        <v>1004</v>
      </c>
      <c r="B5000" t="s">
        <v>872</v>
      </c>
      <c r="C5000" s="2" t="str">
        <f t="shared" si="257"/>
        <v>19</v>
      </c>
      <c r="D5000" t="s">
        <v>757</v>
      </c>
      <c r="E5000" s="2" t="str">
        <f t="shared" si="258"/>
        <v>19102CO08</v>
      </c>
      <c r="F5000" t="s">
        <v>904</v>
      </c>
      <c r="G5000" t="s">
        <v>887</v>
      </c>
      <c r="H5000" t="s">
        <v>888</v>
      </c>
      <c r="I5000">
        <v>22102</v>
      </c>
      <c r="J5000" t="s">
        <v>75</v>
      </c>
      <c r="K5000" s="1">
        <v>1135</v>
      </c>
      <c r="L5000" s="1">
        <v>1763</v>
      </c>
      <c r="M5000">
        <v>628</v>
      </c>
      <c r="N5000" s="1">
        <v>1966.22</v>
      </c>
      <c r="O5000">
        <v>-203.22</v>
      </c>
      <c r="P5000" s="1">
        <v>1966.22</v>
      </c>
      <c r="Q5000">
        <v>0</v>
      </c>
      <c r="R5000" s="1">
        <v>1966.22</v>
      </c>
      <c r="S5000">
        <v>0</v>
      </c>
    </row>
    <row r="5001" spans="1:19" x14ac:dyDescent="0.25">
      <c r="A5001" s="2">
        <v>1004</v>
      </c>
      <c r="B5001" t="s">
        <v>872</v>
      </c>
      <c r="C5001" s="2" t="str">
        <f t="shared" si="257"/>
        <v>19</v>
      </c>
      <c r="D5001" t="s">
        <v>757</v>
      </c>
      <c r="E5001" s="2" t="str">
        <f t="shared" si="258"/>
        <v>19102CO08</v>
      </c>
      <c r="F5001" t="s">
        <v>904</v>
      </c>
      <c r="G5001" t="s">
        <v>887</v>
      </c>
      <c r="H5001" t="s">
        <v>888</v>
      </c>
      <c r="I5001">
        <v>22103</v>
      </c>
      <c r="J5001" t="s">
        <v>76</v>
      </c>
      <c r="K5001" s="1">
        <v>26618</v>
      </c>
      <c r="L5001" s="1">
        <v>43618</v>
      </c>
      <c r="M5001" s="1">
        <v>17000</v>
      </c>
      <c r="N5001" s="1">
        <v>43496.36</v>
      </c>
      <c r="O5001">
        <v>121.64</v>
      </c>
      <c r="P5001" s="1">
        <v>43496.36</v>
      </c>
      <c r="Q5001">
        <v>0</v>
      </c>
      <c r="R5001" s="1">
        <v>43496.36</v>
      </c>
      <c r="S5001">
        <v>0</v>
      </c>
    </row>
    <row r="5002" spans="1:19" x14ac:dyDescent="0.25">
      <c r="A5002" s="2">
        <v>1004</v>
      </c>
      <c r="B5002" t="s">
        <v>872</v>
      </c>
      <c r="C5002" s="2" t="str">
        <f t="shared" si="257"/>
        <v>19</v>
      </c>
      <c r="D5002" t="s">
        <v>757</v>
      </c>
      <c r="E5002" s="2" t="str">
        <f t="shared" si="258"/>
        <v>19102CO08</v>
      </c>
      <c r="F5002" t="s">
        <v>904</v>
      </c>
      <c r="G5002" t="s">
        <v>887</v>
      </c>
      <c r="H5002" t="s">
        <v>888</v>
      </c>
      <c r="I5002">
        <v>22104</v>
      </c>
      <c r="J5002" t="s">
        <v>77</v>
      </c>
      <c r="K5002" s="1">
        <v>5494</v>
      </c>
      <c r="L5002" s="1">
        <v>6611</v>
      </c>
      <c r="M5002" s="1">
        <v>1117</v>
      </c>
      <c r="N5002" s="1">
        <v>6610.15</v>
      </c>
      <c r="O5002">
        <v>0.85</v>
      </c>
      <c r="P5002" s="1">
        <v>6610.15</v>
      </c>
      <c r="Q5002">
        <v>0</v>
      </c>
      <c r="R5002" s="1">
        <v>6610.14</v>
      </c>
      <c r="S5002">
        <v>0.01</v>
      </c>
    </row>
    <row r="5003" spans="1:19" x14ac:dyDescent="0.25">
      <c r="A5003" s="2">
        <v>1004</v>
      </c>
      <c r="B5003" t="s">
        <v>872</v>
      </c>
      <c r="C5003" s="2" t="str">
        <f t="shared" si="257"/>
        <v>19</v>
      </c>
      <c r="D5003" t="s">
        <v>757</v>
      </c>
      <c r="E5003" s="2" t="str">
        <f t="shared" si="258"/>
        <v>19102CO08</v>
      </c>
      <c r="F5003" t="s">
        <v>904</v>
      </c>
      <c r="G5003" t="s">
        <v>887</v>
      </c>
      <c r="H5003" t="s">
        <v>888</v>
      </c>
      <c r="I5003">
        <v>22105</v>
      </c>
      <c r="J5003" t="s">
        <v>357</v>
      </c>
      <c r="K5003" s="1">
        <v>118707</v>
      </c>
      <c r="L5003">
        <v>0</v>
      </c>
      <c r="M5003" s="1">
        <v>-118707</v>
      </c>
      <c r="N5003">
        <v>0</v>
      </c>
      <c r="O5003">
        <v>0</v>
      </c>
      <c r="P5003">
        <v>0</v>
      </c>
      <c r="Q5003">
        <v>0</v>
      </c>
      <c r="R5003">
        <v>0</v>
      </c>
      <c r="S5003">
        <v>0</v>
      </c>
    </row>
    <row r="5004" spans="1:19" x14ac:dyDescent="0.25">
      <c r="A5004" s="2">
        <v>1004</v>
      </c>
      <c r="B5004" t="s">
        <v>872</v>
      </c>
      <c r="C5004" s="2" t="str">
        <f t="shared" si="257"/>
        <v>19</v>
      </c>
      <c r="D5004" t="s">
        <v>757</v>
      </c>
      <c r="E5004" s="2" t="str">
        <f t="shared" si="258"/>
        <v>19102CO08</v>
      </c>
      <c r="F5004" t="s">
        <v>904</v>
      </c>
      <c r="G5004" t="s">
        <v>887</v>
      </c>
      <c r="H5004" t="s">
        <v>888</v>
      </c>
      <c r="I5004">
        <v>22107</v>
      </c>
      <c r="J5004" t="s">
        <v>106</v>
      </c>
      <c r="K5004" s="1">
        <v>7760</v>
      </c>
      <c r="L5004" s="1">
        <v>8760</v>
      </c>
      <c r="M5004" s="1">
        <v>1000</v>
      </c>
      <c r="N5004" s="1">
        <v>8727.36</v>
      </c>
      <c r="O5004">
        <v>32.64</v>
      </c>
      <c r="P5004" s="1">
        <v>8727.36</v>
      </c>
      <c r="Q5004">
        <v>0</v>
      </c>
      <c r="R5004" s="1">
        <v>8727.36</v>
      </c>
      <c r="S5004">
        <v>0</v>
      </c>
    </row>
    <row r="5005" spans="1:19" x14ac:dyDescent="0.25">
      <c r="A5005" s="2">
        <v>1004</v>
      </c>
      <c r="B5005" t="s">
        <v>872</v>
      </c>
      <c r="C5005" s="2" t="str">
        <f t="shared" si="257"/>
        <v>19</v>
      </c>
      <c r="D5005" t="s">
        <v>757</v>
      </c>
      <c r="E5005" s="2" t="str">
        <f t="shared" si="258"/>
        <v>19102CO08</v>
      </c>
      <c r="F5005" t="s">
        <v>904</v>
      </c>
      <c r="G5005" t="s">
        <v>887</v>
      </c>
      <c r="H5005" t="s">
        <v>888</v>
      </c>
      <c r="I5005">
        <v>22109</v>
      </c>
      <c r="J5005" t="s">
        <v>78</v>
      </c>
      <c r="K5005" s="1">
        <v>22111</v>
      </c>
      <c r="L5005" s="1">
        <v>17111</v>
      </c>
      <c r="M5005" s="1">
        <v>-5000</v>
      </c>
      <c r="N5005" s="1">
        <v>15932.34</v>
      </c>
      <c r="O5005" s="1">
        <v>1178.6600000000001</v>
      </c>
      <c r="P5005" s="1">
        <v>15932.34</v>
      </c>
      <c r="Q5005">
        <v>0</v>
      </c>
      <c r="R5005" s="1">
        <v>15932.34</v>
      </c>
      <c r="S5005">
        <v>0</v>
      </c>
    </row>
    <row r="5006" spans="1:19" x14ac:dyDescent="0.25">
      <c r="A5006" s="2">
        <v>1004</v>
      </c>
      <c r="B5006" t="s">
        <v>872</v>
      </c>
      <c r="C5006" s="2" t="str">
        <f t="shared" si="257"/>
        <v>19</v>
      </c>
      <c r="D5006" t="s">
        <v>757</v>
      </c>
      <c r="E5006" s="2" t="str">
        <f t="shared" si="258"/>
        <v>19102CO08</v>
      </c>
      <c r="F5006" t="s">
        <v>904</v>
      </c>
      <c r="G5006" t="s">
        <v>887</v>
      </c>
      <c r="H5006" t="s">
        <v>888</v>
      </c>
      <c r="I5006">
        <v>22300</v>
      </c>
      <c r="J5006" t="s">
        <v>79</v>
      </c>
      <c r="K5006" s="1">
        <v>164679</v>
      </c>
      <c r="L5006" s="1">
        <v>141979</v>
      </c>
      <c r="M5006" s="1">
        <v>-22700</v>
      </c>
      <c r="N5006" s="1">
        <v>140167.17000000001</v>
      </c>
      <c r="O5006" s="1">
        <v>1811.83</v>
      </c>
      <c r="P5006" s="1">
        <v>140167.17000000001</v>
      </c>
      <c r="Q5006">
        <v>0</v>
      </c>
      <c r="R5006" s="1">
        <v>140167.17000000001</v>
      </c>
      <c r="S5006">
        <v>0</v>
      </c>
    </row>
    <row r="5007" spans="1:19" x14ac:dyDescent="0.25">
      <c r="A5007" s="2">
        <v>1004</v>
      </c>
      <c r="B5007" t="s">
        <v>872</v>
      </c>
      <c r="C5007" s="2" t="str">
        <f t="shared" si="257"/>
        <v>19</v>
      </c>
      <c r="D5007" t="s">
        <v>757</v>
      </c>
      <c r="E5007" s="2" t="str">
        <f t="shared" si="258"/>
        <v>19102CO08</v>
      </c>
      <c r="F5007" t="s">
        <v>904</v>
      </c>
      <c r="G5007" t="s">
        <v>887</v>
      </c>
      <c r="H5007" t="s">
        <v>888</v>
      </c>
      <c r="I5007">
        <v>22401</v>
      </c>
      <c r="J5007" t="s">
        <v>175</v>
      </c>
      <c r="K5007">
        <v>234</v>
      </c>
      <c r="L5007">
        <v>479</v>
      </c>
      <c r="M5007">
        <v>245</v>
      </c>
      <c r="N5007">
        <v>475.93</v>
      </c>
      <c r="O5007">
        <v>3.07</v>
      </c>
      <c r="P5007">
        <v>475.93</v>
      </c>
      <c r="Q5007">
        <v>0</v>
      </c>
      <c r="R5007">
        <v>475.93</v>
      </c>
      <c r="S5007">
        <v>0</v>
      </c>
    </row>
    <row r="5008" spans="1:19" x14ac:dyDescent="0.25">
      <c r="A5008" s="2">
        <v>1004</v>
      </c>
      <c r="B5008" t="s">
        <v>872</v>
      </c>
      <c r="C5008" s="2" t="str">
        <f t="shared" si="257"/>
        <v>19</v>
      </c>
      <c r="D5008" t="s">
        <v>757</v>
      </c>
      <c r="E5008" s="2" t="str">
        <f t="shared" si="258"/>
        <v>19102CO08</v>
      </c>
      <c r="F5008" t="s">
        <v>904</v>
      </c>
      <c r="G5008" t="s">
        <v>887</v>
      </c>
      <c r="H5008" t="s">
        <v>888</v>
      </c>
      <c r="I5008">
        <v>22609</v>
      </c>
      <c r="J5008" t="s">
        <v>44</v>
      </c>
      <c r="K5008">
        <v>250</v>
      </c>
      <c r="L5008">
        <v>327</v>
      </c>
      <c r="M5008">
        <v>77</v>
      </c>
      <c r="N5008">
        <v>326.7</v>
      </c>
      <c r="O5008">
        <v>0.3</v>
      </c>
      <c r="P5008">
        <v>326.7</v>
      </c>
      <c r="Q5008">
        <v>0</v>
      </c>
      <c r="R5008">
        <v>326.7</v>
      </c>
      <c r="S5008">
        <v>0</v>
      </c>
    </row>
    <row r="5009" spans="1:19" x14ac:dyDescent="0.25">
      <c r="A5009" s="2">
        <v>1004</v>
      </c>
      <c r="B5009" t="s">
        <v>872</v>
      </c>
      <c r="C5009" s="2" t="str">
        <f t="shared" si="257"/>
        <v>19</v>
      </c>
      <c r="D5009" t="s">
        <v>757</v>
      </c>
      <c r="E5009" s="2" t="str">
        <f t="shared" si="258"/>
        <v>19102CO08</v>
      </c>
      <c r="F5009" t="s">
        <v>904</v>
      </c>
      <c r="G5009" t="s">
        <v>887</v>
      </c>
      <c r="H5009" t="s">
        <v>888</v>
      </c>
      <c r="I5009">
        <v>22700</v>
      </c>
      <c r="J5009" t="s">
        <v>84</v>
      </c>
      <c r="K5009" s="1">
        <v>6200</v>
      </c>
      <c r="L5009" s="1">
        <v>6200</v>
      </c>
      <c r="M5009">
        <v>0</v>
      </c>
      <c r="N5009" s="1">
        <v>5024.13</v>
      </c>
      <c r="O5009" s="1">
        <v>1175.8699999999999</v>
      </c>
      <c r="P5009" s="1">
        <v>5024.13</v>
      </c>
      <c r="Q5009">
        <v>0</v>
      </c>
      <c r="R5009" s="1">
        <v>5024.1099999999997</v>
      </c>
      <c r="S5009">
        <v>0.02</v>
      </c>
    </row>
    <row r="5010" spans="1:19" x14ac:dyDescent="0.25">
      <c r="A5010" s="2">
        <v>1004</v>
      </c>
      <c r="B5010" t="s">
        <v>872</v>
      </c>
      <c r="C5010" s="2" t="str">
        <f t="shared" si="257"/>
        <v>19</v>
      </c>
      <c r="D5010" t="s">
        <v>757</v>
      </c>
      <c r="E5010" s="2" t="str">
        <f t="shared" si="258"/>
        <v>19102CO08</v>
      </c>
      <c r="F5010" t="s">
        <v>904</v>
      </c>
      <c r="G5010" t="s">
        <v>887</v>
      </c>
      <c r="H5010" t="s">
        <v>888</v>
      </c>
      <c r="I5010">
        <v>22709</v>
      </c>
      <c r="J5010" t="s">
        <v>87</v>
      </c>
      <c r="K5010">
        <v>781</v>
      </c>
      <c r="L5010" s="1">
        <v>1561</v>
      </c>
      <c r="M5010">
        <v>780</v>
      </c>
      <c r="N5010" s="1">
        <v>1560.92</v>
      </c>
      <c r="O5010">
        <v>0.08</v>
      </c>
      <c r="P5010" s="1">
        <v>1560.92</v>
      </c>
      <c r="Q5010">
        <v>0</v>
      </c>
      <c r="R5010" s="1">
        <v>1560.92</v>
      </c>
      <c r="S5010">
        <v>0</v>
      </c>
    </row>
    <row r="5011" spans="1:19" x14ac:dyDescent="0.25">
      <c r="A5011" s="2">
        <v>1004</v>
      </c>
      <c r="B5011" t="s">
        <v>872</v>
      </c>
      <c r="C5011" s="2" t="str">
        <f t="shared" si="257"/>
        <v>19</v>
      </c>
      <c r="D5011" t="s">
        <v>757</v>
      </c>
      <c r="E5011" s="2" t="str">
        <f t="shared" si="258"/>
        <v>19102CO08</v>
      </c>
      <c r="F5011" t="s">
        <v>904</v>
      </c>
      <c r="G5011" t="s">
        <v>887</v>
      </c>
      <c r="H5011" t="s">
        <v>888</v>
      </c>
      <c r="I5011">
        <v>23001</v>
      </c>
      <c r="J5011" t="s">
        <v>88</v>
      </c>
      <c r="K5011" s="1">
        <v>1005</v>
      </c>
      <c r="L5011" s="1">
        <v>1005</v>
      </c>
      <c r="M5011">
        <v>0</v>
      </c>
      <c r="N5011">
        <v>780</v>
      </c>
      <c r="O5011">
        <v>225</v>
      </c>
      <c r="P5011">
        <v>780</v>
      </c>
      <c r="Q5011">
        <v>0</v>
      </c>
      <c r="R5011">
        <v>780</v>
      </c>
      <c r="S5011">
        <v>0</v>
      </c>
    </row>
    <row r="5012" spans="1:19" x14ac:dyDescent="0.25">
      <c r="A5012" s="2">
        <v>1004</v>
      </c>
      <c r="B5012" t="s">
        <v>872</v>
      </c>
      <c r="C5012" s="2" t="str">
        <f t="shared" si="257"/>
        <v>19</v>
      </c>
      <c r="D5012" t="s">
        <v>757</v>
      </c>
      <c r="E5012" s="2" t="str">
        <f t="shared" si="258"/>
        <v>19102CO08</v>
      </c>
      <c r="F5012" t="s">
        <v>904</v>
      </c>
      <c r="G5012" t="s">
        <v>887</v>
      </c>
      <c r="H5012" t="s">
        <v>888</v>
      </c>
      <c r="I5012">
        <v>23100</v>
      </c>
      <c r="J5012" t="s">
        <v>89</v>
      </c>
      <c r="K5012">
        <v>200</v>
      </c>
      <c r="L5012">
        <v>200</v>
      </c>
      <c r="M5012">
        <v>0</v>
      </c>
      <c r="N5012">
        <v>32.869999999999997</v>
      </c>
      <c r="O5012">
        <v>167.13</v>
      </c>
      <c r="P5012">
        <v>32.869999999999997</v>
      </c>
      <c r="Q5012">
        <v>0</v>
      </c>
      <c r="R5012">
        <v>32.869999999999997</v>
      </c>
      <c r="S5012">
        <v>0</v>
      </c>
    </row>
    <row r="5013" spans="1:19" x14ac:dyDescent="0.25">
      <c r="A5013" s="2">
        <v>1004</v>
      </c>
      <c r="B5013" t="s">
        <v>872</v>
      </c>
      <c r="C5013" s="2" t="str">
        <f t="shared" si="257"/>
        <v>19</v>
      </c>
      <c r="D5013" t="s">
        <v>757</v>
      </c>
      <c r="E5013" s="2" t="str">
        <f t="shared" si="258"/>
        <v>19102CO08</v>
      </c>
      <c r="F5013" t="s">
        <v>904</v>
      </c>
      <c r="G5013" t="s">
        <v>887</v>
      </c>
      <c r="H5013" t="s">
        <v>888</v>
      </c>
      <c r="I5013">
        <v>27100</v>
      </c>
      <c r="J5013" t="s">
        <v>230</v>
      </c>
      <c r="K5013" s="1">
        <v>1242</v>
      </c>
      <c r="L5013" s="1">
        <v>1122</v>
      </c>
      <c r="M5013">
        <v>-120</v>
      </c>
      <c r="N5013" s="1">
        <v>1073.94</v>
      </c>
      <c r="O5013">
        <v>48.06</v>
      </c>
      <c r="P5013" s="1">
        <v>1073.94</v>
      </c>
      <c r="Q5013">
        <v>0</v>
      </c>
      <c r="R5013" s="1">
        <v>1073.94</v>
      </c>
      <c r="S5013">
        <v>0</v>
      </c>
    </row>
    <row r="5014" spans="1:19" x14ac:dyDescent="0.25">
      <c r="A5014" s="2">
        <v>1004</v>
      </c>
      <c r="B5014" t="s">
        <v>872</v>
      </c>
      <c r="C5014" s="2" t="str">
        <f t="shared" si="257"/>
        <v>19</v>
      </c>
      <c r="D5014" t="s">
        <v>757</v>
      </c>
      <c r="E5014" s="2" t="str">
        <f t="shared" si="258"/>
        <v>19102CO08</v>
      </c>
      <c r="F5014" t="s">
        <v>904</v>
      </c>
      <c r="G5014" t="s">
        <v>887</v>
      </c>
      <c r="H5014" t="s">
        <v>888</v>
      </c>
      <c r="I5014">
        <v>27105</v>
      </c>
      <c r="J5014" t="s">
        <v>875</v>
      </c>
      <c r="K5014">
        <v>0</v>
      </c>
      <c r="L5014">
        <v>120</v>
      </c>
      <c r="M5014">
        <v>120</v>
      </c>
      <c r="N5014">
        <v>118.32</v>
      </c>
      <c r="O5014">
        <v>1.68</v>
      </c>
      <c r="P5014">
        <v>118.32</v>
      </c>
      <c r="Q5014">
        <v>0</v>
      </c>
      <c r="R5014">
        <v>118.32</v>
      </c>
      <c r="S5014">
        <v>0</v>
      </c>
    </row>
    <row r="5015" spans="1:19" x14ac:dyDescent="0.25">
      <c r="A5015" s="2">
        <v>1004</v>
      </c>
      <c r="B5015" t="s">
        <v>872</v>
      </c>
      <c r="C5015" s="2" t="str">
        <f t="shared" si="257"/>
        <v>19</v>
      </c>
      <c r="D5015" t="s">
        <v>757</v>
      </c>
      <c r="E5015" s="2" t="str">
        <f t="shared" si="258"/>
        <v>19102CO08</v>
      </c>
      <c r="F5015" t="s">
        <v>904</v>
      </c>
      <c r="G5015" t="s">
        <v>887</v>
      </c>
      <c r="H5015" t="s">
        <v>888</v>
      </c>
      <c r="I5015">
        <v>28001</v>
      </c>
      <c r="J5015" t="s">
        <v>45</v>
      </c>
      <c r="K5015" s="1">
        <v>6999</v>
      </c>
      <c r="L5015" s="1">
        <v>6999</v>
      </c>
      <c r="M5015">
        <v>0</v>
      </c>
      <c r="N5015" s="1">
        <v>6762.77</v>
      </c>
      <c r="O5015">
        <v>236.23</v>
      </c>
      <c r="P5015" s="1">
        <v>6762.77</v>
      </c>
      <c r="Q5015">
        <v>0</v>
      </c>
      <c r="R5015" s="1">
        <v>6762.77</v>
      </c>
      <c r="S5015">
        <v>0</v>
      </c>
    </row>
    <row r="5016" spans="1:19" x14ac:dyDescent="0.25">
      <c r="A5016" s="2">
        <v>1004</v>
      </c>
      <c r="B5016" t="s">
        <v>872</v>
      </c>
      <c r="C5016" s="2" t="str">
        <f t="shared" si="257"/>
        <v>19</v>
      </c>
      <c r="D5016" t="s">
        <v>757</v>
      </c>
      <c r="E5016" s="2" t="str">
        <f t="shared" ref="E5016:E5038" si="259">"19102CO09"</f>
        <v>19102CO09</v>
      </c>
      <c r="F5016" t="s">
        <v>905</v>
      </c>
      <c r="G5016" t="s">
        <v>887</v>
      </c>
      <c r="H5016" t="s">
        <v>888</v>
      </c>
      <c r="I5016">
        <v>21300</v>
      </c>
      <c r="J5016" t="s">
        <v>69</v>
      </c>
      <c r="K5016" s="1">
        <v>37850</v>
      </c>
      <c r="L5016" s="1">
        <v>65850</v>
      </c>
      <c r="M5016" s="1">
        <v>28000</v>
      </c>
      <c r="N5016" s="1">
        <v>56031.56</v>
      </c>
      <c r="O5016" s="1">
        <v>9818.44</v>
      </c>
      <c r="P5016" s="1">
        <v>50345.01</v>
      </c>
      <c r="Q5016" s="1">
        <v>5686.55</v>
      </c>
      <c r="R5016" s="1">
        <v>36999.79</v>
      </c>
      <c r="S5016" s="1">
        <v>13345.22</v>
      </c>
    </row>
    <row r="5017" spans="1:19" x14ac:dyDescent="0.25">
      <c r="A5017" s="2">
        <v>1004</v>
      </c>
      <c r="B5017" t="s">
        <v>872</v>
      </c>
      <c r="C5017" s="2" t="str">
        <f t="shared" si="257"/>
        <v>19</v>
      </c>
      <c r="D5017" t="s">
        <v>757</v>
      </c>
      <c r="E5017" s="2" t="str">
        <f t="shared" si="259"/>
        <v>19102CO09</v>
      </c>
      <c r="F5017" t="s">
        <v>905</v>
      </c>
      <c r="G5017" t="s">
        <v>887</v>
      </c>
      <c r="H5017" t="s">
        <v>888</v>
      </c>
      <c r="I5017">
        <v>21400</v>
      </c>
      <c r="J5017" t="s">
        <v>70</v>
      </c>
      <c r="K5017">
        <v>600</v>
      </c>
      <c r="L5017">
        <v>600</v>
      </c>
      <c r="M5017">
        <v>0</v>
      </c>
      <c r="N5017">
        <v>160.6</v>
      </c>
      <c r="O5017">
        <v>439.4</v>
      </c>
      <c r="P5017">
        <v>160.6</v>
      </c>
      <c r="Q5017">
        <v>0</v>
      </c>
      <c r="R5017">
        <v>160.6</v>
      </c>
      <c r="S5017">
        <v>0</v>
      </c>
    </row>
    <row r="5018" spans="1:19" x14ac:dyDescent="0.25">
      <c r="A5018" s="2">
        <v>1004</v>
      </c>
      <c r="B5018" t="s">
        <v>872</v>
      </c>
      <c r="C5018" s="2" t="str">
        <f t="shared" si="257"/>
        <v>19</v>
      </c>
      <c r="D5018" t="s">
        <v>757</v>
      </c>
      <c r="E5018" s="2" t="str">
        <f t="shared" si="259"/>
        <v>19102CO09</v>
      </c>
      <c r="F5018" t="s">
        <v>905</v>
      </c>
      <c r="G5018" t="s">
        <v>887</v>
      </c>
      <c r="H5018" t="s">
        <v>888</v>
      </c>
      <c r="I5018">
        <v>21500</v>
      </c>
      <c r="J5018" t="s">
        <v>71</v>
      </c>
      <c r="K5018">
        <v>537</v>
      </c>
      <c r="L5018" s="1">
        <v>2537</v>
      </c>
      <c r="M5018" s="1">
        <v>2000</v>
      </c>
      <c r="N5018">
        <v>334.93</v>
      </c>
      <c r="O5018" s="1">
        <v>2202.0700000000002</v>
      </c>
      <c r="P5018">
        <v>334.93</v>
      </c>
      <c r="Q5018">
        <v>0</v>
      </c>
      <c r="R5018">
        <v>334.93</v>
      </c>
      <c r="S5018">
        <v>0</v>
      </c>
    </row>
    <row r="5019" spans="1:19" x14ac:dyDescent="0.25">
      <c r="A5019" s="2">
        <v>1004</v>
      </c>
      <c r="B5019" t="s">
        <v>872</v>
      </c>
      <c r="C5019" s="2" t="str">
        <f t="shared" si="257"/>
        <v>19</v>
      </c>
      <c r="D5019" t="s">
        <v>757</v>
      </c>
      <c r="E5019" s="2" t="str">
        <f t="shared" si="259"/>
        <v>19102CO09</v>
      </c>
      <c r="F5019" t="s">
        <v>905</v>
      </c>
      <c r="G5019" t="s">
        <v>887</v>
      </c>
      <c r="H5019" t="s">
        <v>888</v>
      </c>
      <c r="I5019">
        <v>22000</v>
      </c>
      <c r="J5019" t="s">
        <v>39</v>
      </c>
      <c r="K5019">
        <v>708</v>
      </c>
      <c r="L5019">
        <v>708</v>
      </c>
      <c r="M5019">
        <v>0</v>
      </c>
      <c r="N5019">
        <v>665.75</v>
      </c>
      <c r="O5019">
        <v>42.25</v>
      </c>
      <c r="P5019">
        <v>665.75</v>
      </c>
      <c r="Q5019">
        <v>0</v>
      </c>
      <c r="R5019">
        <v>665.75</v>
      </c>
      <c r="S5019">
        <v>0</v>
      </c>
    </row>
    <row r="5020" spans="1:19" x14ac:dyDescent="0.25">
      <c r="A5020" s="2">
        <v>1004</v>
      </c>
      <c r="B5020" t="s">
        <v>872</v>
      </c>
      <c r="C5020" s="2" t="str">
        <f t="shared" si="257"/>
        <v>19</v>
      </c>
      <c r="D5020" t="s">
        <v>757</v>
      </c>
      <c r="E5020" s="2" t="str">
        <f t="shared" si="259"/>
        <v>19102CO09</v>
      </c>
      <c r="F5020" t="s">
        <v>905</v>
      </c>
      <c r="G5020" t="s">
        <v>887</v>
      </c>
      <c r="H5020" t="s">
        <v>888</v>
      </c>
      <c r="I5020">
        <v>22004</v>
      </c>
      <c r="J5020" t="s">
        <v>72</v>
      </c>
      <c r="K5020">
        <v>310</v>
      </c>
      <c r="L5020">
        <v>310</v>
      </c>
      <c r="M5020">
        <v>0</v>
      </c>
      <c r="N5020">
        <v>107.69</v>
      </c>
      <c r="O5020">
        <v>202.31</v>
      </c>
      <c r="P5020">
        <v>107.69</v>
      </c>
      <c r="Q5020">
        <v>0</v>
      </c>
      <c r="R5020">
        <v>107.69</v>
      </c>
      <c r="S5020">
        <v>0</v>
      </c>
    </row>
    <row r="5021" spans="1:19" x14ac:dyDescent="0.25">
      <c r="A5021" s="2">
        <v>1004</v>
      </c>
      <c r="B5021" t="s">
        <v>872</v>
      </c>
      <c r="C5021" s="2" t="str">
        <f t="shared" si="257"/>
        <v>19</v>
      </c>
      <c r="D5021" t="s">
        <v>757</v>
      </c>
      <c r="E5021" s="2" t="str">
        <f t="shared" si="259"/>
        <v>19102CO09</v>
      </c>
      <c r="F5021" t="s">
        <v>905</v>
      </c>
      <c r="G5021" t="s">
        <v>887</v>
      </c>
      <c r="H5021" t="s">
        <v>888</v>
      </c>
      <c r="I5021">
        <v>22100</v>
      </c>
      <c r="J5021" t="s">
        <v>73</v>
      </c>
      <c r="K5021" s="1">
        <v>22262</v>
      </c>
      <c r="L5021" s="1">
        <v>35177</v>
      </c>
      <c r="M5021" s="1">
        <v>12915</v>
      </c>
      <c r="N5021" s="1">
        <v>35124.300000000003</v>
      </c>
      <c r="O5021">
        <v>52.7</v>
      </c>
      <c r="P5021" s="1">
        <v>35124.300000000003</v>
      </c>
      <c r="Q5021">
        <v>0</v>
      </c>
      <c r="R5021" s="1">
        <v>35124.300000000003</v>
      </c>
      <c r="S5021">
        <v>0</v>
      </c>
    </row>
    <row r="5022" spans="1:19" x14ac:dyDescent="0.25">
      <c r="A5022" s="2">
        <v>1004</v>
      </c>
      <c r="B5022" t="s">
        <v>872</v>
      </c>
      <c r="C5022" s="2" t="str">
        <f t="shared" si="257"/>
        <v>19</v>
      </c>
      <c r="D5022" t="s">
        <v>757</v>
      </c>
      <c r="E5022" s="2" t="str">
        <f t="shared" si="259"/>
        <v>19102CO09</v>
      </c>
      <c r="F5022" t="s">
        <v>905</v>
      </c>
      <c r="G5022" t="s">
        <v>887</v>
      </c>
      <c r="H5022" t="s">
        <v>888</v>
      </c>
      <c r="I5022">
        <v>22101</v>
      </c>
      <c r="J5022" t="s">
        <v>74</v>
      </c>
      <c r="K5022" s="1">
        <v>3760</v>
      </c>
      <c r="L5022" s="1">
        <v>3760</v>
      </c>
      <c r="M5022">
        <v>0</v>
      </c>
      <c r="N5022" s="1">
        <v>3052.17</v>
      </c>
      <c r="O5022">
        <v>707.83</v>
      </c>
      <c r="P5022" s="1">
        <v>3052.17</v>
      </c>
      <c r="Q5022">
        <v>0</v>
      </c>
      <c r="R5022" s="1">
        <v>3052.17</v>
      </c>
      <c r="S5022">
        <v>0</v>
      </c>
    </row>
    <row r="5023" spans="1:19" x14ac:dyDescent="0.25">
      <c r="A5023" s="2">
        <v>1004</v>
      </c>
      <c r="B5023" t="s">
        <v>872</v>
      </c>
      <c r="C5023" s="2" t="str">
        <f t="shared" si="257"/>
        <v>19</v>
      </c>
      <c r="D5023" t="s">
        <v>757</v>
      </c>
      <c r="E5023" s="2" t="str">
        <f t="shared" si="259"/>
        <v>19102CO09</v>
      </c>
      <c r="F5023" t="s">
        <v>905</v>
      </c>
      <c r="G5023" t="s">
        <v>887</v>
      </c>
      <c r="H5023" t="s">
        <v>888</v>
      </c>
      <c r="I5023">
        <v>22102</v>
      </c>
      <c r="J5023" t="s">
        <v>75</v>
      </c>
      <c r="K5023">
        <v>520</v>
      </c>
      <c r="L5023">
        <v>520</v>
      </c>
      <c r="M5023">
        <v>0</v>
      </c>
      <c r="N5023">
        <v>0</v>
      </c>
      <c r="O5023">
        <v>520</v>
      </c>
      <c r="P5023">
        <v>0</v>
      </c>
      <c r="Q5023">
        <v>0</v>
      </c>
      <c r="R5023">
        <v>0</v>
      </c>
      <c r="S5023">
        <v>0</v>
      </c>
    </row>
    <row r="5024" spans="1:19" x14ac:dyDescent="0.25">
      <c r="A5024" s="2">
        <v>1004</v>
      </c>
      <c r="B5024" t="s">
        <v>872</v>
      </c>
      <c r="C5024" s="2" t="str">
        <f t="shared" si="257"/>
        <v>19</v>
      </c>
      <c r="D5024" t="s">
        <v>757</v>
      </c>
      <c r="E5024" s="2" t="str">
        <f t="shared" si="259"/>
        <v>19102CO09</v>
      </c>
      <c r="F5024" t="s">
        <v>905</v>
      </c>
      <c r="G5024" t="s">
        <v>887</v>
      </c>
      <c r="H5024" t="s">
        <v>888</v>
      </c>
      <c r="I5024">
        <v>22103</v>
      </c>
      <c r="J5024" t="s">
        <v>76</v>
      </c>
      <c r="K5024" s="1">
        <v>7800</v>
      </c>
      <c r="L5024" s="1">
        <v>19800</v>
      </c>
      <c r="M5024" s="1">
        <v>12000</v>
      </c>
      <c r="N5024" s="1">
        <v>18629.63</v>
      </c>
      <c r="O5024" s="1">
        <v>1170.3699999999999</v>
      </c>
      <c r="P5024" s="1">
        <v>18629.63</v>
      </c>
      <c r="Q5024">
        <v>0</v>
      </c>
      <c r="R5024" s="1">
        <v>18629.63</v>
      </c>
      <c r="S5024">
        <v>0</v>
      </c>
    </row>
    <row r="5025" spans="1:19" x14ac:dyDescent="0.25">
      <c r="A5025" s="2">
        <v>1004</v>
      </c>
      <c r="B5025" t="s">
        <v>872</v>
      </c>
      <c r="C5025" s="2" t="str">
        <f t="shared" si="257"/>
        <v>19</v>
      </c>
      <c r="D5025" t="s">
        <v>757</v>
      </c>
      <c r="E5025" s="2" t="str">
        <f t="shared" si="259"/>
        <v>19102CO09</v>
      </c>
      <c r="F5025" t="s">
        <v>905</v>
      </c>
      <c r="G5025" t="s">
        <v>887</v>
      </c>
      <c r="H5025" t="s">
        <v>888</v>
      </c>
      <c r="I5025">
        <v>22104</v>
      </c>
      <c r="J5025" t="s">
        <v>77</v>
      </c>
      <c r="K5025" s="1">
        <v>4700</v>
      </c>
      <c r="L5025" s="1">
        <v>4700</v>
      </c>
      <c r="M5025">
        <v>0</v>
      </c>
      <c r="N5025" s="1">
        <v>4699.24</v>
      </c>
      <c r="O5025">
        <v>0.76</v>
      </c>
      <c r="P5025" s="1">
        <v>4699.24</v>
      </c>
      <c r="Q5025">
        <v>0</v>
      </c>
      <c r="R5025" s="1">
        <v>4699.24</v>
      </c>
      <c r="S5025">
        <v>0</v>
      </c>
    </row>
    <row r="5026" spans="1:19" x14ac:dyDescent="0.25">
      <c r="A5026" s="2">
        <v>1004</v>
      </c>
      <c r="B5026" t="s">
        <v>872</v>
      </c>
      <c r="C5026" s="2" t="str">
        <f t="shared" si="257"/>
        <v>19</v>
      </c>
      <c r="D5026" t="s">
        <v>757</v>
      </c>
      <c r="E5026" s="2" t="str">
        <f t="shared" si="259"/>
        <v>19102CO09</v>
      </c>
      <c r="F5026" t="s">
        <v>905</v>
      </c>
      <c r="G5026" t="s">
        <v>887</v>
      </c>
      <c r="H5026" t="s">
        <v>888</v>
      </c>
      <c r="I5026">
        <v>22107</v>
      </c>
      <c r="J5026" t="s">
        <v>106</v>
      </c>
      <c r="K5026" s="1">
        <v>6287</v>
      </c>
      <c r="L5026" s="1">
        <v>10287</v>
      </c>
      <c r="M5026" s="1">
        <v>4000</v>
      </c>
      <c r="N5026" s="1">
        <v>7774.52</v>
      </c>
      <c r="O5026" s="1">
        <v>2512.48</v>
      </c>
      <c r="P5026" s="1">
        <v>7774.52</v>
      </c>
      <c r="Q5026">
        <v>0</v>
      </c>
      <c r="R5026" s="1">
        <v>7774.52</v>
      </c>
      <c r="S5026">
        <v>0</v>
      </c>
    </row>
    <row r="5027" spans="1:19" x14ac:dyDescent="0.25">
      <c r="A5027" s="2">
        <v>1004</v>
      </c>
      <c r="B5027" t="s">
        <v>872</v>
      </c>
      <c r="C5027" s="2" t="str">
        <f t="shared" si="257"/>
        <v>19</v>
      </c>
      <c r="D5027" t="s">
        <v>757</v>
      </c>
      <c r="E5027" s="2" t="str">
        <f t="shared" si="259"/>
        <v>19102CO09</v>
      </c>
      <c r="F5027" t="s">
        <v>905</v>
      </c>
      <c r="G5027" t="s">
        <v>887</v>
      </c>
      <c r="H5027" t="s">
        <v>888</v>
      </c>
      <c r="I5027">
        <v>22109</v>
      </c>
      <c r="J5027" t="s">
        <v>78</v>
      </c>
      <c r="K5027" s="1">
        <v>7689</v>
      </c>
      <c r="L5027" s="1">
        <v>10189</v>
      </c>
      <c r="M5027" s="1">
        <v>2500</v>
      </c>
      <c r="N5027" s="1">
        <v>10237.17</v>
      </c>
      <c r="O5027">
        <v>-48.17</v>
      </c>
      <c r="P5027" s="1">
        <v>10237.17</v>
      </c>
      <c r="Q5027">
        <v>0</v>
      </c>
      <c r="R5027" s="1">
        <v>10237.17</v>
      </c>
      <c r="S5027">
        <v>0</v>
      </c>
    </row>
    <row r="5028" spans="1:19" x14ac:dyDescent="0.25">
      <c r="A5028" s="2">
        <v>1004</v>
      </c>
      <c r="B5028" t="s">
        <v>872</v>
      </c>
      <c r="C5028" s="2" t="str">
        <f t="shared" si="257"/>
        <v>19</v>
      </c>
      <c r="D5028" t="s">
        <v>757</v>
      </c>
      <c r="E5028" s="2" t="str">
        <f t="shared" si="259"/>
        <v>19102CO09</v>
      </c>
      <c r="F5028" t="s">
        <v>905</v>
      </c>
      <c r="G5028" t="s">
        <v>887</v>
      </c>
      <c r="H5028" t="s">
        <v>888</v>
      </c>
      <c r="I5028">
        <v>22300</v>
      </c>
      <c r="J5028" t="s">
        <v>79</v>
      </c>
      <c r="K5028" s="1">
        <v>246996</v>
      </c>
      <c r="L5028" s="1">
        <v>245896</v>
      </c>
      <c r="M5028" s="1">
        <v>-1100</v>
      </c>
      <c r="N5028" s="1">
        <v>243627.49</v>
      </c>
      <c r="O5028" s="1">
        <v>2268.5100000000002</v>
      </c>
      <c r="P5028" s="1">
        <v>243627.49</v>
      </c>
      <c r="Q5028">
        <v>0</v>
      </c>
      <c r="R5028" s="1">
        <v>243627.49</v>
      </c>
      <c r="S5028">
        <v>0</v>
      </c>
    </row>
    <row r="5029" spans="1:19" x14ac:dyDescent="0.25">
      <c r="A5029" s="2">
        <v>1004</v>
      </c>
      <c r="B5029" t="s">
        <v>872</v>
      </c>
      <c r="C5029" s="2" t="str">
        <f t="shared" si="257"/>
        <v>19</v>
      </c>
      <c r="D5029" t="s">
        <v>757</v>
      </c>
      <c r="E5029" s="2" t="str">
        <f t="shared" si="259"/>
        <v>19102CO09</v>
      </c>
      <c r="F5029" t="s">
        <v>905</v>
      </c>
      <c r="G5029" t="s">
        <v>887</v>
      </c>
      <c r="H5029" t="s">
        <v>888</v>
      </c>
      <c r="I5029">
        <v>22401</v>
      </c>
      <c r="J5029" t="s">
        <v>175</v>
      </c>
      <c r="K5029">
        <v>747</v>
      </c>
      <c r="L5029">
        <v>747</v>
      </c>
      <c r="M5029">
        <v>0</v>
      </c>
      <c r="N5029">
        <v>321.12</v>
      </c>
      <c r="O5029">
        <v>425.88</v>
      </c>
      <c r="P5029">
        <v>321.12</v>
      </c>
      <c r="Q5029">
        <v>0</v>
      </c>
      <c r="R5029">
        <v>321.12</v>
      </c>
      <c r="S5029">
        <v>0</v>
      </c>
    </row>
    <row r="5030" spans="1:19" x14ac:dyDescent="0.25">
      <c r="A5030" s="2">
        <v>1004</v>
      </c>
      <c r="B5030" t="s">
        <v>872</v>
      </c>
      <c r="C5030" s="2" t="str">
        <f t="shared" si="257"/>
        <v>19</v>
      </c>
      <c r="D5030" t="s">
        <v>757</v>
      </c>
      <c r="E5030" s="2" t="str">
        <f t="shared" si="259"/>
        <v>19102CO09</v>
      </c>
      <c r="F5030" t="s">
        <v>905</v>
      </c>
      <c r="G5030" t="s">
        <v>887</v>
      </c>
      <c r="H5030" t="s">
        <v>888</v>
      </c>
      <c r="I5030">
        <v>22609</v>
      </c>
      <c r="J5030" t="s">
        <v>44</v>
      </c>
      <c r="K5030">
        <v>250</v>
      </c>
      <c r="L5030">
        <v>250</v>
      </c>
      <c r="M5030">
        <v>0</v>
      </c>
      <c r="N5030">
        <v>0</v>
      </c>
      <c r="O5030">
        <v>250</v>
      </c>
      <c r="P5030">
        <v>0</v>
      </c>
      <c r="Q5030">
        <v>0</v>
      </c>
      <c r="R5030">
        <v>0</v>
      </c>
      <c r="S5030">
        <v>0</v>
      </c>
    </row>
    <row r="5031" spans="1:19" x14ac:dyDescent="0.25">
      <c r="A5031" s="2">
        <v>1004</v>
      </c>
      <c r="B5031" t="s">
        <v>872</v>
      </c>
      <c r="C5031" s="2" t="str">
        <f t="shared" si="257"/>
        <v>19</v>
      </c>
      <c r="D5031" t="s">
        <v>757</v>
      </c>
      <c r="E5031" s="2" t="str">
        <f t="shared" si="259"/>
        <v>19102CO09</v>
      </c>
      <c r="F5031" t="s">
        <v>905</v>
      </c>
      <c r="G5031" t="s">
        <v>887</v>
      </c>
      <c r="H5031" t="s">
        <v>888</v>
      </c>
      <c r="I5031">
        <v>22700</v>
      </c>
      <c r="J5031" t="s">
        <v>84</v>
      </c>
      <c r="K5031" s="1">
        <v>97239</v>
      </c>
      <c r="L5031" s="1">
        <v>90239</v>
      </c>
      <c r="M5031" s="1">
        <v>-7000</v>
      </c>
      <c r="N5031" s="1">
        <v>86283.26</v>
      </c>
      <c r="O5031" s="1">
        <v>3955.74</v>
      </c>
      <c r="P5031" s="1">
        <v>86283.26</v>
      </c>
      <c r="Q5031">
        <v>0</v>
      </c>
      <c r="R5031" s="1">
        <v>86283.04</v>
      </c>
      <c r="S5031">
        <v>0.22</v>
      </c>
    </row>
    <row r="5032" spans="1:19" x14ac:dyDescent="0.25">
      <c r="A5032" s="2">
        <v>1004</v>
      </c>
      <c r="B5032" t="s">
        <v>872</v>
      </c>
      <c r="C5032" s="2" t="str">
        <f t="shared" si="257"/>
        <v>19</v>
      </c>
      <c r="D5032" t="s">
        <v>757</v>
      </c>
      <c r="E5032" s="2" t="str">
        <f t="shared" si="259"/>
        <v>19102CO09</v>
      </c>
      <c r="F5032" t="s">
        <v>905</v>
      </c>
      <c r="G5032" t="s">
        <v>887</v>
      </c>
      <c r="H5032" t="s">
        <v>888</v>
      </c>
      <c r="I5032">
        <v>22709</v>
      </c>
      <c r="J5032" t="s">
        <v>87</v>
      </c>
      <c r="K5032" s="1">
        <v>28199</v>
      </c>
      <c r="L5032" s="1">
        <v>16579</v>
      </c>
      <c r="M5032" s="1">
        <v>-11620</v>
      </c>
      <c r="N5032" s="1">
        <v>16577.71</v>
      </c>
      <c r="O5032">
        <v>1.29</v>
      </c>
      <c r="P5032" s="1">
        <v>16577.71</v>
      </c>
      <c r="Q5032">
        <v>0</v>
      </c>
      <c r="R5032" s="1">
        <v>16533.580000000002</v>
      </c>
      <c r="S5032">
        <v>44.13</v>
      </c>
    </row>
    <row r="5033" spans="1:19" x14ac:dyDescent="0.25">
      <c r="A5033" s="2">
        <v>1004</v>
      </c>
      <c r="B5033" t="s">
        <v>872</v>
      </c>
      <c r="C5033" s="2" t="str">
        <f t="shared" si="257"/>
        <v>19</v>
      </c>
      <c r="D5033" t="s">
        <v>757</v>
      </c>
      <c r="E5033" s="2" t="str">
        <f t="shared" si="259"/>
        <v>19102CO09</v>
      </c>
      <c r="F5033" t="s">
        <v>905</v>
      </c>
      <c r="G5033" t="s">
        <v>887</v>
      </c>
      <c r="H5033" t="s">
        <v>888</v>
      </c>
      <c r="I5033">
        <v>22712</v>
      </c>
      <c r="J5033" t="s">
        <v>885</v>
      </c>
      <c r="K5033" s="1">
        <v>191948</v>
      </c>
      <c r="L5033" s="1">
        <v>179033</v>
      </c>
      <c r="M5033" s="1">
        <v>-12915</v>
      </c>
      <c r="N5033" s="1">
        <v>179030.3</v>
      </c>
      <c r="O5033">
        <v>2.7</v>
      </c>
      <c r="P5033" s="1">
        <v>178966.23</v>
      </c>
      <c r="Q5033">
        <v>64.069999999999993</v>
      </c>
      <c r="R5033" s="1">
        <v>147602.82</v>
      </c>
      <c r="S5033" s="1">
        <v>31363.41</v>
      </c>
    </row>
    <row r="5034" spans="1:19" x14ac:dyDescent="0.25">
      <c r="A5034" s="2">
        <v>1004</v>
      </c>
      <c r="B5034" t="s">
        <v>872</v>
      </c>
      <c r="C5034" s="2" t="str">
        <f t="shared" si="257"/>
        <v>19</v>
      </c>
      <c r="D5034" t="s">
        <v>757</v>
      </c>
      <c r="E5034" s="2" t="str">
        <f t="shared" si="259"/>
        <v>19102CO09</v>
      </c>
      <c r="F5034" t="s">
        <v>905</v>
      </c>
      <c r="G5034" t="s">
        <v>887</v>
      </c>
      <c r="H5034" t="s">
        <v>888</v>
      </c>
      <c r="I5034">
        <v>23001</v>
      </c>
      <c r="J5034" t="s">
        <v>88</v>
      </c>
      <c r="K5034" s="1">
        <v>1275</v>
      </c>
      <c r="L5034" s="1">
        <v>1525</v>
      </c>
      <c r="M5034">
        <v>250</v>
      </c>
      <c r="N5034" s="1">
        <v>1470</v>
      </c>
      <c r="O5034">
        <v>55</v>
      </c>
      <c r="P5034" s="1">
        <v>1470</v>
      </c>
      <c r="Q5034">
        <v>0</v>
      </c>
      <c r="R5034" s="1">
        <v>1470</v>
      </c>
      <c r="S5034">
        <v>0</v>
      </c>
    </row>
    <row r="5035" spans="1:19" x14ac:dyDescent="0.25">
      <c r="A5035" s="2">
        <v>1004</v>
      </c>
      <c r="B5035" t="s">
        <v>872</v>
      </c>
      <c r="C5035" s="2" t="str">
        <f t="shared" si="257"/>
        <v>19</v>
      </c>
      <c r="D5035" t="s">
        <v>757</v>
      </c>
      <c r="E5035" s="2" t="str">
        <f t="shared" si="259"/>
        <v>19102CO09</v>
      </c>
      <c r="F5035" t="s">
        <v>905</v>
      </c>
      <c r="G5035" t="s">
        <v>887</v>
      </c>
      <c r="H5035" t="s">
        <v>888</v>
      </c>
      <c r="I5035">
        <v>23100</v>
      </c>
      <c r="J5035" t="s">
        <v>89</v>
      </c>
      <c r="K5035">
        <v>200</v>
      </c>
      <c r="L5035">
        <v>265</v>
      </c>
      <c r="M5035">
        <v>65</v>
      </c>
      <c r="N5035">
        <v>264</v>
      </c>
      <c r="O5035">
        <v>1</v>
      </c>
      <c r="P5035">
        <v>264</v>
      </c>
      <c r="Q5035">
        <v>0</v>
      </c>
      <c r="R5035">
        <v>264</v>
      </c>
      <c r="S5035">
        <v>0</v>
      </c>
    </row>
    <row r="5036" spans="1:19" x14ac:dyDescent="0.25">
      <c r="A5036" s="2">
        <v>1004</v>
      </c>
      <c r="B5036" t="s">
        <v>872</v>
      </c>
      <c r="C5036" s="2" t="str">
        <f t="shared" si="257"/>
        <v>19</v>
      </c>
      <c r="D5036" t="s">
        <v>757</v>
      </c>
      <c r="E5036" s="2" t="str">
        <f t="shared" si="259"/>
        <v>19102CO09</v>
      </c>
      <c r="F5036" t="s">
        <v>905</v>
      </c>
      <c r="G5036" t="s">
        <v>887</v>
      </c>
      <c r="H5036" t="s">
        <v>888</v>
      </c>
      <c r="I5036">
        <v>27100</v>
      </c>
      <c r="J5036" t="s">
        <v>230</v>
      </c>
      <c r="K5036" s="1">
        <v>1094</v>
      </c>
      <c r="L5036" s="1">
        <v>1094</v>
      </c>
      <c r="M5036">
        <v>0</v>
      </c>
      <c r="N5036" s="1">
        <v>1114.6300000000001</v>
      </c>
      <c r="O5036">
        <v>-20.63</v>
      </c>
      <c r="P5036" s="1">
        <v>1114.6300000000001</v>
      </c>
      <c r="Q5036">
        <v>0</v>
      </c>
      <c r="R5036" s="1">
        <v>1114.6300000000001</v>
      </c>
      <c r="S5036">
        <v>0</v>
      </c>
    </row>
    <row r="5037" spans="1:19" x14ac:dyDescent="0.25">
      <c r="A5037" s="2">
        <v>1004</v>
      </c>
      <c r="B5037" t="s">
        <v>872</v>
      </c>
      <c r="C5037" s="2" t="str">
        <f t="shared" si="257"/>
        <v>19</v>
      </c>
      <c r="D5037" t="s">
        <v>757</v>
      </c>
      <c r="E5037" s="2" t="str">
        <f t="shared" si="259"/>
        <v>19102CO09</v>
      </c>
      <c r="F5037" t="s">
        <v>905</v>
      </c>
      <c r="G5037" t="s">
        <v>887</v>
      </c>
      <c r="H5037" t="s">
        <v>888</v>
      </c>
      <c r="I5037">
        <v>27105</v>
      </c>
      <c r="J5037" t="s">
        <v>875</v>
      </c>
      <c r="K5037">
        <v>197</v>
      </c>
      <c r="L5037">
        <v>767</v>
      </c>
      <c r="M5037">
        <v>570</v>
      </c>
      <c r="N5037">
        <v>466.15</v>
      </c>
      <c r="O5037">
        <v>300.85000000000002</v>
      </c>
      <c r="P5037">
        <v>466.15</v>
      </c>
      <c r="Q5037">
        <v>0</v>
      </c>
      <c r="R5037">
        <v>466.15</v>
      </c>
      <c r="S5037">
        <v>0</v>
      </c>
    </row>
    <row r="5038" spans="1:19" x14ac:dyDescent="0.25">
      <c r="A5038" s="2">
        <v>1004</v>
      </c>
      <c r="B5038" t="s">
        <v>872</v>
      </c>
      <c r="C5038" s="2" t="str">
        <f t="shared" si="257"/>
        <v>19</v>
      </c>
      <c r="D5038" t="s">
        <v>757</v>
      </c>
      <c r="E5038" s="2" t="str">
        <f t="shared" si="259"/>
        <v>19102CO09</v>
      </c>
      <c r="F5038" t="s">
        <v>905</v>
      </c>
      <c r="G5038" t="s">
        <v>887</v>
      </c>
      <c r="H5038" t="s">
        <v>888</v>
      </c>
      <c r="I5038">
        <v>28001</v>
      </c>
      <c r="J5038" t="s">
        <v>45</v>
      </c>
      <c r="K5038" s="1">
        <v>4867</v>
      </c>
      <c r="L5038" s="1">
        <v>4867</v>
      </c>
      <c r="M5038">
        <v>0</v>
      </c>
      <c r="N5038" s="1">
        <v>3048.8</v>
      </c>
      <c r="O5038" s="1">
        <v>1818.2</v>
      </c>
      <c r="P5038" s="1">
        <v>3048.8</v>
      </c>
      <c r="Q5038">
        <v>0</v>
      </c>
      <c r="R5038" s="1">
        <v>3048.8</v>
      </c>
      <c r="S5038">
        <v>0</v>
      </c>
    </row>
    <row r="5039" spans="1:19" x14ac:dyDescent="0.25">
      <c r="A5039" s="2">
        <v>1004</v>
      </c>
      <c r="B5039" t="s">
        <v>872</v>
      </c>
      <c r="C5039" s="2" t="str">
        <f t="shared" si="257"/>
        <v>19</v>
      </c>
      <c r="D5039" t="s">
        <v>757</v>
      </c>
      <c r="E5039" s="2" t="str">
        <f t="shared" ref="E5039:E5064" si="260">"19102RM01"</f>
        <v>19102RM01</v>
      </c>
      <c r="F5039" t="s">
        <v>906</v>
      </c>
      <c r="G5039" t="s">
        <v>881</v>
      </c>
      <c r="H5039" t="s">
        <v>882</v>
      </c>
      <c r="I5039">
        <v>21000</v>
      </c>
      <c r="J5039" t="s">
        <v>167</v>
      </c>
      <c r="K5039" s="1">
        <v>30780</v>
      </c>
      <c r="L5039" s="1">
        <v>33080</v>
      </c>
      <c r="M5039" s="1">
        <v>2300</v>
      </c>
      <c r="N5039" s="1">
        <v>33070.239999999998</v>
      </c>
      <c r="O5039">
        <v>9.76</v>
      </c>
      <c r="P5039" s="1">
        <v>33070.239999999998</v>
      </c>
      <c r="Q5039">
        <v>0</v>
      </c>
      <c r="R5039" s="1">
        <v>30848.81</v>
      </c>
      <c r="S5039" s="1">
        <v>2221.4299999999998</v>
      </c>
    </row>
    <row r="5040" spans="1:19" x14ac:dyDescent="0.25">
      <c r="A5040" s="2">
        <v>1004</v>
      </c>
      <c r="B5040" t="s">
        <v>872</v>
      </c>
      <c r="C5040" s="2" t="str">
        <f t="shared" si="257"/>
        <v>19</v>
      </c>
      <c r="D5040" t="s">
        <v>757</v>
      </c>
      <c r="E5040" s="2" t="str">
        <f t="shared" si="260"/>
        <v>19102RM01</v>
      </c>
      <c r="F5040" t="s">
        <v>906</v>
      </c>
      <c r="G5040" t="s">
        <v>881</v>
      </c>
      <c r="H5040" t="s">
        <v>882</v>
      </c>
      <c r="I5040">
        <v>21200</v>
      </c>
      <c r="J5040" t="s">
        <v>68</v>
      </c>
      <c r="K5040" s="1">
        <v>4711</v>
      </c>
      <c r="L5040" s="1">
        <v>4711</v>
      </c>
      <c r="M5040">
        <v>0</v>
      </c>
      <c r="N5040" s="1">
        <v>2546.4299999999998</v>
      </c>
      <c r="O5040" s="1">
        <v>2164.5700000000002</v>
      </c>
      <c r="P5040" s="1">
        <v>2546.4299999999998</v>
      </c>
      <c r="Q5040">
        <v>0</v>
      </c>
      <c r="R5040" s="1">
        <v>2546.4299999999998</v>
      </c>
      <c r="S5040">
        <v>0</v>
      </c>
    </row>
    <row r="5041" spans="1:19" x14ac:dyDescent="0.25">
      <c r="A5041" s="2">
        <v>1004</v>
      </c>
      <c r="B5041" t="s">
        <v>872</v>
      </c>
      <c r="C5041" s="2" t="str">
        <f t="shared" si="257"/>
        <v>19</v>
      </c>
      <c r="D5041" t="s">
        <v>757</v>
      </c>
      <c r="E5041" s="2" t="str">
        <f t="shared" si="260"/>
        <v>19102RM01</v>
      </c>
      <c r="F5041" t="s">
        <v>906</v>
      </c>
      <c r="G5041" t="s">
        <v>881</v>
      </c>
      <c r="H5041" t="s">
        <v>882</v>
      </c>
      <c r="I5041">
        <v>21300</v>
      </c>
      <c r="J5041" t="s">
        <v>69</v>
      </c>
      <c r="K5041" s="1">
        <v>28658</v>
      </c>
      <c r="L5041" s="1">
        <v>40658</v>
      </c>
      <c r="M5041" s="1">
        <v>12000</v>
      </c>
      <c r="N5041" s="1">
        <v>38026.14</v>
      </c>
      <c r="O5041" s="1">
        <v>2631.86</v>
      </c>
      <c r="P5041" s="1">
        <v>38026.14</v>
      </c>
      <c r="Q5041">
        <v>0</v>
      </c>
      <c r="R5041" s="1">
        <v>36036.36</v>
      </c>
      <c r="S5041" s="1">
        <v>1989.78</v>
      </c>
    </row>
    <row r="5042" spans="1:19" x14ac:dyDescent="0.25">
      <c r="A5042" s="2">
        <v>1004</v>
      </c>
      <c r="B5042" t="s">
        <v>872</v>
      </c>
      <c r="C5042" s="2" t="str">
        <f t="shared" si="257"/>
        <v>19</v>
      </c>
      <c r="D5042" t="s">
        <v>757</v>
      </c>
      <c r="E5042" s="2" t="str">
        <f t="shared" si="260"/>
        <v>19102RM01</v>
      </c>
      <c r="F5042" t="s">
        <v>906</v>
      </c>
      <c r="G5042" t="s">
        <v>881</v>
      </c>
      <c r="H5042" t="s">
        <v>882</v>
      </c>
      <c r="I5042">
        <v>21400</v>
      </c>
      <c r="J5042" t="s">
        <v>70</v>
      </c>
      <c r="K5042" s="1">
        <v>1200</v>
      </c>
      <c r="L5042" s="1">
        <v>4975</v>
      </c>
      <c r="M5042" s="1">
        <v>3775</v>
      </c>
      <c r="N5042" s="1">
        <v>5141.76</v>
      </c>
      <c r="O5042">
        <v>-166.76</v>
      </c>
      <c r="P5042" s="1">
        <v>5141.76</v>
      </c>
      <c r="Q5042">
        <v>0</v>
      </c>
      <c r="R5042" s="1">
        <v>5141.76</v>
      </c>
      <c r="S5042">
        <v>0</v>
      </c>
    </row>
    <row r="5043" spans="1:19" x14ac:dyDescent="0.25">
      <c r="A5043" s="2">
        <v>1004</v>
      </c>
      <c r="B5043" t="s">
        <v>872</v>
      </c>
      <c r="C5043" s="2" t="str">
        <f t="shared" si="257"/>
        <v>19</v>
      </c>
      <c r="D5043" t="s">
        <v>757</v>
      </c>
      <c r="E5043" s="2" t="str">
        <f t="shared" si="260"/>
        <v>19102RM01</v>
      </c>
      <c r="F5043" t="s">
        <v>906</v>
      </c>
      <c r="G5043" t="s">
        <v>881</v>
      </c>
      <c r="H5043" t="s">
        <v>882</v>
      </c>
      <c r="I5043">
        <v>21500</v>
      </c>
      <c r="J5043" t="s">
        <v>71</v>
      </c>
      <c r="K5043" s="1">
        <v>3406</v>
      </c>
      <c r="L5043" s="1">
        <v>4406</v>
      </c>
      <c r="M5043" s="1">
        <v>1000</v>
      </c>
      <c r="N5043" s="1">
        <v>4459.1400000000003</v>
      </c>
      <c r="O5043">
        <v>-53.14</v>
      </c>
      <c r="P5043" s="1">
        <v>4459.1400000000003</v>
      </c>
      <c r="Q5043">
        <v>0</v>
      </c>
      <c r="R5043" s="1">
        <v>4459.1400000000003</v>
      </c>
      <c r="S5043">
        <v>0</v>
      </c>
    </row>
    <row r="5044" spans="1:19" x14ac:dyDescent="0.25">
      <c r="A5044" s="2">
        <v>1004</v>
      </c>
      <c r="B5044" t="s">
        <v>872</v>
      </c>
      <c r="C5044" s="2" t="str">
        <f t="shared" si="257"/>
        <v>19</v>
      </c>
      <c r="D5044" t="s">
        <v>757</v>
      </c>
      <c r="E5044" s="2" t="str">
        <f t="shared" si="260"/>
        <v>19102RM01</v>
      </c>
      <c r="F5044" t="s">
        <v>906</v>
      </c>
      <c r="G5044" t="s">
        <v>881</v>
      </c>
      <c r="H5044" t="s">
        <v>882</v>
      </c>
      <c r="I5044">
        <v>22000</v>
      </c>
      <c r="J5044" t="s">
        <v>39</v>
      </c>
      <c r="K5044" s="1">
        <v>3748</v>
      </c>
      <c r="L5044" s="1">
        <v>18048</v>
      </c>
      <c r="M5044" s="1">
        <v>14300</v>
      </c>
      <c r="N5044" s="1">
        <v>13905.89</v>
      </c>
      <c r="O5044" s="1">
        <v>4142.1099999999997</v>
      </c>
      <c r="P5044" s="1">
        <v>13905.89</v>
      </c>
      <c r="Q5044">
        <v>0</v>
      </c>
      <c r="R5044" s="1">
        <v>13905.89</v>
      </c>
      <c r="S5044">
        <v>0</v>
      </c>
    </row>
    <row r="5045" spans="1:19" x14ac:dyDescent="0.25">
      <c r="A5045" s="2">
        <v>1004</v>
      </c>
      <c r="B5045" t="s">
        <v>872</v>
      </c>
      <c r="C5045" s="2" t="str">
        <f t="shared" si="257"/>
        <v>19</v>
      </c>
      <c r="D5045" t="s">
        <v>757</v>
      </c>
      <c r="E5045" s="2" t="str">
        <f t="shared" si="260"/>
        <v>19102RM01</v>
      </c>
      <c r="F5045" t="s">
        <v>906</v>
      </c>
      <c r="G5045" t="s">
        <v>881</v>
      </c>
      <c r="H5045" t="s">
        <v>882</v>
      </c>
      <c r="I5045">
        <v>22004</v>
      </c>
      <c r="J5045" t="s">
        <v>72</v>
      </c>
      <c r="K5045" s="1">
        <v>2200</v>
      </c>
      <c r="L5045" s="1">
        <v>2200</v>
      </c>
      <c r="M5045">
        <v>0</v>
      </c>
      <c r="N5045">
        <v>0</v>
      </c>
      <c r="O5045" s="1">
        <v>2200</v>
      </c>
      <c r="P5045">
        <v>0</v>
      </c>
      <c r="Q5045">
        <v>0</v>
      </c>
      <c r="R5045">
        <v>0</v>
      </c>
      <c r="S5045">
        <v>0</v>
      </c>
    </row>
    <row r="5046" spans="1:19" x14ac:dyDescent="0.25">
      <c r="A5046" s="2">
        <v>1004</v>
      </c>
      <c r="B5046" t="s">
        <v>872</v>
      </c>
      <c r="C5046" s="2" t="str">
        <f t="shared" si="257"/>
        <v>19</v>
      </c>
      <c r="D5046" t="s">
        <v>757</v>
      </c>
      <c r="E5046" s="2" t="str">
        <f t="shared" si="260"/>
        <v>19102RM01</v>
      </c>
      <c r="F5046" t="s">
        <v>906</v>
      </c>
      <c r="G5046" t="s">
        <v>881</v>
      </c>
      <c r="H5046" t="s">
        <v>882</v>
      </c>
      <c r="I5046">
        <v>22100</v>
      </c>
      <c r="J5046" t="s">
        <v>73</v>
      </c>
      <c r="K5046" s="1">
        <v>101242</v>
      </c>
      <c r="L5046" s="1">
        <v>131242</v>
      </c>
      <c r="M5046" s="1">
        <v>30000</v>
      </c>
      <c r="N5046" s="1">
        <v>133166.94</v>
      </c>
      <c r="O5046" s="1">
        <v>-1924.94</v>
      </c>
      <c r="P5046" s="1">
        <v>133166.94</v>
      </c>
      <c r="Q5046">
        <v>0</v>
      </c>
      <c r="R5046" s="1">
        <v>133166.94</v>
      </c>
      <c r="S5046">
        <v>0</v>
      </c>
    </row>
    <row r="5047" spans="1:19" x14ac:dyDescent="0.25">
      <c r="A5047" s="2">
        <v>1004</v>
      </c>
      <c r="B5047" t="s">
        <v>872</v>
      </c>
      <c r="C5047" s="2" t="str">
        <f t="shared" ref="C5047:C5110" si="261">"19"</f>
        <v>19</v>
      </c>
      <c r="D5047" t="s">
        <v>757</v>
      </c>
      <c r="E5047" s="2" t="str">
        <f t="shared" si="260"/>
        <v>19102RM01</v>
      </c>
      <c r="F5047" t="s">
        <v>906</v>
      </c>
      <c r="G5047" t="s">
        <v>881</v>
      </c>
      <c r="H5047" t="s">
        <v>882</v>
      </c>
      <c r="I5047">
        <v>22101</v>
      </c>
      <c r="J5047" t="s">
        <v>74</v>
      </c>
      <c r="K5047" s="1">
        <v>47919</v>
      </c>
      <c r="L5047" s="1">
        <v>47919</v>
      </c>
      <c r="M5047">
        <v>0</v>
      </c>
      <c r="N5047" s="1">
        <v>49260.58</v>
      </c>
      <c r="O5047" s="1">
        <v>-1341.58</v>
      </c>
      <c r="P5047" s="1">
        <v>49260.58</v>
      </c>
      <c r="Q5047">
        <v>0</v>
      </c>
      <c r="R5047" s="1">
        <v>49260.58</v>
      </c>
      <c r="S5047">
        <v>0</v>
      </c>
    </row>
    <row r="5048" spans="1:19" x14ac:dyDescent="0.25">
      <c r="A5048" s="2">
        <v>1004</v>
      </c>
      <c r="B5048" t="s">
        <v>872</v>
      </c>
      <c r="C5048" s="2" t="str">
        <f t="shared" si="261"/>
        <v>19</v>
      </c>
      <c r="D5048" t="s">
        <v>757</v>
      </c>
      <c r="E5048" s="2" t="str">
        <f t="shared" si="260"/>
        <v>19102RM01</v>
      </c>
      <c r="F5048" t="s">
        <v>906</v>
      </c>
      <c r="G5048" t="s">
        <v>881</v>
      </c>
      <c r="H5048" t="s">
        <v>882</v>
      </c>
      <c r="I5048">
        <v>22102</v>
      </c>
      <c r="J5048" t="s">
        <v>75</v>
      </c>
      <c r="K5048" s="1">
        <v>3967</v>
      </c>
      <c r="L5048" s="1">
        <v>13967</v>
      </c>
      <c r="M5048" s="1">
        <v>10000</v>
      </c>
      <c r="N5048" s="1">
        <v>10686.11</v>
      </c>
      <c r="O5048" s="1">
        <v>3280.89</v>
      </c>
      <c r="P5048" s="1">
        <v>10686.11</v>
      </c>
      <c r="Q5048">
        <v>0</v>
      </c>
      <c r="R5048" s="1">
        <v>6841.96</v>
      </c>
      <c r="S5048" s="1">
        <v>3844.15</v>
      </c>
    </row>
    <row r="5049" spans="1:19" x14ac:dyDescent="0.25">
      <c r="A5049" s="2">
        <v>1004</v>
      </c>
      <c r="B5049" t="s">
        <v>872</v>
      </c>
      <c r="C5049" s="2" t="str">
        <f t="shared" si="261"/>
        <v>19</v>
      </c>
      <c r="D5049" t="s">
        <v>757</v>
      </c>
      <c r="E5049" s="2" t="str">
        <f t="shared" si="260"/>
        <v>19102RM01</v>
      </c>
      <c r="F5049" t="s">
        <v>906</v>
      </c>
      <c r="G5049" t="s">
        <v>881</v>
      </c>
      <c r="H5049" t="s">
        <v>882</v>
      </c>
      <c r="I5049">
        <v>22103</v>
      </c>
      <c r="J5049" t="s">
        <v>76</v>
      </c>
      <c r="K5049" s="1">
        <v>116045</v>
      </c>
      <c r="L5049" s="1">
        <v>236045</v>
      </c>
      <c r="M5049" s="1">
        <v>120000</v>
      </c>
      <c r="N5049" s="1">
        <v>228264.54</v>
      </c>
      <c r="O5049" s="1">
        <v>7780.46</v>
      </c>
      <c r="P5049" s="1">
        <v>228264.54</v>
      </c>
      <c r="Q5049">
        <v>0</v>
      </c>
      <c r="R5049" s="1">
        <v>228264.54</v>
      </c>
      <c r="S5049">
        <v>0</v>
      </c>
    </row>
    <row r="5050" spans="1:19" x14ac:dyDescent="0.25">
      <c r="A5050" s="2">
        <v>1004</v>
      </c>
      <c r="B5050" t="s">
        <v>872</v>
      </c>
      <c r="C5050" s="2" t="str">
        <f t="shared" si="261"/>
        <v>19</v>
      </c>
      <c r="D5050" t="s">
        <v>757</v>
      </c>
      <c r="E5050" s="2" t="str">
        <f t="shared" si="260"/>
        <v>19102RM01</v>
      </c>
      <c r="F5050" t="s">
        <v>906</v>
      </c>
      <c r="G5050" t="s">
        <v>881</v>
      </c>
      <c r="H5050" t="s">
        <v>882</v>
      </c>
      <c r="I5050">
        <v>22104</v>
      </c>
      <c r="J5050" t="s">
        <v>77</v>
      </c>
      <c r="K5050">
        <v>0</v>
      </c>
      <c r="L5050" s="1">
        <v>45000</v>
      </c>
      <c r="M5050" s="1">
        <v>45000</v>
      </c>
      <c r="N5050" s="1">
        <v>44154.49</v>
      </c>
      <c r="O5050">
        <v>845.51</v>
      </c>
      <c r="P5050" s="1">
        <v>44154.49</v>
      </c>
      <c r="Q5050">
        <v>0</v>
      </c>
      <c r="R5050" s="1">
        <v>44150.46</v>
      </c>
      <c r="S5050">
        <v>4.03</v>
      </c>
    </row>
    <row r="5051" spans="1:19" x14ac:dyDescent="0.25">
      <c r="A5051" s="2">
        <v>1004</v>
      </c>
      <c r="B5051" t="s">
        <v>872</v>
      </c>
      <c r="C5051" s="2" t="str">
        <f t="shared" si="261"/>
        <v>19</v>
      </c>
      <c r="D5051" t="s">
        <v>757</v>
      </c>
      <c r="E5051" s="2" t="str">
        <f t="shared" si="260"/>
        <v>19102RM01</v>
      </c>
      <c r="F5051" t="s">
        <v>906</v>
      </c>
      <c r="G5051" t="s">
        <v>881</v>
      </c>
      <c r="H5051" t="s">
        <v>882</v>
      </c>
      <c r="I5051">
        <v>22105</v>
      </c>
      <c r="J5051" t="s">
        <v>357</v>
      </c>
      <c r="K5051" s="1">
        <v>514904</v>
      </c>
      <c r="L5051" s="1">
        <v>2236</v>
      </c>
      <c r="M5051" s="1">
        <v>-512668</v>
      </c>
      <c r="N5051" s="1">
        <v>6854.94</v>
      </c>
      <c r="O5051" s="1">
        <v>-4618.9399999999996</v>
      </c>
      <c r="P5051" s="1">
        <v>6854.94</v>
      </c>
      <c r="Q5051">
        <v>0</v>
      </c>
      <c r="R5051" s="1">
        <v>6854.94</v>
      </c>
      <c r="S5051">
        <v>0</v>
      </c>
    </row>
    <row r="5052" spans="1:19" x14ac:dyDescent="0.25">
      <c r="A5052" s="2">
        <v>1004</v>
      </c>
      <c r="B5052" t="s">
        <v>872</v>
      </c>
      <c r="C5052" s="2" t="str">
        <f t="shared" si="261"/>
        <v>19</v>
      </c>
      <c r="D5052" t="s">
        <v>757</v>
      </c>
      <c r="E5052" s="2" t="str">
        <f t="shared" si="260"/>
        <v>19102RM01</v>
      </c>
      <c r="F5052" t="s">
        <v>906</v>
      </c>
      <c r="G5052" t="s">
        <v>881</v>
      </c>
      <c r="H5052" t="s">
        <v>882</v>
      </c>
      <c r="I5052">
        <v>22107</v>
      </c>
      <c r="J5052" t="s">
        <v>106</v>
      </c>
      <c r="K5052" s="1">
        <v>3379</v>
      </c>
      <c r="L5052" s="1">
        <v>3379</v>
      </c>
      <c r="M5052">
        <v>0</v>
      </c>
      <c r="N5052" s="1">
        <v>2753.15</v>
      </c>
      <c r="O5052">
        <v>625.85</v>
      </c>
      <c r="P5052" s="1">
        <v>2753.15</v>
      </c>
      <c r="Q5052">
        <v>0</v>
      </c>
      <c r="R5052" s="1">
        <v>2753.15</v>
      </c>
      <c r="S5052">
        <v>0</v>
      </c>
    </row>
    <row r="5053" spans="1:19" x14ac:dyDescent="0.25">
      <c r="A5053" s="2">
        <v>1004</v>
      </c>
      <c r="B5053" t="s">
        <v>872</v>
      </c>
      <c r="C5053" s="2" t="str">
        <f t="shared" si="261"/>
        <v>19</v>
      </c>
      <c r="D5053" t="s">
        <v>757</v>
      </c>
      <c r="E5053" s="2" t="str">
        <f t="shared" si="260"/>
        <v>19102RM01</v>
      </c>
      <c r="F5053" t="s">
        <v>906</v>
      </c>
      <c r="G5053" t="s">
        <v>881</v>
      </c>
      <c r="H5053" t="s">
        <v>882</v>
      </c>
      <c r="I5053">
        <v>22109</v>
      </c>
      <c r="J5053" t="s">
        <v>78</v>
      </c>
      <c r="K5053" s="1">
        <v>128372</v>
      </c>
      <c r="L5053" s="1">
        <v>301606</v>
      </c>
      <c r="M5053" s="1">
        <v>173234</v>
      </c>
      <c r="N5053" s="1">
        <v>295178.87</v>
      </c>
      <c r="O5053" s="1">
        <v>6427.13</v>
      </c>
      <c r="P5053" s="1">
        <v>295178.87</v>
      </c>
      <c r="Q5053">
        <v>0</v>
      </c>
      <c r="R5053" s="1">
        <v>295178.87</v>
      </c>
      <c r="S5053">
        <v>0</v>
      </c>
    </row>
    <row r="5054" spans="1:19" x14ac:dyDescent="0.25">
      <c r="A5054" s="2">
        <v>1004</v>
      </c>
      <c r="B5054" t="s">
        <v>872</v>
      </c>
      <c r="C5054" s="2" t="str">
        <f t="shared" si="261"/>
        <v>19</v>
      </c>
      <c r="D5054" t="s">
        <v>757</v>
      </c>
      <c r="E5054" s="2" t="str">
        <f t="shared" si="260"/>
        <v>19102RM01</v>
      </c>
      <c r="F5054" t="s">
        <v>906</v>
      </c>
      <c r="G5054" t="s">
        <v>881</v>
      </c>
      <c r="H5054" t="s">
        <v>882</v>
      </c>
      <c r="I5054">
        <v>22300</v>
      </c>
      <c r="J5054" t="s">
        <v>79</v>
      </c>
      <c r="K5054" s="1">
        <v>131145</v>
      </c>
      <c r="L5054" s="1">
        <v>156145</v>
      </c>
      <c r="M5054" s="1">
        <v>25000</v>
      </c>
      <c r="N5054" s="1">
        <v>155845.41</v>
      </c>
      <c r="O5054">
        <v>299.58999999999997</v>
      </c>
      <c r="P5054" s="1">
        <v>155845.41</v>
      </c>
      <c r="Q5054">
        <v>0</v>
      </c>
      <c r="R5054" s="1">
        <v>155845.34</v>
      </c>
      <c r="S5054">
        <v>7.0000000000000007E-2</v>
      </c>
    </row>
    <row r="5055" spans="1:19" x14ac:dyDescent="0.25">
      <c r="A5055" s="2">
        <v>1004</v>
      </c>
      <c r="B5055" t="s">
        <v>872</v>
      </c>
      <c r="C5055" s="2" t="str">
        <f t="shared" si="261"/>
        <v>19</v>
      </c>
      <c r="D5055" t="s">
        <v>757</v>
      </c>
      <c r="E5055" s="2" t="str">
        <f t="shared" si="260"/>
        <v>19102RM01</v>
      </c>
      <c r="F5055" t="s">
        <v>906</v>
      </c>
      <c r="G5055" t="s">
        <v>881</v>
      </c>
      <c r="H5055" t="s">
        <v>882</v>
      </c>
      <c r="I5055">
        <v>22401</v>
      </c>
      <c r="J5055" t="s">
        <v>175</v>
      </c>
      <c r="K5055" s="1">
        <v>1912</v>
      </c>
      <c r="L5055" s="1">
        <v>1912</v>
      </c>
      <c r="M5055">
        <v>0</v>
      </c>
      <c r="N5055">
        <v>360.86</v>
      </c>
      <c r="O5055" s="1">
        <v>1551.14</v>
      </c>
      <c r="P5055">
        <v>360.86</v>
      </c>
      <c r="Q5055">
        <v>0</v>
      </c>
      <c r="R5055">
        <v>360.86</v>
      </c>
      <c r="S5055">
        <v>0</v>
      </c>
    </row>
    <row r="5056" spans="1:19" x14ac:dyDescent="0.25">
      <c r="A5056" s="2">
        <v>1004</v>
      </c>
      <c r="B5056" t="s">
        <v>872</v>
      </c>
      <c r="C5056" s="2" t="str">
        <f t="shared" si="261"/>
        <v>19</v>
      </c>
      <c r="D5056" t="s">
        <v>757</v>
      </c>
      <c r="E5056" s="2" t="str">
        <f t="shared" si="260"/>
        <v>19102RM01</v>
      </c>
      <c r="F5056" t="s">
        <v>906</v>
      </c>
      <c r="G5056" t="s">
        <v>881</v>
      </c>
      <c r="H5056" t="s">
        <v>882</v>
      </c>
      <c r="I5056">
        <v>22609</v>
      </c>
      <c r="J5056" t="s">
        <v>44</v>
      </c>
      <c r="K5056">
        <v>39</v>
      </c>
      <c r="L5056">
        <v>139</v>
      </c>
      <c r="M5056">
        <v>100</v>
      </c>
      <c r="N5056">
        <v>185.02</v>
      </c>
      <c r="O5056">
        <v>-46.02</v>
      </c>
      <c r="P5056">
        <v>185.02</v>
      </c>
      <c r="Q5056">
        <v>0</v>
      </c>
      <c r="R5056">
        <v>185.02</v>
      </c>
      <c r="S5056">
        <v>0</v>
      </c>
    </row>
    <row r="5057" spans="1:19" x14ac:dyDescent="0.25">
      <c r="A5057" s="2">
        <v>1004</v>
      </c>
      <c r="B5057" t="s">
        <v>872</v>
      </c>
      <c r="C5057" s="2" t="str">
        <f t="shared" si="261"/>
        <v>19</v>
      </c>
      <c r="D5057" t="s">
        <v>757</v>
      </c>
      <c r="E5057" s="2" t="str">
        <f t="shared" si="260"/>
        <v>19102RM01</v>
      </c>
      <c r="F5057" t="s">
        <v>906</v>
      </c>
      <c r="G5057" t="s">
        <v>881</v>
      </c>
      <c r="H5057" t="s">
        <v>882</v>
      </c>
      <c r="I5057">
        <v>22700</v>
      </c>
      <c r="J5057" t="s">
        <v>84</v>
      </c>
      <c r="K5057" s="1">
        <v>133124</v>
      </c>
      <c r="L5057" s="1">
        <v>133124</v>
      </c>
      <c r="M5057">
        <v>0</v>
      </c>
      <c r="N5057" s="1">
        <v>126897.84</v>
      </c>
      <c r="O5057" s="1">
        <v>6226.16</v>
      </c>
      <c r="P5057" s="1">
        <v>126897.84</v>
      </c>
      <c r="Q5057">
        <v>0</v>
      </c>
      <c r="R5057" s="1">
        <v>125939.58</v>
      </c>
      <c r="S5057">
        <v>958.26</v>
      </c>
    </row>
    <row r="5058" spans="1:19" x14ac:dyDescent="0.25">
      <c r="A5058" s="2">
        <v>1004</v>
      </c>
      <c r="B5058" t="s">
        <v>872</v>
      </c>
      <c r="C5058" s="2" t="str">
        <f t="shared" si="261"/>
        <v>19</v>
      </c>
      <c r="D5058" t="s">
        <v>757</v>
      </c>
      <c r="E5058" s="2" t="str">
        <f t="shared" si="260"/>
        <v>19102RM01</v>
      </c>
      <c r="F5058" t="s">
        <v>906</v>
      </c>
      <c r="G5058" t="s">
        <v>881</v>
      </c>
      <c r="H5058" t="s">
        <v>882</v>
      </c>
      <c r="I5058">
        <v>22705</v>
      </c>
      <c r="J5058" t="s">
        <v>223</v>
      </c>
      <c r="K5058" s="1">
        <v>2340</v>
      </c>
      <c r="L5058" s="1">
        <v>2340</v>
      </c>
      <c r="M5058">
        <v>0</v>
      </c>
      <c r="N5058">
        <v>0</v>
      </c>
      <c r="O5058" s="1">
        <v>2340</v>
      </c>
      <c r="P5058">
        <v>0</v>
      </c>
      <c r="Q5058">
        <v>0</v>
      </c>
      <c r="R5058">
        <v>0</v>
      </c>
      <c r="S5058">
        <v>0</v>
      </c>
    </row>
    <row r="5059" spans="1:19" x14ac:dyDescent="0.25">
      <c r="A5059" s="2">
        <v>1004</v>
      </c>
      <c r="B5059" t="s">
        <v>872</v>
      </c>
      <c r="C5059" s="2" t="str">
        <f t="shared" si="261"/>
        <v>19</v>
      </c>
      <c r="D5059" t="s">
        <v>757</v>
      </c>
      <c r="E5059" s="2" t="str">
        <f t="shared" si="260"/>
        <v>19102RM01</v>
      </c>
      <c r="F5059" t="s">
        <v>906</v>
      </c>
      <c r="G5059" t="s">
        <v>881</v>
      </c>
      <c r="H5059" t="s">
        <v>882</v>
      </c>
      <c r="I5059">
        <v>22709</v>
      </c>
      <c r="J5059" t="s">
        <v>87</v>
      </c>
      <c r="K5059" s="1">
        <v>1440</v>
      </c>
      <c r="L5059" s="1">
        <v>3640</v>
      </c>
      <c r="M5059" s="1">
        <v>2200</v>
      </c>
      <c r="N5059" s="1">
        <v>3540.65</v>
      </c>
      <c r="O5059">
        <v>99.35</v>
      </c>
      <c r="P5059" s="1">
        <v>3540.65</v>
      </c>
      <c r="Q5059">
        <v>0</v>
      </c>
      <c r="R5059" s="1">
        <v>2550.79</v>
      </c>
      <c r="S5059">
        <v>989.86</v>
      </c>
    </row>
    <row r="5060" spans="1:19" x14ac:dyDescent="0.25">
      <c r="A5060" s="2">
        <v>1004</v>
      </c>
      <c r="B5060" t="s">
        <v>872</v>
      </c>
      <c r="C5060" s="2" t="str">
        <f t="shared" si="261"/>
        <v>19</v>
      </c>
      <c r="D5060" t="s">
        <v>757</v>
      </c>
      <c r="E5060" s="2" t="str">
        <f t="shared" si="260"/>
        <v>19102RM01</v>
      </c>
      <c r="F5060" t="s">
        <v>906</v>
      </c>
      <c r="G5060" t="s">
        <v>881</v>
      </c>
      <c r="H5060" t="s">
        <v>882</v>
      </c>
      <c r="I5060">
        <v>22714</v>
      </c>
      <c r="J5060" t="s">
        <v>886</v>
      </c>
      <c r="K5060" s="1">
        <v>115963</v>
      </c>
      <c r="L5060" s="1">
        <v>135424.5</v>
      </c>
      <c r="M5060" s="1">
        <v>19461.5</v>
      </c>
      <c r="N5060" s="1">
        <v>131458.20000000001</v>
      </c>
      <c r="O5060" s="1">
        <v>3966.3</v>
      </c>
      <c r="P5060" s="1">
        <v>131458.20000000001</v>
      </c>
      <c r="Q5060">
        <v>0</v>
      </c>
      <c r="R5060" s="1">
        <v>130592.12</v>
      </c>
      <c r="S5060">
        <v>866.08</v>
      </c>
    </row>
    <row r="5061" spans="1:19" x14ac:dyDescent="0.25">
      <c r="A5061" s="2">
        <v>1004</v>
      </c>
      <c r="B5061" t="s">
        <v>872</v>
      </c>
      <c r="C5061" s="2" t="str">
        <f t="shared" si="261"/>
        <v>19</v>
      </c>
      <c r="D5061" t="s">
        <v>757</v>
      </c>
      <c r="E5061" s="2" t="str">
        <f t="shared" si="260"/>
        <v>19102RM01</v>
      </c>
      <c r="F5061" t="s">
        <v>906</v>
      </c>
      <c r="G5061" t="s">
        <v>881</v>
      </c>
      <c r="H5061" t="s">
        <v>882</v>
      </c>
      <c r="I5061">
        <v>23100</v>
      </c>
      <c r="J5061" t="s">
        <v>89</v>
      </c>
      <c r="K5061">
        <v>600</v>
      </c>
      <c r="L5061">
        <v>600</v>
      </c>
      <c r="M5061">
        <v>0</v>
      </c>
      <c r="N5061">
        <v>409.3</v>
      </c>
      <c r="O5061">
        <v>190.7</v>
      </c>
      <c r="P5061">
        <v>409.3</v>
      </c>
      <c r="Q5061">
        <v>0</v>
      </c>
      <c r="R5061">
        <v>409.3</v>
      </c>
      <c r="S5061">
        <v>0</v>
      </c>
    </row>
    <row r="5062" spans="1:19" x14ac:dyDescent="0.25">
      <c r="A5062" s="2">
        <v>1004</v>
      </c>
      <c r="B5062" t="s">
        <v>872</v>
      </c>
      <c r="C5062" s="2" t="str">
        <f t="shared" si="261"/>
        <v>19</v>
      </c>
      <c r="D5062" t="s">
        <v>757</v>
      </c>
      <c r="E5062" s="2" t="str">
        <f t="shared" si="260"/>
        <v>19102RM01</v>
      </c>
      <c r="F5062" t="s">
        <v>906</v>
      </c>
      <c r="G5062" t="s">
        <v>881</v>
      </c>
      <c r="H5062" t="s">
        <v>882</v>
      </c>
      <c r="I5062">
        <v>27100</v>
      </c>
      <c r="J5062" t="s">
        <v>230</v>
      </c>
      <c r="K5062" s="1">
        <v>35462</v>
      </c>
      <c r="L5062" s="1">
        <v>55462</v>
      </c>
      <c r="M5062" s="1">
        <v>20000</v>
      </c>
      <c r="N5062" s="1">
        <v>56151.8</v>
      </c>
      <c r="O5062">
        <v>-689.8</v>
      </c>
      <c r="P5062" s="1">
        <v>56151.8</v>
      </c>
      <c r="Q5062">
        <v>0</v>
      </c>
      <c r="R5062" s="1">
        <v>56151.8</v>
      </c>
      <c r="S5062">
        <v>0</v>
      </c>
    </row>
    <row r="5063" spans="1:19" x14ac:dyDescent="0.25">
      <c r="A5063" s="2">
        <v>1004</v>
      </c>
      <c r="B5063" t="s">
        <v>872</v>
      </c>
      <c r="C5063" s="2" t="str">
        <f t="shared" si="261"/>
        <v>19</v>
      </c>
      <c r="D5063" t="s">
        <v>757</v>
      </c>
      <c r="E5063" s="2" t="str">
        <f t="shared" si="260"/>
        <v>19102RM01</v>
      </c>
      <c r="F5063" t="s">
        <v>906</v>
      </c>
      <c r="G5063" t="s">
        <v>881</v>
      </c>
      <c r="H5063" t="s">
        <v>882</v>
      </c>
      <c r="I5063">
        <v>27105</v>
      </c>
      <c r="J5063" t="s">
        <v>875</v>
      </c>
      <c r="K5063" s="1">
        <v>4555</v>
      </c>
      <c r="L5063" s="1">
        <v>4555</v>
      </c>
      <c r="M5063">
        <v>0</v>
      </c>
      <c r="N5063" s="1">
        <v>2200.81</v>
      </c>
      <c r="O5063" s="1">
        <v>2354.19</v>
      </c>
      <c r="P5063" s="1">
        <v>2200.81</v>
      </c>
      <c r="Q5063">
        <v>0</v>
      </c>
      <c r="R5063" s="1">
        <v>2200.81</v>
      </c>
      <c r="S5063">
        <v>0</v>
      </c>
    </row>
    <row r="5064" spans="1:19" x14ac:dyDescent="0.25">
      <c r="A5064" s="2">
        <v>1004</v>
      </c>
      <c r="B5064" t="s">
        <v>872</v>
      </c>
      <c r="C5064" s="2" t="str">
        <f t="shared" si="261"/>
        <v>19</v>
      </c>
      <c r="D5064" t="s">
        <v>757</v>
      </c>
      <c r="E5064" s="2" t="str">
        <f t="shared" si="260"/>
        <v>19102RM01</v>
      </c>
      <c r="F5064" t="s">
        <v>906</v>
      </c>
      <c r="G5064" t="s">
        <v>881</v>
      </c>
      <c r="H5064" t="s">
        <v>882</v>
      </c>
      <c r="I5064">
        <v>28001</v>
      </c>
      <c r="J5064" t="s">
        <v>45</v>
      </c>
      <c r="K5064" s="1">
        <v>8311</v>
      </c>
      <c r="L5064" s="1">
        <v>7311</v>
      </c>
      <c r="M5064" s="1">
        <v>-1000</v>
      </c>
      <c r="N5064" s="1">
        <v>6978.89</v>
      </c>
      <c r="O5064">
        <v>332.11</v>
      </c>
      <c r="P5064" s="1">
        <v>6978.89</v>
      </c>
      <c r="Q5064">
        <v>0</v>
      </c>
      <c r="R5064" s="1">
        <v>6978.89</v>
      </c>
      <c r="S5064">
        <v>0</v>
      </c>
    </row>
    <row r="5065" spans="1:19" x14ac:dyDescent="0.25">
      <c r="A5065" s="2">
        <v>1004</v>
      </c>
      <c r="B5065" t="s">
        <v>872</v>
      </c>
      <c r="C5065" s="2" t="str">
        <f t="shared" si="261"/>
        <v>19</v>
      </c>
      <c r="D5065" t="s">
        <v>757</v>
      </c>
      <c r="E5065" s="2" t="str">
        <f t="shared" ref="E5065:E5090" si="262">"19102RM02"</f>
        <v>19102RM02</v>
      </c>
      <c r="F5065" t="s">
        <v>907</v>
      </c>
      <c r="G5065" t="s">
        <v>881</v>
      </c>
      <c r="H5065" t="s">
        <v>882</v>
      </c>
      <c r="I5065">
        <v>21000</v>
      </c>
      <c r="J5065" t="s">
        <v>167</v>
      </c>
      <c r="K5065">
        <v>0</v>
      </c>
      <c r="L5065" s="1">
        <v>1610</v>
      </c>
      <c r="M5065" s="1">
        <v>1610</v>
      </c>
      <c r="N5065" s="1">
        <v>1609.3</v>
      </c>
      <c r="O5065">
        <v>0.7</v>
      </c>
      <c r="P5065" s="1">
        <v>1609.3</v>
      </c>
      <c r="Q5065">
        <v>0</v>
      </c>
      <c r="R5065" s="1">
        <v>1609.3</v>
      </c>
      <c r="S5065">
        <v>0</v>
      </c>
    </row>
    <row r="5066" spans="1:19" x14ac:dyDescent="0.25">
      <c r="A5066" s="2">
        <v>1004</v>
      </c>
      <c r="B5066" t="s">
        <v>872</v>
      </c>
      <c r="C5066" s="2" t="str">
        <f t="shared" si="261"/>
        <v>19</v>
      </c>
      <c r="D5066" t="s">
        <v>757</v>
      </c>
      <c r="E5066" s="2" t="str">
        <f t="shared" si="262"/>
        <v>19102RM02</v>
      </c>
      <c r="F5066" t="s">
        <v>907</v>
      </c>
      <c r="G5066" t="s">
        <v>881</v>
      </c>
      <c r="H5066" t="s">
        <v>882</v>
      </c>
      <c r="I5066">
        <v>21200</v>
      </c>
      <c r="J5066" t="s">
        <v>68</v>
      </c>
      <c r="K5066" s="1">
        <v>16237</v>
      </c>
      <c r="L5066" s="1">
        <v>3011</v>
      </c>
      <c r="M5066" s="1">
        <v>-13226</v>
      </c>
      <c r="N5066">
        <v>0</v>
      </c>
      <c r="O5066" s="1">
        <v>3011</v>
      </c>
      <c r="P5066">
        <v>0</v>
      </c>
      <c r="Q5066">
        <v>0</v>
      </c>
      <c r="R5066">
        <v>0</v>
      </c>
      <c r="S5066">
        <v>0</v>
      </c>
    </row>
    <row r="5067" spans="1:19" x14ac:dyDescent="0.25">
      <c r="A5067" s="2">
        <v>1004</v>
      </c>
      <c r="B5067" t="s">
        <v>872</v>
      </c>
      <c r="C5067" s="2" t="str">
        <f t="shared" si="261"/>
        <v>19</v>
      </c>
      <c r="D5067" t="s">
        <v>757</v>
      </c>
      <c r="E5067" s="2" t="str">
        <f t="shared" si="262"/>
        <v>19102RM02</v>
      </c>
      <c r="F5067" t="s">
        <v>907</v>
      </c>
      <c r="G5067" t="s">
        <v>881</v>
      </c>
      <c r="H5067" t="s">
        <v>882</v>
      </c>
      <c r="I5067">
        <v>21300</v>
      </c>
      <c r="J5067" t="s">
        <v>69</v>
      </c>
      <c r="K5067" s="1">
        <v>40355</v>
      </c>
      <c r="L5067" s="1">
        <v>34955</v>
      </c>
      <c r="M5067" s="1">
        <v>-5400</v>
      </c>
      <c r="N5067" s="1">
        <v>34815.94</v>
      </c>
      <c r="O5067">
        <v>139.06</v>
      </c>
      <c r="P5067" s="1">
        <v>34815.94</v>
      </c>
      <c r="Q5067">
        <v>0</v>
      </c>
      <c r="R5067" s="1">
        <v>34309.660000000003</v>
      </c>
      <c r="S5067">
        <v>506.28</v>
      </c>
    </row>
    <row r="5068" spans="1:19" x14ac:dyDescent="0.25">
      <c r="A5068" s="2">
        <v>1004</v>
      </c>
      <c r="B5068" t="s">
        <v>872</v>
      </c>
      <c r="C5068" s="2" t="str">
        <f t="shared" si="261"/>
        <v>19</v>
      </c>
      <c r="D5068" t="s">
        <v>757</v>
      </c>
      <c r="E5068" s="2" t="str">
        <f t="shared" si="262"/>
        <v>19102RM02</v>
      </c>
      <c r="F5068" t="s">
        <v>907</v>
      </c>
      <c r="G5068" t="s">
        <v>881</v>
      </c>
      <c r="H5068" t="s">
        <v>882</v>
      </c>
      <c r="I5068">
        <v>21400</v>
      </c>
      <c r="J5068" t="s">
        <v>70</v>
      </c>
      <c r="K5068" s="1">
        <v>2400</v>
      </c>
      <c r="L5068" s="1">
        <v>2150</v>
      </c>
      <c r="M5068">
        <v>-250</v>
      </c>
      <c r="N5068" s="1">
        <v>1283.6500000000001</v>
      </c>
      <c r="O5068">
        <v>866.35</v>
      </c>
      <c r="P5068" s="1">
        <v>1283.6500000000001</v>
      </c>
      <c r="Q5068">
        <v>0</v>
      </c>
      <c r="R5068" s="1">
        <v>1283.6500000000001</v>
      </c>
      <c r="S5068">
        <v>0</v>
      </c>
    </row>
    <row r="5069" spans="1:19" x14ac:dyDescent="0.25">
      <c r="A5069" s="2">
        <v>1004</v>
      </c>
      <c r="B5069" t="s">
        <v>872</v>
      </c>
      <c r="C5069" s="2" t="str">
        <f t="shared" si="261"/>
        <v>19</v>
      </c>
      <c r="D5069" t="s">
        <v>757</v>
      </c>
      <c r="E5069" s="2" t="str">
        <f t="shared" si="262"/>
        <v>19102RM02</v>
      </c>
      <c r="F5069" t="s">
        <v>907</v>
      </c>
      <c r="G5069" t="s">
        <v>881</v>
      </c>
      <c r="H5069" t="s">
        <v>882</v>
      </c>
      <c r="I5069">
        <v>21500</v>
      </c>
      <c r="J5069" t="s">
        <v>71</v>
      </c>
      <c r="K5069" s="1">
        <v>1514</v>
      </c>
      <c r="L5069" s="1">
        <v>1514</v>
      </c>
      <c r="M5069">
        <v>0</v>
      </c>
      <c r="N5069" s="1">
        <v>1024.75</v>
      </c>
      <c r="O5069">
        <v>489.25</v>
      </c>
      <c r="P5069" s="1">
        <v>1024.75</v>
      </c>
      <c r="Q5069">
        <v>0</v>
      </c>
      <c r="R5069" s="1">
        <v>1024.75</v>
      </c>
      <c r="S5069">
        <v>0</v>
      </c>
    </row>
    <row r="5070" spans="1:19" x14ac:dyDescent="0.25">
      <c r="A5070" s="2">
        <v>1004</v>
      </c>
      <c r="B5070" t="s">
        <v>872</v>
      </c>
      <c r="C5070" s="2" t="str">
        <f t="shared" si="261"/>
        <v>19</v>
      </c>
      <c r="D5070" t="s">
        <v>757</v>
      </c>
      <c r="E5070" s="2" t="str">
        <f t="shared" si="262"/>
        <v>19102RM02</v>
      </c>
      <c r="F5070" t="s">
        <v>907</v>
      </c>
      <c r="G5070" t="s">
        <v>881</v>
      </c>
      <c r="H5070" t="s">
        <v>882</v>
      </c>
      <c r="I5070">
        <v>22000</v>
      </c>
      <c r="J5070" t="s">
        <v>39</v>
      </c>
      <c r="K5070" s="1">
        <v>5197</v>
      </c>
      <c r="L5070" s="1">
        <v>10197</v>
      </c>
      <c r="M5070" s="1">
        <v>5000</v>
      </c>
      <c r="N5070" s="1">
        <v>10526.21</v>
      </c>
      <c r="O5070">
        <v>-329.21</v>
      </c>
      <c r="P5070" s="1">
        <v>10526.21</v>
      </c>
      <c r="Q5070">
        <v>0</v>
      </c>
      <c r="R5070" s="1">
        <v>10526.11</v>
      </c>
      <c r="S5070">
        <v>0.1</v>
      </c>
    </row>
    <row r="5071" spans="1:19" x14ac:dyDescent="0.25">
      <c r="A5071" s="2">
        <v>1004</v>
      </c>
      <c r="B5071" t="s">
        <v>872</v>
      </c>
      <c r="C5071" s="2" t="str">
        <f t="shared" si="261"/>
        <v>19</v>
      </c>
      <c r="D5071" t="s">
        <v>757</v>
      </c>
      <c r="E5071" s="2" t="str">
        <f t="shared" si="262"/>
        <v>19102RM02</v>
      </c>
      <c r="F5071" t="s">
        <v>907</v>
      </c>
      <c r="G5071" t="s">
        <v>881</v>
      </c>
      <c r="H5071" t="s">
        <v>882</v>
      </c>
      <c r="I5071">
        <v>22004</v>
      </c>
      <c r="J5071" t="s">
        <v>72</v>
      </c>
      <c r="K5071" s="1">
        <v>2959</v>
      </c>
      <c r="L5071" s="1">
        <v>2959</v>
      </c>
      <c r="M5071">
        <v>0</v>
      </c>
      <c r="N5071" s="1">
        <v>2755.81</v>
      </c>
      <c r="O5071">
        <v>203.19</v>
      </c>
      <c r="P5071" s="1">
        <v>2755.81</v>
      </c>
      <c r="Q5071">
        <v>0</v>
      </c>
      <c r="R5071" s="1">
        <v>2755.81</v>
      </c>
      <c r="S5071">
        <v>0</v>
      </c>
    </row>
    <row r="5072" spans="1:19" x14ac:dyDescent="0.25">
      <c r="A5072" s="2">
        <v>1004</v>
      </c>
      <c r="B5072" t="s">
        <v>872</v>
      </c>
      <c r="C5072" s="2" t="str">
        <f t="shared" si="261"/>
        <v>19</v>
      </c>
      <c r="D5072" t="s">
        <v>757</v>
      </c>
      <c r="E5072" s="2" t="str">
        <f t="shared" si="262"/>
        <v>19102RM02</v>
      </c>
      <c r="F5072" t="s">
        <v>907</v>
      </c>
      <c r="G5072" t="s">
        <v>881</v>
      </c>
      <c r="H5072" t="s">
        <v>882</v>
      </c>
      <c r="I5072">
        <v>22100</v>
      </c>
      <c r="J5072" t="s">
        <v>73</v>
      </c>
      <c r="K5072" s="1">
        <v>163657</v>
      </c>
      <c r="L5072" s="1">
        <v>163657</v>
      </c>
      <c r="M5072">
        <v>0</v>
      </c>
      <c r="N5072" s="1">
        <v>224227.22</v>
      </c>
      <c r="O5072" s="1">
        <v>-60570.22</v>
      </c>
      <c r="P5072" s="1">
        <v>224227.22</v>
      </c>
      <c r="Q5072">
        <v>0</v>
      </c>
      <c r="R5072" s="1">
        <v>224227.22</v>
      </c>
      <c r="S5072">
        <v>0</v>
      </c>
    </row>
    <row r="5073" spans="1:19" x14ac:dyDescent="0.25">
      <c r="A5073" s="2">
        <v>1004</v>
      </c>
      <c r="B5073" t="s">
        <v>872</v>
      </c>
      <c r="C5073" s="2" t="str">
        <f t="shared" si="261"/>
        <v>19</v>
      </c>
      <c r="D5073" t="s">
        <v>757</v>
      </c>
      <c r="E5073" s="2" t="str">
        <f t="shared" si="262"/>
        <v>19102RM02</v>
      </c>
      <c r="F5073" t="s">
        <v>907</v>
      </c>
      <c r="G5073" t="s">
        <v>881</v>
      </c>
      <c r="H5073" t="s">
        <v>882</v>
      </c>
      <c r="I5073">
        <v>22101</v>
      </c>
      <c r="J5073" t="s">
        <v>74</v>
      </c>
      <c r="K5073" s="1">
        <v>67683</v>
      </c>
      <c r="L5073" s="1">
        <v>77683</v>
      </c>
      <c r="M5073" s="1">
        <v>10000</v>
      </c>
      <c r="N5073" s="1">
        <v>83753.97</v>
      </c>
      <c r="O5073" s="1">
        <v>-6070.97</v>
      </c>
      <c r="P5073" s="1">
        <v>83753.97</v>
      </c>
      <c r="Q5073">
        <v>0</v>
      </c>
      <c r="R5073" s="1">
        <v>83753.97</v>
      </c>
      <c r="S5073">
        <v>0</v>
      </c>
    </row>
    <row r="5074" spans="1:19" x14ac:dyDescent="0.25">
      <c r="A5074" s="2">
        <v>1004</v>
      </c>
      <c r="B5074" t="s">
        <v>872</v>
      </c>
      <c r="C5074" s="2" t="str">
        <f t="shared" si="261"/>
        <v>19</v>
      </c>
      <c r="D5074" t="s">
        <v>757</v>
      </c>
      <c r="E5074" s="2" t="str">
        <f t="shared" si="262"/>
        <v>19102RM02</v>
      </c>
      <c r="F5074" t="s">
        <v>907</v>
      </c>
      <c r="G5074" t="s">
        <v>881</v>
      </c>
      <c r="H5074" t="s">
        <v>882</v>
      </c>
      <c r="I5074">
        <v>22102</v>
      </c>
      <c r="J5074" t="s">
        <v>75</v>
      </c>
      <c r="K5074" s="1">
        <v>285922</v>
      </c>
      <c r="L5074" s="1">
        <v>285922</v>
      </c>
      <c r="M5074">
        <v>0</v>
      </c>
      <c r="N5074" s="1">
        <v>230738.51</v>
      </c>
      <c r="O5074" s="1">
        <v>55183.49</v>
      </c>
      <c r="P5074" s="1">
        <v>230738.51</v>
      </c>
      <c r="Q5074">
        <v>0</v>
      </c>
      <c r="R5074" s="1">
        <v>230738.51</v>
      </c>
      <c r="S5074">
        <v>0</v>
      </c>
    </row>
    <row r="5075" spans="1:19" x14ac:dyDescent="0.25">
      <c r="A5075" s="2">
        <v>1004</v>
      </c>
      <c r="B5075" t="s">
        <v>872</v>
      </c>
      <c r="C5075" s="2" t="str">
        <f t="shared" si="261"/>
        <v>19</v>
      </c>
      <c r="D5075" t="s">
        <v>757</v>
      </c>
      <c r="E5075" s="2" t="str">
        <f t="shared" si="262"/>
        <v>19102RM02</v>
      </c>
      <c r="F5075" t="s">
        <v>907</v>
      </c>
      <c r="G5075" t="s">
        <v>881</v>
      </c>
      <c r="H5075" t="s">
        <v>882</v>
      </c>
      <c r="I5075">
        <v>22103</v>
      </c>
      <c r="J5075" t="s">
        <v>76</v>
      </c>
      <c r="K5075" s="1">
        <v>3290</v>
      </c>
      <c r="L5075" s="1">
        <v>3290</v>
      </c>
      <c r="M5075">
        <v>0</v>
      </c>
      <c r="N5075" s="1">
        <v>2556.0300000000002</v>
      </c>
      <c r="O5075">
        <v>733.97</v>
      </c>
      <c r="P5075" s="1">
        <v>2556.0300000000002</v>
      </c>
      <c r="Q5075">
        <v>0</v>
      </c>
      <c r="R5075" s="1">
        <v>2556.0300000000002</v>
      </c>
      <c r="S5075">
        <v>0</v>
      </c>
    </row>
    <row r="5076" spans="1:19" x14ac:dyDescent="0.25">
      <c r="A5076" s="2">
        <v>1004</v>
      </c>
      <c r="B5076" t="s">
        <v>872</v>
      </c>
      <c r="C5076" s="2" t="str">
        <f t="shared" si="261"/>
        <v>19</v>
      </c>
      <c r="D5076" t="s">
        <v>757</v>
      </c>
      <c r="E5076" s="2" t="str">
        <f t="shared" si="262"/>
        <v>19102RM02</v>
      </c>
      <c r="F5076" t="s">
        <v>907</v>
      </c>
      <c r="G5076" t="s">
        <v>881</v>
      </c>
      <c r="H5076" t="s">
        <v>882</v>
      </c>
      <c r="I5076">
        <v>22104</v>
      </c>
      <c r="J5076" t="s">
        <v>77</v>
      </c>
      <c r="K5076">
        <v>0</v>
      </c>
      <c r="L5076" s="1">
        <v>75005</v>
      </c>
      <c r="M5076" s="1">
        <v>75005</v>
      </c>
      <c r="N5076" s="1">
        <v>75004.22</v>
      </c>
      <c r="O5076">
        <v>0.78</v>
      </c>
      <c r="P5076" s="1">
        <v>75004.22</v>
      </c>
      <c r="Q5076">
        <v>0</v>
      </c>
      <c r="R5076" s="1">
        <v>68160.429999999993</v>
      </c>
      <c r="S5076" s="1">
        <v>6843.79</v>
      </c>
    </row>
    <row r="5077" spans="1:19" x14ac:dyDescent="0.25">
      <c r="A5077" s="2">
        <v>1004</v>
      </c>
      <c r="B5077" t="s">
        <v>872</v>
      </c>
      <c r="C5077" s="2" t="str">
        <f t="shared" si="261"/>
        <v>19</v>
      </c>
      <c r="D5077" t="s">
        <v>757</v>
      </c>
      <c r="E5077" s="2" t="str">
        <f t="shared" si="262"/>
        <v>19102RM02</v>
      </c>
      <c r="F5077" t="s">
        <v>907</v>
      </c>
      <c r="G5077" t="s">
        <v>881</v>
      </c>
      <c r="H5077" t="s">
        <v>882</v>
      </c>
      <c r="I5077">
        <v>22105</v>
      </c>
      <c r="J5077" t="s">
        <v>357</v>
      </c>
      <c r="K5077" s="1">
        <v>870922</v>
      </c>
      <c r="L5077" s="1">
        <v>1577</v>
      </c>
      <c r="M5077" s="1">
        <v>-869345</v>
      </c>
      <c r="N5077">
        <v>0</v>
      </c>
      <c r="O5077" s="1">
        <v>1577</v>
      </c>
      <c r="P5077">
        <v>0</v>
      </c>
      <c r="Q5077">
        <v>0</v>
      </c>
      <c r="R5077">
        <v>0</v>
      </c>
      <c r="S5077">
        <v>0</v>
      </c>
    </row>
    <row r="5078" spans="1:19" x14ac:dyDescent="0.25">
      <c r="A5078" s="2">
        <v>1004</v>
      </c>
      <c r="B5078" t="s">
        <v>872</v>
      </c>
      <c r="C5078" s="2" t="str">
        <f t="shared" si="261"/>
        <v>19</v>
      </c>
      <c r="D5078" t="s">
        <v>757</v>
      </c>
      <c r="E5078" s="2" t="str">
        <f t="shared" si="262"/>
        <v>19102RM02</v>
      </c>
      <c r="F5078" t="s">
        <v>907</v>
      </c>
      <c r="G5078" t="s">
        <v>881</v>
      </c>
      <c r="H5078" t="s">
        <v>882</v>
      </c>
      <c r="I5078">
        <v>22107</v>
      </c>
      <c r="J5078" t="s">
        <v>106</v>
      </c>
      <c r="K5078" s="1">
        <v>4372</v>
      </c>
      <c r="L5078" s="1">
        <v>4372</v>
      </c>
      <c r="M5078">
        <v>0</v>
      </c>
      <c r="N5078" s="1">
        <v>5193.84</v>
      </c>
      <c r="O5078">
        <v>-821.84</v>
      </c>
      <c r="P5078" s="1">
        <v>5193.84</v>
      </c>
      <c r="Q5078">
        <v>0</v>
      </c>
      <c r="R5078" s="1">
        <v>5193.84</v>
      </c>
      <c r="S5078">
        <v>0</v>
      </c>
    </row>
    <row r="5079" spans="1:19" x14ac:dyDescent="0.25">
      <c r="A5079" s="2">
        <v>1004</v>
      </c>
      <c r="B5079" t="s">
        <v>872</v>
      </c>
      <c r="C5079" s="2" t="str">
        <f t="shared" si="261"/>
        <v>19</v>
      </c>
      <c r="D5079" t="s">
        <v>757</v>
      </c>
      <c r="E5079" s="2" t="str">
        <f t="shared" si="262"/>
        <v>19102RM02</v>
      </c>
      <c r="F5079" t="s">
        <v>907</v>
      </c>
      <c r="G5079" t="s">
        <v>881</v>
      </c>
      <c r="H5079" t="s">
        <v>882</v>
      </c>
      <c r="I5079">
        <v>22109</v>
      </c>
      <c r="J5079" t="s">
        <v>78</v>
      </c>
      <c r="K5079" s="1">
        <v>330755</v>
      </c>
      <c r="L5079" s="1">
        <v>505511</v>
      </c>
      <c r="M5079" s="1">
        <v>174756</v>
      </c>
      <c r="N5079" s="1">
        <v>473904.95</v>
      </c>
      <c r="O5079" s="1">
        <v>31606.05</v>
      </c>
      <c r="P5079" s="1">
        <v>473904.95</v>
      </c>
      <c r="Q5079">
        <v>0</v>
      </c>
      <c r="R5079" s="1">
        <v>473854.14</v>
      </c>
      <c r="S5079">
        <v>50.81</v>
      </c>
    </row>
    <row r="5080" spans="1:19" x14ac:dyDescent="0.25">
      <c r="A5080" s="2">
        <v>1004</v>
      </c>
      <c r="B5080" t="s">
        <v>872</v>
      </c>
      <c r="C5080" s="2" t="str">
        <f t="shared" si="261"/>
        <v>19</v>
      </c>
      <c r="D5080" t="s">
        <v>757</v>
      </c>
      <c r="E5080" s="2" t="str">
        <f t="shared" si="262"/>
        <v>19102RM02</v>
      </c>
      <c r="F5080" t="s">
        <v>907</v>
      </c>
      <c r="G5080" t="s">
        <v>881</v>
      </c>
      <c r="H5080" t="s">
        <v>882</v>
      </c>
      <c r="I5080">
        <v>22300</v>
      </c>
      <c r="J5080" t="s">
        <v>79</v>
      </c>
      <c r="K5080" s="1">
        <v>67801</v>
      </c>
      <c r="L5080" s="1">
        <v>80152</v>
      </c>
      <c r="M5080" s="1">
        <v>12351</v>
      </c>
      <c r="N5080" s="1">
        <v>80151.5</v>
      </c>
      <c r="O5080">
        <v>0.5</v>
      </c>
      <c r="P5080" s="1">
        <v>80151.5</v>
      </c>
      <c r="Q5080">
        <v>0</v>
      </c>
      <c r="R5080" s="1">
        <v>66792.899999999994</v>
      </c>
      <c r="S5080" s="1">
        <v>13358.6</v>
      </c>
    </row>
    <row r="5081" spans="1:19" x14ac:dyDescent="0.25">
      <c r="A5081" s="2">
        <v>1004</v>
      </c>
      <c r="B5081" t="s">
        <v>872</v>
      </c>
      <c r="C5081" s="2" t="str">
        <f t="shared" si="261"/>
        <v>19</v>
      </c>
      <c r="D5081" t="s">
        <v>757</v>
      </c>
      <c r="E5081" s="2" t="str">
        <f t="shared" si="262"/>
        <v>19102RM02</v>
      </c>
      <c r="F5081" t="s">
        <v>907</v>
      </c>
      <c r="G5081" t="s">
        <v>881</v>
      </c>
      <c r="H5081" t="s">
        <v>882</v>
      </c>
      <c r="I5081">
        <v>22401</v>
      </c>
      <c r="J5081" t="s">
        <v>175</v>
      </c>
      <c r="K5081">
        <v>845</v>
      </c>
      <c r="L5081">
        <v>845</v>
      </c>
      <c r="M5081">
        <v>0</v>
      </c>
      <c r="N5081" s="1">
        <v>1083.43</v>
      </c>
      <c r="O5081">
        <v>-238.43</v>
      </c>
      <c r="P5081" s="1">
        <v>1083.43</v>
      </c>
      <c r="Q5081">
        <v>0</v>
      </c>
      <c r="R5081" s="1">
        <v>1083.43</v>
      </c>
      <c r="S5081">
        <v>0</v>
      </c>
    </row>
    <row r="5082" spans="1:19" x14ac:dyDescent="0.25">
      <c r="A5082" s="2">
        <v>1004</v>
      </c>
      <c r="B5082" t="s">
        <v>872</v>
      </c>
      <c r="C5082" s="2" t="str">
        <f t="shared" si="261"/>
        <v>19</v>
      </c>
      <c r="D5082" t="s">
        <v>757</v>
      </c>
      <c r="E5082" s="2" t="str">
        <f t="shared" si="262"/>
        <v>19102RM02</v>
      </c>
      <c r="F5082" t="s">
        <v>907</v>
      </c>
      <c r="G5082" t="s">
        <v>881</v>
      </c>
      <c r="H5082" t="s">
        <v>882</v>
      </c>
      <c r="I5082">
        <v>22609</v>
      </c>
      <c r="J5082" t="s">
        <v>44</v>
      </c>
      <c r="K5082">
        <v>196</v>
      </c>
      <c r="L5082">
        <v>196</v>
      </c>
      <c r="M5082">
        <v>0</v>
      </c>
      <c r="N5082">
        <v>0</v>
      </c>
      <c r="O5082">
        <v>196</v>
      </c>
      <c r="P5082">
        <v>0</v>
      </c>
      <c r="Q5082">
        <v>0</v>
      </c>
      <c r="R5082">
        <v>0</v>
      </c>
      <c r="S5082">
        <v>0</v>
      </c>
    </row>
    <row r="5083" spans="1:19" x14ac:dyDescent="0.25">
      <c r="A5083" s="2">
        <v>1004</v>
      </c>
      <c r="B5083" t="s">
        <v>872</v>
      </c>
      <c r="C5083" s="2" t="str">
        <f t="shared" si="261"/>
        <v>19</v>
      </c>
      <c r="D5083" t="s">
        <v>757</v>
      </c>
      <c r="E5083" s="2" t="str">
        <f t="shared" si="262"/>
        <v>19102RM02</v>
      </c>
      <c r="F5083" t="s">
        <v>907</v>
      </c>
      <c r="G5083" t="s">
        <v>881</v>
      </c>
      <c r="H5083" t="s">
        <v>882</v>
      </c>
      <c r="I5083">
        <v>22700</v>
      </c>
      <c r="J5083" t="s">
        <v>84</v>
      </c>
      <c r="K5083" s="1">
        <v>21313</v>
      </c>
      <c r="L5083" s="1">
        <v>24313</v>
      </c>
      <c r="M5083" s="1">
        <v>3000</v>
      </c>
      <c r="N5083" s="1">
        <v>20280</v>
      </c>
      <c r="O5083" s="1">
        <v>4033</v>
      </c>
      <c r="P5083" s="1">
        <v>20280</v>
      </c>
      <c r="Q5083">
        <v>0</v>
      </c>
      <c r="R5083" s="1">
        <v>19588.97</v>
      </c>
      <c r="S5083">
        <v>691.03</v>
      </c>
    </row>
    <row r="5084" spans="1:19" x14ac:dyDescent="0.25">
      <c r="A5084" s="2">
        <v>1004</v>
      </c>
      <c r="B5084" t="s">
        <v>872</v>
      </c>
      <c r="C5084" s="2" t="str">
        <f t="shared" si="261"/>
        <v>19</v>
      </c>
      <c r="D5084" t="s">
        <v>757</v>
      </c>
      <c r="E5084" s="2" t="str">
        <f t="shared" si="262"/>
        <v>19102RM02</v>
      </c>
      <c r="F5084" t="s">
        <v>907</v>
      </c>
      <c r="G5084" t="s">
        <v>881</v>
      </c>
      <c r="H5084" t="s">
        <v>882</v>
      </c>
      <c r="I5084">
        <v>22705</v>
      </c>
      <c r="J5084" t="s">
        <v>223</v>
      </c>
      <c r="K5084" s="1">
        <v>3510</v>
      </c>
      <c r="L5084" s="1">
        <v>3510</v>
      </c>
      <c r="M5084">
        <v>0</v>
      </c>
      <c r="N5084" s="1">
        <v>1452</v>
      </c>
      <c r="O5084" s="1">
        <v>2058</v>
      </c>
      <c r="P5084" s="1">
        <v>1452</v>
      </c>
      <c r="Q5084">
        <v>0</v>
      </c>
      <c r="R5084" s="1">
        <v>1452</v>
      </c>
      <c r="S5084">
        <v>0</v>
      </c>
    </row>
    <row r="5085" spans="1:19" x14ac:dyDescent="0.25">
      <c r="A5085" s="2">
        <v>1004</v>
      </c>
      <c r="B5085" t="s">
        <v>872</v>
      </c>
      <c r="C5085" s="2" t="str">
        <f t="shared" si="261"/>
        <v>19</v>
      </c>
      <c r="D5085" t="s">
        <v>757</v>
      </c>
      <c r="E5085" s="2" t="str">
        <f t="shared" si="262"/>
        <v>19102RM02</v>
      </c>
      <c r="F5085" t="s">
        <v>907</v>
      </c>
      <c r="G5085" t="s">
        <v>881</v>
      </c>
      <c r="H5085" t="s">
        <v>882</v>
      </c>
      <c r="I5085">
        <v>22709</v>
      </c>
      <c r="J5085" t="s">
        <v>87</v>
      </c>
      <c r="K5085" s="1">
        <v>1440</v>
      </c>
      <c r="L5085" s="1">
        <v>3040</v>
      </c>
      <c r="M5085" s="1">
        <v>1600</v>
      </c>
      <c r="N5085" s="1">
        <v>3001.31</v>
      </c>
      <c r="O5085">
        <v>38.69</v>
      </c>
      <c r="P5085" s="1">
        <v>3001.31</v>
      </c>
      <c r="Q5085">
        <v>0</v>
      </c>
      <c r="R5085" s="1">
        <v>2220.83</v>
      </c>
      <c r="S5085">
        <v>780.48</v>
      </c>
    </row>
    <row r="5086" spans="1:19" x14ac:dyDescent="0.25">
      <c r="A5086" s="2">
        <v>1004</v>
      </c>
      <c r="B5086" t="s">
        <v>872</v>
      </c>
      <c r="C5086" s="2" t="str">
        <f t="shared" si="261"/>
        <v>19</v>
      </c>
      <c r="D5086" t="s">
        <v>757</v>
      </c>
      <c r="E5086" s="2" t="str">
        <f t="shared" si="262"/>
        <v>19102RM02</v>
      </c>
      <c r="F5086" t="s">
        <v>907</v>
      </c>
      <c r="G5086" t="s">
        <v>881</v>
      </c>
      <c r="H5086" t="s">
        <v>882</v>
      </c>
      <c r="I5086">
        <v>22714</v>
      </c>
      <c r="J5086" t="s">
        <v>886</v>
      </c>
      <c r="K5086" s="1">
        <v>320259</v>
      </c>
      <c r="L5086" s="1">
        <v>367333.63</v>
      </c>
      <c r="M5086" s="1">
        <v>47074.63</v>
      </c>
      <c r="N5086" s="1">
        <v>366888.66</v>
      </c>
      <c r="O5086">
        <v>444.97</v>
      </c>
      <c r="P5086" s="1">
        <v>366888.66</v>
      </c>
      <c r="Q5086">
        <v>0</v>
      </c>
      <c r="R5086" s="1">
        <v>365929.78</v>
      </c>
      <c r="S5086">
        <v>958.88</v>
      </c>
    </row>
    <row r="5087" spans="1:19" x14ac:dyDescent="0.25">
      <c r="A5087" s="2">
        <v>1004</v>
      </c>
      <c r="B5087" t="s">
        <v>872</v>
      </c>
      <c r="C5087" s="2" t="str">
        <f t="shared" si="261"/>
        <v>19</v>
      </c>
      <c r="D5087" t="s">
        <v>757</v>
      </c>
      <c r="E5087" s="2" t="str">
        <f t="shared" si="262"/>
        <v>19102RM02</v>
      </c>
      <c r="F5087" t="s">
        <v>907</v>
      </c>
      <c r="G5087" t="s">
        <v>881</v>
      </c>
      <c r="H5087" t="s">
        <v>882</v>
      </c>
      <c r="I5087">
        <v>23100</v>
      </c>
      <c r="J5087" t="s">
        <v>89</v>
      </c>
      <c r="K5087">
        <v>600</v>
      </c>
      <c r="L5087">
        <v>600</v>
      </c>
      <c r="M5087">
        <v>0</v>
      </c>
      <c r="N5087">
        <v>321.89</v>
      </c>
      <c r="O5087">
        <v>278.11</v>
      </c>
      <c r="P5087">
        <v>321.89</v>
      </c>
      <c r="Q5087">
        <v>0</v>
      </c>
      <c r="R5087">
        <v>321.89</v>
      </c>
      <c r="S5087">
        <v>0</v>
      </c>
    </row>
    <row r="5088" spans="1:19" x14ac:dyDescent="0.25">
      <c r="A5088" s="2">
        <v>1004</v>
      </c>
      <c r="B5088" t="s">
        <v>872</v>
      </c>
      <c r="C5088" s="2" t="str">
        <f t="shared" si="261"/>
        <v>19</v>
      </c>
      <c r="D5088" t="s">
        <v>757</v>
      </c>
      <c r="E5088" s="2" t="str">
        <f t="shared" si="262"/>
        <v>19102RM02</v>
      </c>
      <c r="F5088" t="s">
        <v>907</v>
      </c>
      <c r="G5088" t="s">
        <v>881</v>
      </c>
      <c r="H5088" t="s">
        <v>882</v>
      </c>
      <c r="I5088">
        <v>27100</v>
      </c>
      <c r="J5088" t="s">
        <v>230</v>
      </c>
      <c r="K5088" s="1">
        <v>37326</v>
      </c>
      <c r="L5088" s="1">
        <v>47826</v>
      </c>
      <c r="M5088" s="1">
        <v>10500</v>
      </c>
      <c r="N5088" s="1">
        <v>44721.2</v>
      </c>
      <c r="O5088" s="1">
        <v>3104.8</v>
      </c>
      <c r="P5088" s="1">
        <v>44721.2</v>
      </c>
      <c r="Q5088">
        <v>0</v>
      </c>
      <c r="R5088" s="1">
        <v>44721.2</v>
      </c>
      <c r="S5088">
        <v>0</v>
      </c>
    </row>
    <row r="5089" spans="1:19" x14ac:dyDescent="0.25">
      <c r="A5089" s="2">
        <v>1004</v>
      </c>
      <c r="B5089" t="s">
        <v>872</v>
      </c>
      <c r="C5089" s="2" t="str">
        <f t="shared" si="261"/>
        <v>19</v>
      </c>
      <c r="D5089" t="s">
        <v>757</v>
      </c>
      <c r="E5089" s="2" t="str">
        <f t="shared" si="262"/>
        <v>19102RM02</v>
      </c>
      <c r="F5089" t="s">
        <v>907</v>
      </c>
      <c r="G5089" t="s">
        <v>881</v>
      </c>
      <c r="H5089" t="s">
        <v>882</v>
      </c>
      <c r="I5089">
        <v>27105</v>
      </c>
      <c r="J5089" t="s">
        <v>875</v>
      </c>
      <c r="K5089">
        <v>704</v>
      </c>
      <c r="L5089">
        <v>704</v>
      </c>
      <c r="M5089">
        <v>0</v>
      </c>
      <c r="N5089">
        <v>0</v>
      </c>
      <c r="O5089">
        <v>704</v>
      </c>
      <c r="P5089">
        <v>0</v>
      </c>
      <c r="Q5089">
        <v>0</v>
      </c>
      <c r="R5089">
        <v>0</v>
      </c>
      <c r="S5089">
        <v>0</v>
      </c>
    </row>
    <row r="5090" spans="1:19" x14ac:dyDescent="0.25">
      <c r="A5090" s="2">
        <v>1004</v>
      </c>
      <c r="B5090" t="s">
        <v>872</v>
      </c>
      <c r="C5090" s="2" t="str">
        <f t="shared" si="261"/>
        <v>19</v>
      </c>
      <c r="D5090" t="s">
        <v>757</v>
      </c>
      <c r="E5090" s="2" t="str">
        <f t="shared" si="262"/>
        <v>19102RM02</v>
      </c>
      <c r="F5090" t="s">
        <v>907</v>
      </c>
      <c r="G5090" t="s">
        <v>881</v>
      </c>
      <c r="H5090" t="s">
        <v>882</v>
      </c>
      <c r="I5090">
        <v>28001</v>
      </c>
      <c r="J5090" t="s">
        <v>45</v>
      </c>
      <c r="K5090" s="1">
        <v>9191</v>
      </c>
      <c r="L5090" s="1">
        <v>6191</v>
      </c>
      <c r="M5090" s="1">
        <v>-3000</v>
      </c>
      <c r="N5090" s="1">
        <v>2607.87</v>
      </c>
      <c r="O5090" s="1">
        <v>3583.13</v>
      </c>
      <c r="P5090" s="1">
        <v>2607.87</v>
      </c>
      <c r="Q5090">
        <v>0</v>
      </c>
      <c r="R5090" s="1">
        <v>2607.87</v>
      </c>
      <c r="S5090">
        <v>0</v>
      </c>
    </row>
    <row r="5091" spans="1:19" x14ac:dyDescent="0.25">
      <c r="A5091" s="2">
        <v>1004</v>
      </c>
      <c r="B5091" t="s">
        <v>872</v>
      </c>
      <c r="C5091" s="2" t="str">
        <f t="shared" si="261"/>
        <v>19</v>
      </c>
      <c r="D5091" t="s">
        <v>757</v>
      </c>
      <c r="E5091" s="2" t="str">
        <f t="shared" ref="E5091:E5116" si="263">"19102RM03"</f>
        <v>19102RM03</v>
      </c>
      <c r="F5091" t="s">
        <v>908</v>
      </c>
      <c r="G5091" t="s">
        <v>881</v>
      </c>
      <c r="H5091" t="s">
        <v>882</v>
      </c>
      <c r="I5091">
        <v>21200</v>
      </c>
      <c r="J5091" t="s">
        <v>68</v>
      </c>
      <c r="K5091" s="1">
        <v>2111</v>
      </c>
      <c r="L5091" s="1">
        <v>2111</v>
      </c>
      <c r="M5091">
        <v>0</v>
      </c>
      <c r="N5091">
        <v>0</v>
      </c>
      <c r="O5091" s="1">
        <v>2111</v>
      </c>
      <c r="P5091">
        <v>0</v>
      </c>
      <c r="Q5091">
        <v>0</v>
      </c>
      <c r="R5091">
        <v>0</v>
      </c>
      <c r="S5091">
        <v>0</v>
      </c>
    </row>
    <row r="5092" spans="1:19" x14ac:dyDescent="0.25">
      <c r="A5092" s="2">
        <v>1004</v>
      </c>
      <c r="B5092" t="s">
        <v>872</v>
      </c>
      <c r="C5092" s="2" t="str">
        <f t="shared" si="261"/>
        <v>19</v>
      </c>
      <c r="D5092" t="s">
        <v>757</v>
      </c>
      <c r="E5092" s="2" t="str">
        <f t="shared" si="263"/>
        <v>19102RM03</v>
      </c>
      <c r="F5092" t="s">
        <v>908</v>
      </c>
      <c r="G5092" t="s">
        <v>881</v>
      </c>
      <c r="H5092" t="s">
        <v>882</v>
      </c>
      <c r="I5092">
        <v>21300</v>
      </c>
      <c r="J5092" t="s">
        <v>69</v>
      </c>
      <c r="K5092" s="1">
        <v>14744</v>
      </c>
      <c r="L5092" s="1">
        <v>18744</v>
      </c>
      <c r="M5092" s="1">
        <v>4000</v>
      </c>
      <c r="N5092" s="1">
        <v>18478.62</v>
      </c>
      <c r="O5092">
        <v>265.38</v>
      </c>
      <c r="P5092" s="1">
        <v>18478.62</v>
      </c>
      <c r="Q5092">
        <v>0</v>
      </c>
      <c r="R5092" s="1">
        <v>17754.41</v>
      </c>
      <c r="S5092">
        <v>724.21</v>
      </c>
    </row>
    <row r="5093" spans="1:19" x14ac:dyDescent="0.25">
      <c r="A5093" s="2">
        <v>1004</v>
      </c>
      <c r="B5093" t="s">
        <v>872</v>
      </c>
      <c r="C5093" s="2" t="str">
        <f t="shared" si="261"/>
        <v>19</v>
      </c>
      <c r="D5093" t="s">
        <v>757</v>
      </c>
      <c r="E5093" s="2" t="str">
        <f t="shared" si="263"/>
        <v>19102RM03</v>
      </c>
      <c r="F5093" t="s">
        <v>908</v>
      </c>
      <c r="G5093" t="s">
        <v>881</v>
      </c>
      <c r="H5093" t="s">
        <v>882</v>
      </c>
      <c r="I5093">
        <v>21400</v>
      </c>
      <c r="J5093" t="s">
        <v>70</v>
      </c>
      <c r="K5093" s="1">
        <v>1200</v>
      </c>
      <c r="L5093" s="1">
        <v>3700</v>
      </c>
      <c r="M5093" s="1">
        <v>2500</v>
      </c>
      <c r="N5093" s="1">
        <v>4447.17</v>
      </c>
      <c r="O5093">
        <v>-747.17</v>
      </c>
      <c r="P5093" s="1">
        <v>4447.17</v>
      </c>
      <c r="Q5093">
        <v>0</v>
      </c>
      <c r="R5093" s="1">
        <v>4447.17</v>
      </c>
      <c r="S5093">
        <v>0</v>
      </c>
    </row>
    <row r="5094" spans="1:19" x14ac:dyDescent="0.25">
      <c r="A5094" s="2">
        <v>1004</v>
      </c>
      <c r="B5094" t="s">
        <v>872</v>
      </c>
      <c r="C5094" s="2" t="str">
        <f t="shared" si="261"/>
        <v>19</v>
      </c>
      <c r="D5094" t="s">
        <v>757</v>
      </c>
      <c r="E5094" s="2" t="str">
        <f t="shared" si="263"/>
        <v>19102RM03</v>
      </c>
      <c r="F5094" t="s">
        <v>908</v>
      </c>
      <c r="G5094" t="s">
        <v>881</v>
      </c>
      <c r="H5094" t="s">
        <v>882</v>
      </c>
      <c r="I5094">
        <v>21500</v>
      </c>
      <c r="J5094" t="s">
        <v>71</v>
      </c>
      <c r="K5094">
        <v>460</v>
      </c>
      <c r="L5094">
        <v>460</v>
      </c>
      <c r="M5094">
        <v>0</v>
      </c>
      <c r="N5094">
        <v>107.85</v>
      </c>
      <c r="O5094">
        <v>352.15</v>
      </c>
      <c r="P5094">
        <v>107.85</v>
      </c>
      <c r="Q5094">
        <v>0</v>
      </c>
      <c r="R5094">
        <v>107.85</v>
      </c>
      <c r="S5094">
        <v>0</v>
      </c>
    </row>
    <row r="5095" spans="1:19" x14ac:dyDescent="0.25">
      <c r="A5095" s="2">
        <v>1004</v>
      </c>
      <c r="B5095" t="s">
        <v>872</v>
      </c>
      <c r="C5095" s="2" t="str">
        <f t="shared" si="261"/>
        <v>19</v>
      </c>
      <c r="D5095" t="s">
        <v>757</v>
      </c>
      <c r="E5095" s="2" t="str">
        <f t="shared" si="263"/>
        <v>19102RM03</v>
      </c>
      <c r="F5095" t="s">
        <v>908</v>
      </c>
      <c r="G5095" t="s">
        <v>881</v>
      </c>
      <c r="H5095" t="s">
        <v>882</v>
      </c>
      <c r="I5095">
        <v>21800</v>
      </c>
      <c r="J5095" t="s">
        <v>222</v>
      </c>
      <c r="K5095">
        <v>0</v>
      </c>
      <c r="L5095">
        <v>500</v>
      </c>
      <c r="M5095">
        <v>500</v>
      </c>
      <c r="N5095">
        <v>549</v>
      </c>
      <c r="O5095">
        <v>-49</v>
      </c>
      <c r="P5095">
        <v>549</v>
      </c>
      <c r="Q5095">
        <v>0</v>
      </c>
      <c r="R5095">
        <v>549</v>
      </c>
      <c r="S5095">
        <v>0</v>
      </c>
    </row>
    <row r="5096" spans="1:19" x14ac:dyDescent="0.25">
      <c r="A5096" s="2">
        <v>1004</v>
      </c>
      <c r="B5096" t="s">
        <v>872</v>
      </c>
      <c r="C5096" s="2" t="str">
        <f t="shared" si="261"/>
        <v>19</v>
      </c>
      <c r="D5096" t="s">
        <v>757</v>
      </c>
      <c r="E5096" s="2" t="str">
        <f t="shared" si="263"/>
        <v>19102RM03</v>
      </c>
      <c r="F5096" t="s">
        <v>908</v>
      </c>
      <c r="G5096" t="s">
        <v>881</v>
      </c>
      <c r="H5096" t="s">
        <v>882</v>
      </c>
      <c r="I5096">
        <v>22000</v>
      </c>
      <c r="J5096" t="s">
        <v>39</v>
      </c>
      <c r="K5096" s="1">
        <v>2218</v>
      </c>
      <c r="L5096" s="1">
        <v>2218</v>
      </c>
      <c r="M5096">
        <v>0</v>
      </c>
      <c r="N5096" s="1">
        <v>1421.6</v>
      </c>
      <c r="O5096">
        <v>796.4</v>
      </c>
      <c r="P5096" s="1">
        <v>1421.6</v>
      </c>
      <c r="Q5096">
        <v>0</v>
      </c>
      <c r="R5096" s="1">
        <v>1421.59</v>
      </c>
      <c r="S5096">
        <v>0.01</v>
      </c>
    </row>
    <row r="5097" spans="1:19" x14ac:dyDescent="0.25">
      <c r="A5097" s="2">
        <v>1004</v>
      </c>
      <c r="B5097" t="s">
        <v>872</v>
      </c>
      <c r="C5097" s="2" t="str">
        <f t="shared" si="261"/>
        <v>19</v>
      </c>
      <c r="D5097" t="s">
        <v>757</v>
      </c>
      <c r="E5097" s="2" t="str">
        <f t="shared" si="263"/>
        <v>19102RM03</v>
      </c>
      <c r="F5097" t="s">
        <v>908</v>
      </c>
      <c r="G5097" t="s">
        <v>881</v>
      </c>
      <c r="H5097" t="s">
        <v>882</v>
      </c>
      <c r="I5097">
        <v>22004</v>
      </c>
      <c r="J5097" t="s">
        <v>72</v>
      </c>
      <c r="K5097" s="1">
        <v>1628</v>
      </c>
      <c r="L5097" s="1">
        <v>1628</v>
      </c>
      <c r="M5097">
        <v>0</v>
      </c>
      <c r="N5097">
        <v>991.17</v>
      </c>
      <c r="O5097">
        <v>636.83000000000004</v>
      </c>
      <c r="P5097">
        <v>991.17</v>
      </c>
      <c r="Q5097">
        <v>0</v>
      </c>
      <c r="R5097">
        <v>991.17</v>
      </c>
      <c r="S5097">
        <v>0</v>
      </c>
    </row>
    <row r="5098" spans="1:19" x14ac:dyDescent="0.25">
      <c r="A5098" s="2">
        <v>1004</v>
      </c>
      <c r="B5098" t="s">
        <v>872</v>
      </c>
      <c r="C5098" s="2" t="str">
        <f t="shared" si="261"/>
        <v>19</v>
      </c>
      <c r="D5098" t="s">
        <v>757</v>
      </c>
      <c r="E5098" s="2" t="str">
        <f t="shared" si="263"/>
        <v>19102RM03</v>
      </c>
      <c r="F5098" t="s">
        <v>908</v>
      </c>
      <c r="G5098" t="s">
        <v>881</v>
      </c>
      <c r="H5098" t="s">
        <v>882</v>
      </c>
      <c r="I5098">
        <v>22100</v>
      </c>
      <c r="J5098" t="s">
        <v>73</v>
      </c>
      <c r="K5098" s="1">
        <v>43988</v>
      </c>
      <c r="L5098" s="1">
        <v>63988</v>
      </c>
      <c r="M5098" s="1">
        <v>20000</v>
      </c>
      <c r="N5098" s="1">
        <v>66601.600000000006</v>
      </c>
      <c r="O5098" s="1">
        <v>-2613.6</v>
      </c>
      <c r="P5098" s="1">
        <v>66601.600000000006</v>
      </c>
      <c r="Q5098">
        <v>0</v>
      </c>
      <c r="R5098" s="1">
        <v>66601.600000000006</v>
      </c>
      <c r="S5098">
        <v>0</v>
      </c>
    </row>
    <row r="5099" spans="1:19" x14ac:dyDescent="0.25">
      <c r="A5099" s="2">
        <v>1004</v>
      </c>
      <c r="B5099" t="s">
        <v>872</v>
      </c>
      <c r="C5099" s="2" t="str">
        <f t="shared" si="261"/>
        <v>19</v>
      </c>
      <c r="D5099" t="s">
        <v>757</v>
      </c>
      <c r="E5099" s="2" t="str">
        <f t="shared" si="263"/>
        <v>19102RM03</v>
      </c>
      <c r="F5099" t="s">
        <v>908</v>
      </c>
      <c r="G5099" t="s">
        <v>881</v>
      </c>
      <c r="H5099" t="s">
        <v>882</v>
      </c>
      <c r="I5099">
        <v>22101</v>
      </c>
      <c r="J5099" t="s">
        <v>74</v>
      </c>
      <c r="K5099" s="1">
        <v>40384</v>
      </c>
      <c r="L5099" s="1">
        <v>55384</v>
      </c>
      <c r="M5099" s="1">
        <v>15000</v>
      </c>
      <c r="N5099" s="1">
        <v>44392.35</v>
      </c>
      <c r="O5099" s="1">
        <v>10991.65</v>
      </c>
      <c r="P5099" s="1">
        <v>44392.35</v>
      </c>
      <c r="Q5099">
        <v>0</v>
      </c>
      <c r="R5099" s="1">
        <v>44392.35</v>
      </c>
      <c r="S5099">
        <v>0</v>
      </c>
    </row>
    <row r="5100" spans="1:19" x14ac:dyDescent="0.25">
      <c r="A5100" s="2">
        <v>1004</v>
      </c>
      <c r="B5100" t="s">
        <v>872</v>
      </c>
      <c r="C5100" s="2" t="str">
        <f t="shared" si="261"/>
        <v>19</v>
      </c>
      <c r="D5100" t="s">
        <v>757</v>
      </c>
      <c r="E5100" s="2" t="str">
        <f t="shared" si="263"/>
        <v>19102RM03</v>
      </c>
      <c r="F5100" t="s">
        <v>908</v>
      </c>
      <c r="G5100" t="s">
        <v>881</v>
      </c>
      <c r="H5100" t="s">
        <v>882</v>
      </c>
      <c r="I5100">
        <v>22102</v>
      </c>
      <c r="J5100" t="s">
        <v>75</v>
      </c>
      <c r="K5100" s="1">
        <v>3464</v>
      </c>
      <c r="L5100" s="1">
        <v>10464</v>
      </c>
      <c r="M5100" s="1">
        <v>7000</v>
      </c>
      <c r="N5100" s="1">
        <v>10616.15</v>
      </c>
      <c r="O5100">
        <v>-152.15</v>
      </c>
      <c r="P5100" s="1">
        <v>10616.15</v>
      </c>
      <c r="Q5100">
        <v>0</v>
      </c>
      <c r="R5100" s="1">
        <v>10616.15</v>
      </c>
      <c r="S5100">
        <v>0</v>
      </c>
    </row>
    <row r="5101" spans="1:19" x14ac:dyDescent="0.25">
      <c r="A5101" s="2">
        <v>1004</v>
      </c>
      <c r="B5101" t="s">
        <v>872</v>
      </c>
      <c r="C5101" s="2" t="str">
        <f t="shared" si="261"/>
        <v>19</v>
      </c>
      <c r="D5101" t="s">
        <v>757</v>
      </c>
      <c r="E5101" s="2" t="str">
        <f t="shared" si="263"/>
        <v>19102RM03</v>
      </c>
      <c r="F5101" t="s">
        <v>908</v>
      </c>
      <c r="G5101" t="s">
        <v>881</v>
      </c>
      <c r="H5101" t="s">
        <v>882</v>
      </c>
      <c r="I5101">
        <v>22103</v>
      </c>
      <c r="J5101" t="s">
        <v>76</v>
      </c>
      <c r="K5101" s="1">
        <v>59602</v>
      </c>
      <c r="L5101" s="1">
        <v>59602</v>
      </c>
      <c r="M5101">
        <v>0</v>
      </c>
      <c r="N5101" s="1">
        <v>59782.83</v>
      </c>
      <c r="O5101">
        <v>-180.83</v>
      </c>
      <c r="P5101" s="1">
        <v>59782.83</v>
      </c>
      <c r="Q5101">
        <v>0</v>
      </c>
      <c r="R5101" s="1">
        <v>59782.83</v>
      </c>
      <c r="S5101">
        <v>0</v>
      </c>
    </row>
    <row r="5102" spans="1:19" x14ac:dyDescent="0.25">
      <c r="A5102" s="2">
        <v>1004</v>
      </c>
      <c r="B5102" t="s">
        <v>872</v>
      </c>
      <c r="C5102" s="2" t="str">
        <f t="shared" si="261"/>
        <v>19</v>
      </c>
      <c r="D5102" t="s">
        <v>757</v>
      </c>
      <c r="E5102" s="2" t="str">
        <f t="shared" si="263"/>
        <v>19102RM03</v>
      </c>
      <c r="F5102" t="s">
        <v>908</v>
      </c>
      <c r="G5102" t="s">
        <v>881</v>
      </c>
      <c r="H5102" t="s">
        <v>882</v>
      </c>
      <c r="I5102">
        <v>22104</v>
      </c>
      <c r="J5102" t="s">
        <v>77</v>
      </c>
      <c r="K5102">
        <v>0</v>
      </c>
      <c r="L5102" s="1">
        <v>10000</v>
      </c>
      <c r="M5102" s="1">
        <v>10000</v>
      </c>
      <c r="N5102" s="1">
        <v>9994.14</v>
      </c>
      <c r="O5102">
        <v>5.86</v>
      </c>
      <c r="P5102" s="1">
        <v>9994.14</v>
      </c>
      <c r="Q5102">
        <v>0</v>
      </c>
      <c r="R5102" s="1">
        <v>9993.16</v>
      </c>
      <c r="S5102">
        <v>0.98</v>
      </c>
    </row>
    <row r="5103" spans="1:19" x14ac:dyDescent="0.25">
      <c r="A5103" s="2">
        <v>1004</v>
      </c>
      <c r="B5103" t="s">
        <v>872</v>
      </c>
      <c r="C5103" s="2" t="str">
        <f t="shared" si="261"/>
        <v>19</v>
      </c>
      <c r="D5103" t="s">
        <v>757</v>
      </c>
      <c r="E5103" s="2" t="str">
        <f t="shared" si="263"/>
        <v>19102RM03</v>
      </c>
      <c r="F5103" t="s">
        <v>908</v>
      </c>
      <c r="G5103" t="s">
        <v>881</v>
      </c>
      <c r="H5103" t="s">
        <v>882</v>
      </c>
      <c r="I5103">
        <v>22105</v>
      </c>
      <c r="J5103" t="s">
        <v>357</v>
      </c>
      <c r="K5103" s="1">
        <v>243923</v>
      </c>
      <c r="L5103">
        <v>235</v>
      </c>
      <c r="M5103" s="1">
        <v>-243688</v>
      </c>
      <c r="N5103">
        <v>101.66</v>
      </c>
      <c r="O5103">
        <v>133.34</v>
      </c>
      <c r="P5103">
        <v>101.66</v>
      </c>
      <c r="Q5103">
        <v>0</v>
      </c>
      <c r="R5103">
        <v>101.66</v>
      </c>
      <c r="S5103">
        <v>0</v>
      </c>
    </row>
    <row r="5104" spans="1:19" x14ac:dyDescent="0.25">
      <c r="A5104" s="2">
        <v>1004</v>
      </c>
      <c r="B5104" t="s">
        <v>872</v>
      </c>
      <c r="C5104" s="2" t="str">
        <f t="shared" si="261"/>
        <v>19</v>
      </c>
      <c r="D5104" t="s">
        <v>757</v>
      </c>
      <c r="E5104" s="2" t="str">
        <f t="shared" si="263"/>
        <v>19102RM03</v>
      </c>
      <c r="F5104" t="s">
        <v>908</v>
      </c>
      <c r="G5104" t="s">
        <v>881</v>
      </c>
      <c r="H5104" t="s">
        <v>882</v>
      </c>
      <c r="I5104">
        <v>22107</v>
      </c>
      <c r="J5104" t="s">
        <v>106</v>
      </c>
      <c r="K5104" s="1">
        <v>2279</v>
      </c>
      <c r="L5104" s="1">
        <v>2279</v>
      </c>
      <c r="M5104">
        <v>0</v>
      </c>
      <c r="N5104" s="1">
        <v>2117.9299999999998</v>
      </c>
      <c r="O5104">
        <v>161.07</v>
      </c>
      <c r="P5104" s="1">
        <v>2117.9299999999998</v>
      </c>
      <c r="Q5104">
        <v>0</v>
      </c>
      <c r="R5104" s="1">
        <v>2117.9299999999998</v>
      </c>
      <c r="S5104">
        <v>0</v>
      </c>
    </row>
    <row r="5105" spans="1:19" x14ac:dyDescent="0.25">
      <c r="A5105" s="2">
        <v>1004</v>
      </c>
      <c r="B5105" t="s">
        <v>872</v>
      </c>
      <c r="C5105" s="2" t="str">
        <f t="shared" si="261"/>
        <v>19</v>
      </c>
      <c r="D5105" t="s">
        <v>757</v>
      </c>
      <c r="E5105" s="2" t="str">
        <f t="shared" si="263"/>
        <v>19102RM03</v>
      </c>
      <c r="F5105" t="s">
        <v>908</v>
      </c>
      <c r="G5105" t="s">
        <v>881</v>
      </c>
      <c r="H5105" t="s">
        <v>882</v>
      </c>
      <c r="I5105">
        <v>22109</v>
      </c>
      <c r="J5105" t="s">
        <v>78</v>
      </c>
      <c r="K5105" s="1">
        <v>44066</v>
      </c>
      <c r="L5105" s="1">
        <v>52111</v>
      </c>
      <c r="M5105" s="1">
        <v>8045</v>
      </c>
      <c r="N5105" s="1">
        <v>52473.96</v>
      </c>
      <c r="O5105">
        <v>-362.96</v>
      </c>
      <c r="P5105" s="1">
        <v>52473.96</v>
      </c>
      <c r="Q5105">
        <v>0</v>
      </c>
      <c r="R5105" s="1">
        <v>52473.96</v>
      </c>
      <c r="S5105">
        <v>0</v>
      </c>
    </row>
    <row r="5106" spans="1:19" x14ac:dyDescent="0.25">
      <c r="A5106" s="2">
        <v>1004</v>
      </c>
      <c r="B5106" t="s">
        <v>872</v>
      </c>
      <c r="C5106" s="2" t="str">
        <f t="shared" si="261"/>
        <v>19</v>
      </c>
      <c r="D5106" t="s">
        <v>757</v>
      </c>
      <c r="E5106" s="2" t="str">
        <f t="shared" si="263"/>
        <v>19102RM03</v>
      </c>
      <c r="F5106" t="s">
        <v>908</v>
      </c>
      <c r="G5106" t="s">
        <v>881</v>
      </c>
      <c r="H5106" t="s">
        <v>882</v>
      </c>
      <c r="I5106">
        <v>22300</v>
      </c>
      <c r="J5106" t="s">
        <v>79</v>
      </c>
      <c r="K5106">
        <v>250</v>
      </c>
      <c r="L5106">
        <v>250</v>
      </c>
      <c r="M5106">
        <v>0</v>
      </c>
      <c r="N5106">
        <v>326.33</v>
      </c>
      <c r="O5106">
        <v>-76.33</v>
      </c>
      <c r="P5106">
        <v>326.33</v>
      </c>
      <c r="Q5106">
        <v>0</v>
      </c>
      <c r="R5106">
        <v>326.33</v>
      </c>
      <c r="S5106">
        <v>0</v>
      </c>
    </row>
    <row r="5107" spans="1:19" x14ac:dyDescent="0.25">
      <c r="A5107" s="2">
        <v>1004</v>
      </c>
      <c r="B5107" t="s">
        <v>872</v>
      </c>
      <c r="C5107" s="2" t="str">
        <f t="shared" si="261"/>
        <v>19</v>
      </c>
      <c r="D5107" t="s">
        <v>757</v>
      </c>
      <c r="E5107" s="2" t="str">
        <f t="shared" si="263"/>
        <v>19102RM03</v>
      </c>
      <c r="F5107" t="s">
        <v>908</v>
      </c>
      <c r="G5107" t="s">
        <v>881</v>
      </c>
      <c r="H5107" t="s">
        <v>882</v>
      </c>
      <c r="I5107">
        <v>22401</v>
      </c>
      <c r="J5107" t="s">
        <v>175</v>
      </c>
      <c r="K5107" s="1">
        <v>1927</v>
      </c>
      <c r="L5107" s="1">
        <v>1927</v>
      </c>
      <c r="M5107">
        <v>0</v>
      </c>
      <c r="N5107">
        <v>395.88</v>
      </c>
      <c r="O5107" s="1">
        <v>1531.12</v>
      </c>
      <c r="P5107">
        <v>395.88</v>
      </c>
      <c r="Q5107">
        <v>0</v>
      </c>
      <c r="R5107">
        <v>395.88</v>
      </c>
      <c r="S5107">
        <v>0</v>
      </c>
    </row>
    <row r="5108" spans="1:19" x14ac:dyDescent="0.25">
      <c r="A5108" s="2">
        <v>1004</v>
      </c>
      <c r="B5108" t="s">
        <v>872</v>
      </c>
      <c r="C5108" s="2" t="str">
        <f t="shared" si="261"/>
        <v>19</v>
      </c>
      <c r="D5108" t="s">
        <v>757</v>
      </c>
      <c r="E5108" s="2" t="str">
        <f t="shared" si="263"/>
        <v>19102RM03</v>
      </c>
      <c r="F5108" t="s">
        <v>908</v>
      </c>
      <c r="G5108" t="s">
        <v>881</v>
      </c>
      <c r="H5108" t="s">
        <v>882</v>
      </c>
      <c r="I5108">
        <v>22609</v>
      </c>
      <c r="J5108" t="s">
        <v>44</v>
      </c>
      <c r="K5108">
        <v>103</v>
      </c>
      <c r="L5108">
        <v>603</v>
      </c>
      <c r="M5108">
        <v>500</v>
      </c>
      <c r="N5108">
        <v>598.95000000000005</v>
      </c>
      <c r="O5108">
        <v>4.05</v>
      </c>
      <c r="P5108">
        <v>598.95000000000005</v>
      </c>
      <c r="Q5108">
        <v>0</v>
      </c>
      <c r="R5108">
        <v>598.95000000000005</v>
      </c>
      <c r="S5108">
        <v>0</v>
      </c>
    </row>
    <row r="5109" spans="1:19" x14ac:dyDescent="0.25">
      <c r="A5109" s="2">
        <v>1004</v>
      </c>
      <c r="B5109" t="s">
        <v>872</v>
      </c>
      <c r="C5109" s="2" t="str">
        <f t="shared" si="261"/>
        <v>19</v>
      </c>
      <c r="D5109" t="s">
        <v>757</v>
      </c>
      <c r="E5109" s="2" t="str">
        <f t="shared" si="263"/>
        <v>19102RM03</v>
      </c>
      <c r="F5109" t="s">
        <v>908</v>
      </c>
      <c r="G5109" t="s">
        <v>881</v>
      </c>
      <c r="H5109" t="s">
        <v>882</v>
      </c>
      <c r="I5109">
        <v>22700</v>
      </c>
      <c r="J5109" t="s">
        <v>84</v>
      </c>
      <c r="K5109" s="1">
        <v>10134</v>
      </c>
      <c r="L5109" s="1">
        <v>10134</v>
      </c>
      <c r="M5109">
        <v>0</v>
      </c>
      <c r="N5109" s="1">
        <v>6820</v>
      </c>
      <c r="O5109" s="1">
        <v>3314</v>
      </c>
      <c r="P5109" s="1">
        <v>6820</v>
      </c>
      <c r="Q5109">
        <v>0</v>
      </c>
      <c r="R5109" s="1">
        <v>5328.06</v>
      </c>
      <c r="S5109" s="1">
        <v>1491.94</v>
      </c>
    </row>
    <row r="5110" spans="1:19" x14ac:dyDescent="0.25">
      <c r="A5110" s="2">
        <v>1004</v>
      </c>
      <c r="B5110" t="s">
        <v>872</v>
      </c>
      <c r="C5110" s="2" t="str">
        <f t="shared" si="261"/>
        <v>19</v>
      </c>
      <c r="D5110" t="s">
        <v>757</v>
      </c>
      <c r="E5110" s="2" t="str">
        <f t="shared" si="263"/>
        <v>19102RM03</v>
      </c>
      <c r="F5110" t="s">
        <v>908</v>
      </c>
      <c r="G5110" t="s">
        <v>881</v>
      </c>
      <c r="H5110" t="s">
        <v>882</v>
      </c>
      <c r="I5110">
        <v>22705</v>
      </c>
      <c r="J5110" t="s">
        <v>223</v>
      </c>
      <c r="K5110">
        <v>990</v>
      </c>
      <c r="L5110">
        <v>990</v>
      </c>
      <c r="M5110">
        <v>0</v>
      </c>
      <c r="N5110">
        <v>0</v>
      </c>
      <c r="O5110">
        <v>990</v>
      </c>
      <c r="P5110">
        <v>0</v>
      </c>
      <c r="Q5110">
        <v>0</v>
      </c>
      <c r="R5110">
        <v>0</v>
      </c>
      <c r="S5110">
        <v>0</v>
      </c>
    </row>
    <row r="5111" spans="1:19" x14ac:dyDescent="0.25">
      <c r="A5111" s="2">
        <v>1004</v>
      </c>
      <c r="B5111" t="s">
        <v>872</v>
      </c>
      <c r="C5111" s="2" t="str">
        <f t="shared" ref="C5111:C5174" si="264">"19"</f>
        <v>19</v>
      </c>
      <c r="D5111" t="s">
        <v>757</v>
      </c>
      <c r="E5111" s="2" t="str">
        <f t="shared" si="263"/>
        <v>19102RM03</v>
      </c>
      <c r="F5111" t="s">
        <v>908</v>
      </c>
      <c r="G5111" t="s">
        <v>881</v>
      </c>
      <c r="H5111" t="s">
        <v>882</v>
      </c>
      <c r="I5111">
        <v>22709</v>
      </c>
      <c r="J5111" t="s">
        <v>87</v>
      </c>
      <c r="K5111" s="1">
        <v>1440</v>
      </c>
      <c r="L5111" s="1">
        <v>2940</v>
      </c>
      <c r="M5111" s="1">
        <v>1500</v>
      </c>
      <c r="N5111" s="1">
        <v>2880.74</v>
      </c>
      <c r="O5111">
        <v>59.26</v>
      </c>
      <c r="P5111" s="1">
        <v>2880.74</v>
      </c>
      <c r="Q5111">
        <v>0</v>
      </c>
      <c r="R5111" s="1">
        <v>2880.74</v>
      </c>
      <c r="S5111">
        <v>0</v>
      </c>
    </row>
    <row r="5112" spans="1:19" x14ac:dyDescent="0.25">
      <c r="A5112" s="2">
        <v>1004</v>
      </c>
      <c r="B5112" t="s">
        <v>872</v>
      </c>
      <c r="C5112" s="2" t="str">
        <f t="shared" si="264"/>
        <v>19</v>
      </c>
      <c r="D5112" t="s">
        <v>757</v>
      </c>
      <c r="E5112" s="2" t="str">
        <f t="shared" si="263"/>
        <v>19102RM03</v>
      </c>
      <c r="F5112" t="s">
        <v>908</v>
      </c>
      <c r="G5112" t="s">
        <v>881</v>
      </c>
      <c r="H5112" t="s">
        <v>882</v>
      </c>
      <c r="I5112">
        <v>22714</v>
      </c>
      <c r="J5112" t="s">
        <v>886</v>
      </c>
      <c r="K5112" s="1">
        <v>37620</v>
      </c>
      <c r="L5112" s="1">
        <v>43620</v>
      </c>
      <c r="M5112" s="1">
        <v>6000</v>
      </c>
      <c r="N5112" s="1">
        <v>43614.92</v>
      </c>
      <c r="O5112">
        <v>5.08</v>
      </c>
      <c r="P5112" s="1">
        <v>43614.92</v>
      </c>
      <c r="Q5112">
        <v>0</v>
      </c>
      <c r="R5112" s="1">
        <v>25780.21</v>
      </c>
      <c r="S5112" s="1">
        <v>17834.71</v>
      </c>
    </row>
    <row r="5113" spans="1:19" x14ac:dyDescent="0.25">
      <c r="A5113" s="2">
        <v>1004</v>
      </c>
      <c r="B5113" t="s">
        <v>872</v>
      </c>
      <c r="C5113" s="2" t="str">
        <f t="shared" si="264"/>
        <v>19</v>
      </c>
      <c r="D5113" t="s">
        <v>757</v>
      </c>
      <c r="E5113" s="2" t="str">
        <f t="shared" si="263"/>
        <v>19102RM03</v>
      </c>
      <c r="F5113" t="s">
        <v>908</v>
      </c>
      <c r="G5113" t="s">
        <v>881</v>
      </c>
      <c r="H5113" t="s">
        <v>882</v>
      </c>
      <c r="I5113">
        <v>23100</v>
      </c>
      <c r="J5113" t="s">
        <v>89</v>
      </c>
      <c r="K5113">
        <v>600</v>
      </c>
      <c r="L5113">
        <v>600</v>
      </c>
      <c r="M5113">
        <v>0</v>
      </c>
      <c r="N5113">
        <v>29.05</v>
      </c>
      <c r="O5113">
        <v>570.95000000000005</v>
      </c>
      <c r="P5113">
        <v>29.05</v>
      </c>
      <c r="Q5113">
        <v>0</v>
      </c>
      <c r="R5113">
        <v>29.05</v>
      </c>
      <c r="S5113">
        <v>0</v>
      </c>
    </row>
    <row r="5114" spans="1:19" x14ac:dyDescent="0.25">
      <c r="A5114" s="2">
        <v>1004</v>
      </c>
      <c r="B5114" t="s">
        <v>872</v>
      </c>
      <c r="C5114" s="2" t="str">
        <f t="shared" si="264"/>
        <v>19</v>
      </c>
      <c r="D5114" t="s">
        <v>757</v>
      </c>
      <c r="E5114" s="2" t="str">
        <f t="shared" si="263"/>
        <v>19102RM03</v>
      </c>
      <c r="F5114" t="s">
        <v>908</v>
      </c>
      <c r="G5114" t="s">
        <v>881</v>
      </c>
      <c r="H5114" t="s">
        <v>882</v>
      </c>
      <c r="I5114">
        <v>27100</v>
      </c>
      <c r="J5114" t="s">
        <v>230</v>
      </c>
      <c r="K5114" s="1">
        <v>9255</v>
      </c>
      <c r="L5114" s="1">
        <v>9255</v>
      </c>
      <c r="M5114">
        <v>0</v>
      </c>
      <c r="N5114" s="1">
        <v>5948.22</v>
      </c>
      <c r="O5114" s="1">
        <v>3306.78</v>
      </c>
      <c r="P5114" s="1">
        <v>5948.22</v>
      </c>
      <c r="Q5114">
        <v>0</v>
      </c>
      <c r="R5114" s="1">
        <v>5948.22</v>
      </c>
      <c r="S5114">
        <v>0</v>
      </c>
    </row>
    <row r="5115" spans="1:19" x14ac:dyDescent="0.25">
      <c r="A5115" s="2">
        <v>1004</v>
      </c>
      <c r="B5115" t="s">
        <v>872</v>
      </c>
      <c r="C5115" s="2" t="str">
        <f t="shared" si="264"/>
        <v>19</v>
      </c>
      <c r="D5115" t="s">
        <v>757</v>
      </c>
      <c r="E5115" s="2" t="str">
        <f t="shared" si="263"/>
        <v>19102RM03</v>
      </c>
      <c r="F5115" t="s">
        <v>908</v>
      </c>
      <c r="G5115" t="s">
        <v>881</v>
      </c>
      <c r="H5115" t="s">
        <v>882</v>
      </c>
      <c r="I5115">
        <v>27105</v>
      </c>
      <c r="J5115" t="s">
        <v>875</v>
      </c>
      <c r="K5115">
        <v>500</v>
      </c>
      <c r="L5115">
        <v>500</v>
      </c>
      <c r="M5115">
        <v>0</v>
      </c>
      <c r="N5115">
        <v>0</v>
      </c>
      <c r="O5115">
        <v>500</v>
      </c>
      <c r="P5115">
        <v>0</v>
      </c>
      <c r="Q5115">
        <v>0</v>
      </c>
      <c r="R5115">
        <v>0</v>
      </c>
      <c r="S5115">
        <v>0</v>
      </c>
    </row>
    <row r="5116" spans="1:19" x14ac:dyDescent="0.25">
      <c r="A5116" s="2">
        <v>1004</v>
      </c>
      <c r="B5116" t="s">
        <v>872</v>
      </c>
      <c r="C5116" s="2" t="str">
        <f t="shared" si="264"/>
        <v>19</v>
      </c>
      <c r="D5116" t="s">
        <v>757</v>
      </c>
      <c r="E5116" s="2" t="str">
        <f t="shared" si="263"/>
        <v>19102RM03</v>
      </c>
      <c r="F5116" t="s">
        <v>908</v>
      </c>
      <c r="G5116" t="s">
        <v>881</v>
      </c>
      <c r="H5116" t="s">
        <v>882</v>
      </c>
      <c r="I5116">
        <v>28001</v>
      </c>
      <c r="J5116" t="s">
        <v>45</v>
      </c>
      <c r="K5116" s="1">
        <v>4793</v>
      </c>
      <c r="L5116" s="1">
        <v>4793</v>
      </c>
      <c r="M5116">
        <v>0</v>
      </c>
      <c r="N5116" s="1">
        <v>4232.55</v>
      </c>
      <c r="O5116">
        <v>560.45000000000005</v>
      </c>
      <c r="P5116" s="1">
        <v>4232.55</v>
      </c>
      <c r="Q5116">
        <v>0</v>
      </c>
      <c r="R5116" s="1">
        <v>4232.55</v>
      </c>
      <c r="S5116">
        <v>0</v>
      </c>
    </row>
    <row r="5117" spans="1:19" x14ac:dyDescent="0.25">
      <c r="A5117" s="2">
        <v>1004</v>
      </c>
      <c r="B5117" t="s">
        <v>872</v>
      </c>
      <c r="C5117" s="2" t="str">
        <f t="shared" si="264"/>
        <v>19</v>
      </c>
      <c r="D5117" t="s">
        <v>757</v>
      </c>
      <c r="E5117" s="2" t="str">
        <f t="shared" ref="E5117:E5144" si="265">"19102RM04"</f>
        <v>19102RM04</v>
      </c>
      <c r="F5117" t="s">
        <v>909</v>
      </c>
      <c r="G5117" t="s">
        <v>881</v>
      </c>
      <c r="H5117" t="s">
        <v>882</v>
      </c>
      <c r="I5117">
        <v>21000</v>
      </c>
      <c r="J5117" t="s">
        <v>167</v>
      </c>
      <c r="K5117" s="1">
        <v>29002</v>
      </c>
      <c r="L5117" s="1">
        <v>43802</v>
      </c>
      <c r="M5117" s="1">
        <v>14800</v>
      </c>
      <c r="N5117" s="1">
        <v>39383.910000000003</v>
      </c>
      <c r="O5117" s="1">
        <v>4418.09</v>
      </c>
      <c r="P5117" s="1">
        <v>39383.910000000003</v>
      </c>
      <c r="Q5117">
        <v>0</v>
      </c>
      <c r="R5117" s="1">
        <v>39383.879999999997</v>
      </c>
      <c r="S5117">
        <v>0.03</v>
      </c>
    </row>
    <row r="5118" spans="1:19" x14ac:dyDescent="0.25">
      <c r="A5118" s="2">
        <v>1004</v>
      </c>
      <c r="B5118" t="s">
        <v>872</v>
      </c>
      <c r="C5118" s="2" t="str">
        <f t="shared" si="264"/>
        <v>19</v>
      </c>
      <c r="D5118" t="s">
        <v>757</v>
      </c>
      <c r="E5118" s="2" t="str">
        <f t="shared" si="265"/>
        <v>19102RM04</v>
      </c>
      <c r="F5118" t="s">
        <v>909</v>
      </c>
      <c r="G5118" t="s">
        <v>881</v>
      </c>
      <c r="H5118" t="s">
        <v>882</v>
      </c>
      <c r="I5118">
        <v>21200</v>
      </c>
      <c r="J5118" t="s">
        <v>68</v>
      </c>
      <c r="K5118" s="1">
        <v>11536</v>
      </c>
      <c r="L5118" s="1">
        <v>4036</v>
      </c>
      <c r="M5118" s="1">
        <v>-7500</v>
      </c>
      <c r="N5118">
        <v>821.82</v>
      </c>
      <c r="O5118" s="1">
        <v>3214.18</v>
      </c>
      <c r="P5118">
        <v>821.82</v>
      </c>
      <c r="Q5118">
        <v>0</v>
      </c>
      <c r="R5118">
        <v>821.82</v>
      </c>
      <c r="S5118">
        <v>0</v>
      </c>
    </row>
    <row r="5119" spans="1:19" x14ac:dyDescent="0.25">
      <c r="A5119" s="2">
        <v>1004</v>
      </c>
      <c r="B5119" t="s">
        <v>872</v>
      </c>
      <c r="C5119" s="2" t="str">
        <f t="shared" si="264"/>
        <v>19</v>
      </c>
      <c r="D5119" t="s">
        <v>757</v>
      </c>
      <c r="E5119" s="2" t="str">
        <f t="shared" si="265"/>
        <v>19102RM04</v>
      </c>
      <c r="F5119" t="s">
        <v>909</v>
      </c>
      <c r="G5119" t="s">
        <v>881</v>
      </c>
      <c r="H5119" t="s">
        <v>882</v>
      </c>
      <c r="I5119">
        <v>21300</v>
      </c>
      <c r="J5119" t="s">
        <v>69</v>
      </c>
      <c r="K5119" s="1">
        <v>33451</v>
      </c>
      <c r="L5119" s="1">
        <v>90151</v>
      </c>
      <c r="M5119" s="1">
        <v>56700</v>
      </c>
      <c r="N5119" s="1">
        <v>96471.03</v>
      </c>
      <c r="O5119" s="1">
        <v>-6320.03</v>
      </c>
      <c r="P5119" s="1">
        <v>96471.03</v>
      </c>
      <c r="Q5119">
        <v>0</v>
      </c>
      <c r="R5119" s="1">
        <v>95176.81</v>
      </c>
      <c r="S5119" s="1">
        <v>1294.22</v>
      </c>
    </row>
    <row r="5120" spans="1:19" x14ac:dyDescent="0.25">
      <c r="A5120" s="2">
        <v>1004</v>
      </c>
      <c r="B5120" t="s">
        <v>872</v>
      </c>
      <c r="C5120" s="2" t="str">
        <f t="shared" si="264"/>
        <v>19</v>
      </c>
      <c r="D5120" t="s">
        <v>757</v>
      </c>
      <c r="E5120" s="2" t="str">
        <f t="shared" si="265"/>
        <v>19102RM04</v>
      </c>
      <c r="F5120" t="s">
        <v>909</v>
      </c>
      <c r="G5120" t="s">
        <v>881</v>
      </c>
      <c r="H5120" t="s">
        <v>882</v>
      </c>
      <c r="I5120">
        <v>21400</v>
      </c>
      <c r="J5120" t="s">
        <v>70</v>
      </c>
      <c r="K5120" s="1">
        <v>3600</v>
      </c>
      <c r="L5120" s="1">
        <v>4700</v>
      </c>
      <c r="M5120" s="1">
        <v>1100</v>
      </c>
      <c r="N5120" s="1">
        <v>6360.14</v>
      </c>
      <c r="O5120" s="1">
        <v>-1660.14</v>
      </c>
      <c r="P5120" s="1">
        <v>6360.14</v>
      </c>
      <c r="Q5120">
        <v>0</v>
      </c>
      <c r="R5120" s="1">
        <v>6360.14</v>
      </c>
      <c r="S5120">
        <v>0</v>
      </c>
    </row>
    <row r="5121" spans="1:19" x14ac:dyDescent="0.25">
      <c r="A5121" s="2">
        <v>1004</v>
      </c>
      <c r="B5121" t="s">
        <v>872</v>
      </c>
      <c r="C5121" s="2" t="str">
        <f t="shared" si="264"/>
        <v>19</v>
      </c>
      <c r="D5121" t="s">
        <v>757</v>
      </c>
      <c r="E5121" s="2" t="str">
        <f t="shared" si="265"/>
        <v>19102RM04</v>
      </c>
      <c r="F5121" t="s">
        <v>909</v>
      </c>
      <c r="G5121" t="s">
        <v>881</v>
      </c>
      <c r="H5121" t="s">
        <v>882</v>
      </c>
      <c r="I5121">
        <v>21500</v>
      </c>
      <c r="J5121" t="s">
        <v>71</v>
      </c>
      <c r="K5121" s="1">
        <v>3247</v>
      </c>
      <c r="L5121" s="1">
        <v>3647</v>
      </c>
      <c r="M5121">
        <v>400</v>
      </c>
      <c r="N5121" s="1">
        <v>3291.39</v>
      </c>
      <c r="O5121">
        <v>355.61</v>
      </c>
      <c r="P5121" s="1">
        <v>3291.39</v>
      </c>
      <c r="Q5121">
        <v>0</v>
      </c>
      <c r="R5121" s="1">
        <v>3291.39</v>
      </c>
      <c r="S5121">
        <v>0</v>
      </c>
    </row>
    <row r="5122" spans="1:19" x14ac:dyDescent="0.25">
      <c r="A5122" s="2">
        <v>1004</v>
      </c>
      <c r="B5122" t="s">
        <v>872</v>
      </c>
      <c r="C5122" s="2" t="str">
        <f t="shared" si="264"/>
        <v>19</v>
      </c>
      <c r="D5122" t="s">
        <v>757</v>
      </c>
      <c r="E5122" s="2" t="str">
        <f t="shared" si="265"/>
        <v>19102RM04</v>
      </c>
      <c r="F5122" t="s">
        <v>909</v>
      </c>
      <c r="G5122" t="s">
        <v>881</v>
      </c>
      <c r="H5122" t="s">
        <v>882</v>
      </c>
      <c r="I5122">
        <v>22000</v>
      </c>
      <c r="J5122" t="s">
        <v>39</v>
      </c>
      <c r="K5122" s="1">
        <v>4300</v>
      </c>
      <c r="L5122" s="1">
        <v>4300</v>
      </c>
      <c r="M5122">
        <v>0</v>
      </c>
      <c r="N5122" s="1">
        <v>4739.12</v>
      </c>
      <c r="O5122">
        <v>-439.12</v>
      </c>
      <c r="P5122" s="1">
        <v>4739.12</v>
      </c>
      <c r="Q5122">
        <v>0</v>
      </c>
      <c r="R5122" s="1">
        <v>4739.12</v>
      </c>
      <c r="S5122">
        <v>0</v>
      </c>
    </row>
    <row r="5123" spans="1:19" x14ac:dyDescent="0.25">
      <c r="A5123" s="2">
        <v>1004</v>
      </c>
      <c r="B5123" t="s">
        <v>872</v>
      </c>
      <c r="C5123" s="2" t="str">
        <f t="shared" si="264"/>
        <v>19</v>
      </c>
      <c r="D5123" t="s">
        <v>757</v>
      </c>
      <c r="E5123" s="2" t="str">
        <f t="shared" si="265"/>
        <v>19102RM04</v>
      </c>
      <c r="F5123" t="s">
        <v>909</v>
      </c>
      <c r="G5123" t="s">
        <v>881</v>
      </c>
      <c r="H5123" t="s">
        <v>882</v>
      </c>
      <c r="I5123">
        <v>22004</v>
      </c>
      <c r="J5123" t="s">
        <v>72</v>
      </c>
      <c r="K5123" s="1">
        <v>2569</v>
      </c>
      <c r="L5123" s="1">
        <v>2569</v>
      </c>
      <c r="M5123">
        <v>0</v>
      </c>
      <c r="N5123" s="1">
        <v>2794.81</v>
      </c>
      <c r="O5123">
        <v>-225.81</v>
      </c>
      <c r="P5123" s="1">
        <v>2794.81</v>
      </c>
      <c r="Q5123">
        <v>0</v>
      </c>
      <c r="R5123" s="1">
        <v>2794.81</v>
      </c>
      <c r="S5123">
        <v>0</v>
      </c>
    </row>
    <row r="5124" spans="1:19" x14ac:dyDescent="0.25">
      <c r="A5124" s="2">
        <v>1004</v>
      </c>
      <c r="B5124" t="s">
        <v>872</v>
      </c>
      <c r="C5124" s="2" t="str">
        <f t="shared" si="264"/>
        <v>19</v>
      </c>
      <c r="D5124" t="s">
        <v>757</v>
      </c>
      <c r="E5124" s="2" t="str">
        <f t="shared" si="265"/>
        <v>19102RM04</v>
      </c>
      <c r="F5124" t="s">
        <v>909</v>
      </c>
      <c r="G5124" t="s">
        <v>881</v>
      </c>
      <c r="H5124" t="s">
        <v>882</v>
      </c>
      <c r="I5124">
        <v>22100</v>
      </c>
      <c r="J5124" t="s">
        <v>73</v>
      </c>
      <c r="K5124" s="1">
        <v>112380</v>
      </c>
      <c r="L5124" s="1">
        <v>192380</v>
      </c>
      <c r="M5124" s="1">
        <v>80000</v>
      </c>
      <c r="N5124" s="1">
        <v>163743.78</v>
      </c>
      <c r="O5124" s="1">
        <v>28636.22</v>
      </c>
      <c r="P5124" s="1">
        <v>163743.78</v>
      </c>
      <c r="Q5124">
        <v>0</v>
      </c>
      <c r="R5124" s="1">
        <v>163743.78</v>
      </c>
      <c r="S5124">
        <v>0</v>
      </c>
    </row>
    <row r="5125" spans="1:19" x14ac:dyDescent="0.25">
      <c r="A5125" s="2">
        <v>1004</v>
      </c>
      <c r="B5125" t="s">
        <v>872</v>
      </c>
      <c r="C5125" s="2" t="str">
        <f t="shared" si="264"/>
        <v>19</v>
      </c>
      <c r="D5125" t="s">
        <v>757</v>
      </c>
      <c r="E5125" s="2" t="str">
        <f t="shared" si="265"/>
        <v>19102RM04</v>
      </c>
      <c r="F5125" t="s">
        <v>909</v>
      </c>
      <c r="G5125" t="s">
        <v>881</v>
      </c>
      <c r="H5125" t="s">
        <v>882</v>
      </c>
      <c r="I5125">
        <v>22101</v>
      </c>
      <c r="J5125" t="s">
        <v>74</v>
      </c>
      <c r="K5125" s="1">
        <v>75334</v>
      </c>
      <c r="L5125" s="1">
        <v>75334</v>
      </c>
      <c r="M5125">
        <v>0</v>
      </c>
      <c r="N5125" s="1">
        <v>67105.73</v>
      </c>
      <c r="O5125" s="1">
        <v>8228.27</v>
      </c>
      <c r="P5125" s="1">
        <v>67105.73</v>
      </c>
      <c r="Q5125">
        <v>0</v>
      </c>
      <c r="R5125" s="1">
        <v>67105.73</v>
      </c>
      <c r="S5125">
        <v>0</v>
      </c>
    </row>
    <row r="5126" spans="1:19" x14ac:dyDescent="0.25">
      <c r="A5126" s="2">
        <v>1004</v>
      </c>
      <c r="B5126" t="s">
        <v>872</v>
      </c>
      <c r="C5126" s="2" t="str">
        <f t="shared" si="264"/>
        <v>19</v>
      </c>
      <c r="D5126" t="s">
        <v>757</v>
      </c>
      <c r="E5126" s="2" t="str">
        <f t="shared" si="265"/>
        <v>19102RM04</v>
      </c>
      <c r="F5126" t="s">
        <v>909</v>
      </c>
      <c r="G5126" t="s">
        <v>881</v>
      </c>
      <c r="H5126" t="s">
        <v>882</v>
      </c>
      <c r="I5126">
        <v>22102</v>
      </c>
      <c r="J5126" t="s">
        <v>75</v>
      </c>
      <c r="K5126" s="1">
        <v>7933</v>
      </c>
      <c r="L5126" s="1">
        <v>27933</v>
      </c>
      <c r="M5126" s="1">
        <v>20000</v>
      </c>
      <c r="N5126" s="1">
        <v>18278.62</v>
      </c>
      <c r="O5126" s="1">
        <v>9654.3799999999992</v>
      </c>
      <c r="P5126" s="1">
        <v>18278.62</v>
      </c>
      <c r="Q5126">
        <v>0</v>
      </c>
      <c r="R5126" s="1">
        <v>10755.09</v>
      </c>
      <c r="S5126" s="1">
        <v>7523.53</v>
      </c>
    </row>
    <row r="5127" spans="1:19" x14ac:dyDescent="0.25">
      <c r="A5127" s="2">
        <v>1004</v>
      </c>
      <c r="B5127" t="s">
        <v>872</v>
      </c>
      <c r="C5127" s="2" t="str">
        <f t="shared" si="264"/>
        <v>19</v>
      </c>
      <c r="D5127" t="s">
        <v>757</v>
      </c>
      <c r="E5127" s="2" t="str">
        <f t="shared" si="265"/>
        <v>19102RM04</v>
      </c>
      <c r="F5127" t="s">
        <v>909</v>
      </c>
      <c r="G5127" t="s">
        <v>881</v>
      </c>
      <c r="H5127" t="s">
        <v>882</v>
      </c>
      <c r="I5127">
        <v>22103</v>
      </c>
      <c r="J5127" t="s">
        <v>76</v>
      </c>
      <c r="K5127" s="1">
        <v>258851</v>
      </c>
      <c r="L5127" s="1">
        <v>502741</v>
      </c>
      <c r="M5127" s="1">
        <v>243890</v>
      </c>
      <c r="N5127" s="1">
        <v>418390.74</v>
      </c>
      <c r="O5127" s="1">
        <v>84350.26</v>
      </c>
      <c r="P5127" s="1">
        <v>418390.74</v>
      </c>
      <c r="Q5127">
        <v>0</v>
      </c>
      <c r="R5127" s="1">
        <v>418390.74</v>
      </c>
      <c r="S5127">
        <v>0</v>
      </c>
    </row>
    <row r="5128" spans="1:19" x14ac:dyDescent="0.25">
      <c r="A5128" s="2">
        <v>1004</v>
      </c>
      <c r="B5128" t="s">
        <v>872</v>
      </c>
      <c r="C5128" s="2" t="str">
        <f t="shared" si="264"/>
        <v>19</v>
      </c>
      <c r="D5128" t="s">
        <v>757</v>
      </c>
      <c r="E5128" s="2" t="str">
        <f t="shared" si="265"/>
        <v>19102RM04</v>
      </c>
      <c r="F5128" t="s">
        <v>909</v>
      </c>
      <c r="G5128" t="s">
        <v>881</v>
      </c>
      <c r="H5128" t="s">
        <v>882</v>
      </c>
      <c r="I5128">
        <v>22104</v>
      </c>
      <c r="J5128" t="s">
        <v>77</v>
      </c>
      <c r="K5128">
        <v>0</v>
      </c>
      <c r="L5128" s="1">
        <v>61330</v>
      </c>
      <c r="M5128" s="1">
        <v>61330</v>
      </c>
      <c r="N5128" s="1">
        <v>61255.24</v>
      </c>
      <c r="O5128">
        <v>74.760000000000005</v>
      </c>
      <c r="P5128" s="1">
        <v>61255.24</v>
      </c>
      <c r="Q5128">
        <v>0</v>
      </c>
      <c r="R5128" s="1">
        <v>61255.01</v>
      </c>
      <c r="S5128">
        <v>0.23</v>
      </c>
    </row>
    <row r="5129" spans="1:19" x14ac:dyDescent="0.25">
      <c r="A5129" s="2">
        <v>1004</v>
      </c>
      <c r="B5129" t="s">
        <v>872</v>
      </c>
      <c r="C5129" s="2" t="str">
        <f t="shared" si="264"/>
        <v>19</v>
      </c>
      <c r="D5129" t="s">
        <v>757</v>
      </c>
      <c r="E5129" s="2" t="str">
        <f t="shared" si="265"/>
        <v>19102RM04</v>
      </c>
      <c r="F5129" t="s">
        <v>909</v>
      </c>
      <c r="G5129" t="s">
        <v>881</v>
      </c>
      <c r="H5129" t="s">
        <v>882</v>
      </c>
      <c r="I5129">
        <v>22105</v>
      </c>
      <c r="J5129" t="s">
        <v>357</v>
      </c>
      <c r="K5129" s="1">
        <v>661531</v>
      </c>
      <c r="L5129">
        <v>10</v>
      </c>
      <c r="M5129" s="1">
        <v>-661521</v>
      </c>
      <c r="N5129">
        <v>0</v>
      </c>
      <c r="O5129">
        <v>10</v>
      </c>
      <c r="P5129">
        <v>0</v>
      </c>
      <c r="Q5129">
        <v>0</v>
      </c>
      <c r="R5129">
        <v>0</v>
      </c>
      <c r="S5129">
        <v>0</v>
      </c>
    </row>
    <row r="5130" spans="1:19" x14ac:dyDescent="0.25">
      <c r="A5130" s="2">
        <v>1004</v>
      </c>
      <c r="B5130" t="s">
        <v>872</v>
      </c>
      <c r="C5130" s="2" t="str">
        <f t="shared" si="264"/>
        <v>19</v>
      </c>
      <c r="D5130" t="s">
        <v>757</v>
      </c>
      <c r="E5130" s="2" t="str">
        <f t="shared" si="265"/>
        <v>19102RM04</v>
      </c>
      <c r="F5130" t="s">
        <v>909</v>
      </c>
      <c r="G5130" t="s">
        <v>881</v>
      </c>
      <c r="H5130" t="s">
        <v>882</v>
      </c>
      <c r="I5130">
        <v>22107</v>
      </c>
      <c r="J5130" t="s">
        <v>106</v>
      </c>
      <c r="K5130" s="1">
        <v>3739</v>
      </c>
      <c r="L5130" s="1">
        <v>3739</v>
      </c>
      <c r="M5130">
        <v>0</v>
      </c>
      <c r="N5130" s="1">
        <v>4042.84</v>
      </c>
      <c r="O5130">
        <v>-303.83999999999997</v>
      </c>
      <c r="P5130" s="1">
        <v>4042.84</v>
      </c>
      <c r="Q5130">
        <v>0</v>
      </c>
      <c r="R5130" s="1">
        <v>4042.84</v>
      </c>
      <c r="S5130">
        <v>0</v>
      </c>
    </row>
    <row r="5131" spans="1:19" x14ac:dyDescent="0.25">
      <c r="A5131" s="2">
        <v>1004</v>
      </c>
      <c r="B5131" t="s">
        <v>872</v>
      </c>
      <c r="C5131" s="2" t="str">
        <f t="shared" si="264"/>
        <v>19</v>
      </c>
      <c r="D5131" t="s">
        <v>757</v>
      </c>
      <c r="E5131" s="2" t="str">
        <f t="shared" si="265"/>
        <v>19102RM04</v>
      </c>
      <c r="F5131" t="s">
        <v>909</v>
      </c>
      <c r="G5131" t="s">
        <v>881</v>
      </c>
      <c r="H5131" t="s">
        <v>882</v>
      </c>
      <c r="I5131">
        <v>22109</v>
      </c>
      <c r="J5131" t="s">
        <v>78</v>
      </c>
      <c r="K5131" s="1">
        <v>206007</v>
      </c>
      <c r="L5131" s="1">
        <v>208059</v>
      </c>
      <c r="M5131" s="1">
        <v>2052</v>
      </c>
      <c r="N5131" s="1">
        <v>279992.90999999997</v>
      </c>
      <c r="O5131" s="1">
        <v>-71933.91</v>
      </c>
      <c r="P5131" s="1">
        <v>279992.90999999997</v>
      </c>
      <c r="Q5131">
        <v>0</v>
      </c>
      <c r="R5131" s="1">
        <v>279992.90999999997</v>
      </c>
      <c r="S5131">
        <v>0</v>
      </c>
    </row>
    <row r="5132" spans="1:19" x14ac:dyDescent="0.25">
      <c r="A5132" s="2">
        <v>1004</v>
      </c>
      <c r="B5132" t="s">
        <v>872</v>
      </c>
      <c r="C5132" s="2" t="str">
        <f t="shared" si="264"/>
        <v>19</v>
      </c>
      <c r="D5132" t="s">
        <v>757</v>
      </c>
      <c r="E5132" s="2" t="str">
        <f t="shared" si="265"/>
        <v>19102RM04</v>
      </c>
      <c r="F5132" t="s">
        <v>909</v>
      </c>
      <c r="G5132" t="s">
        <v>881</v>
      </c>
      <c r="H5132" t="s">
        <v>882</v>
      </c>
      <c r="I5132">
        <v>22300</v>
      </c>
      <c r="J5132" t="s">
        <v>79</v>
      </c>
      <c r="K5132" s="1">
        <v>67350</v>
      </c>
      <c r="L5132" s="1">
        <v>77350</v>
      </c>
      <c r="M5132" s="1">
        <v>10000</v>
      </c>
      <c r="N5132" s="1">
        <v>77272.800000000003</v>
      </c>
      <c r="O5132">
        <v>77.2</v>
      </c>
      <c r="P5132" s="1">
        <v>77272.800000000003</v>
      </c>
      <c r="Q5132">
        <v>0</v>
      </c>
      <c r="R5132" s="1">
        <v>77272.800000000003</v>
      </c>
      <c r="S5132">
        <v>0</v>
      </c>
    </row>
    <row r="5133" spans="1:19" x14ac:dyDescent="0.25">
      <c r="A5133" s="2">
        <v>1004</v>
      </c>
      <c r="B5133" t="s">
        <v>872</v>
      </c>
      <c r="C5133" s="2" t="str">
        <f t="shared" si="264"/>
        <v>19</v>
      </c>
      <c r="D5133" t="s">
        <v>757</v>
      </c>
      <c r="E5133" s="2" t="str">
        <f t="shared" si="265"/>
        <v>19102RM04</v>
      </c>
      <c r="F5133" t="s">
        <v>909</v>
      </c>
      <c r="G5133" t="s">
        <v>881</v>
      </c>
      <c r="H5133" t="s">
        <v>882</v>
      </c>
      <c r="I5133">
        <v>22401</v>
      </c>
      <c r="J5133" t="s">
        <v>175</v>
      </c>
      <c r="K5133" s="1">
        <v>3403</v>
      </c>
      <c r="L5133" s="1">
        <v>3403</v>
      </c>
      <c r="M5133">
        <v>0</v>
      </c>
      <c r="N5133" s="1">
        <v>2017.32</v>
      </c>
      <c r="O5133" s="1">
        <v>1385.68</v>
      </c>
      <c r="P5133" s="1">
        <v>2017.32</v>
      </c>
      <c r="Q5133">
        <v>0</v>
      </c>
      <c r="R5133" s="1">
        <v>2017.32</v>
      </c>
      <c r="S5133">
        <v>0</v>
      </c>
    </row>
    <row r="5134" spans="1:19" x14ac:dyDescent="0.25">
      <c r="A5134" s="2">
        <v>1004</v>
      </c>
      <c r="B5134" t="s">
        <v>872</v>
      </c>
      <c r="C5134" s="2" t="str">
        <f t="shared" si="264"/>
        <v>19</v>
      </c>
      <c r="D5134" t="s">
        <v>757</v>
      </c>
      <c r="E5134" s="2" t="str">
        <f t="shared" si="265"/>
        <v>19102RM04</v>
      </c>
      <c r="F5134" t="s">
        <v>909</v>
      </c>
      <c r="G5134" t="s">
        <v>881</v>
      </c>
      <c r="H5134" t="s">
        <v>882</v>
      </c>
      <c r="I5134">
        <v>22500</v>
      </c>
      <c r="J5134" t="s">
        <v>81</v>
      </c>
      <c r="K5134">
        <v>0</v>
      </c>
      <c r="L5134">
        <v>800</v>
      </c>
      <c r="M5134">
        <v>800</v>
      </c>
      <c r="N5134">
        <v>791.65</v>
      </c>
      <c r="O5134">
        <v>8.35</v>
      </c>
      <c r="P5134">
        <v>791.65</v>
      </c>
      <c r="Q5134">
        <v>0</v>
      </c>
      <c r="R5134">
        <v>791.65</v>
      </c>
      <c r="S5134">
        <v>0</v>
      </c>
    </row>
    <row r="5135" spans="1:19" x14ac:dyDescent="0.25">
      <c r="A5135" s="2">
        <v>1004</v>
      </c>
      <c r="B5135" t="s">
        <v>872</v>
      </c>
      <c r="C5135" s="2" t="str">
        <f t="shared" si="264"/>
        <v>19</v>
      </c>
      <c r="D5135" t="s">
        <v>757</v>
      </c>
      <c r="E5135" s="2" t="str">
        <f t="shared" si="265"/>
        <v>19102RM04</v>
      </c>
      <c r="F5135" t="s">
        <v>909</v>
      </c>
      <c r="G5135" t="s">
        <v>881</v>
      </c>
      <c r="H5135" t="s">
        <v>882</v>
      </c>
      <c r="I5135">
        <v>22501</v>
      </c>
      <c r="J5135" t="s">
        <v>687</v>
      </c>
      <c r="K5135">
        <v>0</v>
      </c>
      <c r="L5135">
        <v>100</v>
      </c>
      <c r="M5135">
        <v>100</v>
      </c>
      <c r="N5135">
        <v>96.21</v>
      </c>
      <c r="O5135">
        <v>3.79</v>
      </c>
      <c r="P5135">
        <v>96.21</v>
      </c>
      <c r="Q5135">
        <v>0</v>
      </c>
      <c r="R5135">
        <v>96.21</v>
      </c>
      <c r="S5135">
        <v>0</v>
      </c>
    </row>
    <row r="5136" spans="1:19" x14ac:dyDescent="0.25">
      <c r="A5136" s="2">
        <v>1004</v>
      </c>
      <c r="B5136" t="s">
        <v>872</v>
      </c>
      <c r="C5136" s="2" t="str">
        <f t="shared" si="264"/>
        <v>19</v>
      </c>
      <c r="D5136" t="s">
        <v>757</v>
      </c>
      <c r="E5136" s="2" t="str">
        <f t="shared" si="265"/>
        <v>19102RM04</v>
      </c>
      <c r="F5136" t="s">
        <v>909</v>
      </c>
      <c r="G5136" t="s">
        <v>881</v>
      </c>
      <c r="H5136" t="s">
        <v>882</v>
      </c>
      <c r="I5136">
        <v>22609</v>
      </c>
      <c r="J5136" t="s">
        <v>44</v>
      </c>
      <c r="K5136" s="1">
        <v>1195</v>
      </c>
      <c r="L5136" s="1">
        <v>1195</v>
      </c>
      <c r="M5136">
        <v>0</v>
      </c>
      <c r="N5136">
        <v>707.85</v>
      </c>
      <c r="O5136">
        <v>487.15</v>
      </c>
      <c r="P5136">
        <v>707.85</v>
      </c>
      <c r="Q5136">
        <v>0</v>
      </c>
      <c r="R5136">
        <v>707.85</v>
      </c>
      <c r="S5136">
        <v>0</v>
      </c>
    </row>
    <row r="5137" spans="1:19" x14ac:dyDescent="0.25">
      <c r="A5137" s="2">
        <v>1004</v>
      </c>
      <c r="B5137" t="s">
        <v>872</v>
      </c>
      <c r="C5137" s="2" t="str">
        <f t="shared" si="264"/>
        <v>19</v>
      </c>
      <c r="D5137" t="s">
        <v>757</v>
      </c>
      <c r="E5137" s="2" t="str">
        <f t="shared" si="265"/>
        <v>19102RM04</v>
      </c>
      <c r="F5137" t="s">
        <v>909</v>
      </c>
      <c r="G5137" t="s">
        <v>881</v>
      </c>
      <c r="H5137" t="s">
        <v>882</v>
      </c>
      <c r="I5137">
        <v>22700</v>
      </c>
      <c r="J5137" t="s">
        <v>84</v>
      </c>
      <c r="K5137" s="1">
        <v>23950</v>
      </c>
      <c r="L5137" s="1">
        <v>26095</v>
      </c>
      <c r="M5137" s="1">
        <v>2145</v>
      </c>
      <c r="N5137" s="1">
        <v>29099.97</v>
      </c>
      <c r="O5137" s="1">
        <v>-3004.97</v>
      </c>
      <c r="P5137" s="1">
        <v>29099.97</v>
      </c>
      <c r="Q5137">
        <v>0</v>
      </c>
      <c r="R5137" s="1">
        <v>28412.21</v>
      </c>
      <c r="S5137">
        <v>687.76</v>
      </c>
    </row>
    <row r="5138" spans="1:19" x14ac:dyDescent="0.25">
      <c r="A5138" s="2">
        <v>1004</v>
      </c>
      <c r="B5138" t="s">
        <v>872</v>
      </c>
      <c r="C5138" s="2" t="str">
        <f t="shared" si="264"/>
        <v>19</v>
      </c>
      <c r="D5138" t="s">
        <v>757</v>
      </c>
      <c r="E5138" s="2" t="str">
        <f t="shared" si="265"/>
        <v>19102RM04</v>
      </c>
      <c r="F5138" t="s">
        <v>909</v>
      </c>
      <c r="G5138" t="s">
        <v>881</v>
      </c>
      <c r="H5138" t="s">
        <v>882</v>
      </c>
      <c r="I5138">
        <v>22705</v>
      </c>
      <c r="J5138" t="s">
        <v>223</v>
      </c>
      <c r="K5138" s="1">
        <v>2781</v>
      </c>
      <c r="L5138" s="1">
        <v>1981</v>
      </c>
      <c r="M5138">
        <v>-800</v>
      </c>
      <c r="N5138">
        <v>0</v>
      </c>
      <c r="O5138" s="1">
        <v>1981</v>
      </c>
      <c r="P5138">
        <v>0</v>
      </c>
      <c r="Q5138">
        <v>0</v>
      </c>
      <c r="R5138">
        <v>0</v>
      </c>
      <c r="S5138">
        <v>0</v>
      </c>
    </row>
    <row r="5139" spans="1:19" x14ac:dyDescent="0.25">
      <c r="A5139" s="2">
        <v>1004</v>
      </c>
      <c r="B5139" t="s">
        <v>872</v>
      </c>
      <c r="C5139" s="2" t="str">
        <f t="shared" si="264"/>
        <v>19</v>
      </c>
      <c r="D5139" t="s">
        <v>757</v>
      </c>
      <c r="E5139" s="2" t="str">
        <f t="shared" si="265"/>
        <v>19102RM04</v>
      </c>
      <c r="F5139" t="s">
        <v>909</v>
      </c>
      <c r="G5139" t="s">
        <v>881</v>
      </c>
      <c r="H5139" t="s">
        <v>882</v>
      </c>
      <c r="I5139">
        <v>22709</v>
      </c>
      <c r="J5139" t="s">
        <v>87</v>
      </c>
      <c r="K5139" s="1">
        <v>1440</v>
      </c>
      <c r="L5139" s="1">
        <v>3640</v>
      </c>
      <c r="M5139" s="1">
        <v>2200</v>
      </c>
      <c r="N5139" s="1">
        <v>3540.65</v>
      </c>
      <c r="O5139">
        <v>99.35</v>
      </c>
      <c r="P5139" s="1">
        <v>3540.65</v>
      </c>
      <c r="Q5139">
        <v>0</v>
      </c>
      <c r="R5139" s="1">
        <v>2880.74</v>
      </c>
      <c r="S5139">
        <v>659.91</v>
      </c>
    </row>
    <row r="5140" spans="1:19" x14ac:dyDescent="0.25">
      <c r="A5140" s="2">
        <v>1004</v>
      </c>
      <c r="B5140" t="s">
        <v>872</v>
      </c>
      <c r="C5140" s="2" t="str">
        <f t="shared" si="264"/>
        <v>19</v>
      </c>
      <c r="D5140" t="s">
        <v>757</v>
      </c>
      <c r="E5140" s="2" t="str">
        <f t="shared" si="265"/>
        <v>19102RM04</v>
      </c>
      <c r="F5140" t="s">
        <v>909</v>
      </c>
      <c r="G5140" t="s">
        <v>881</v>
      </c>
      <c r="H5140" t="s">
        <v>882</v>
      </c>
      <c r="I5140">
        <v>22714</v>
      </c>
      <c r="J5140" t="s">
        <v>886</v>
      </c>
      <c r="K5140" s="1">
        <v>161109</v>
      </c>
      <c r="L5140" s="1">
        <v>166609</v>
      </c>
      <c r="M5140" s="1">
        <v>5500</v>
      </c>
      <c r="N5140" s="1">
        <v>166497.85</v>
      </c>
      <c r="O5140">
        <v>111.15</v>
      </c>
      <c r="P5140" s="1">
        <v>166497.85</v>
      </c>
      <c r="Q5140">
        <v>0</v>
      </c>
      <c r="R5140" s="1">
        <v>147971.82</v>
      </c>
      <c r="S5140" s="1">
        <v>18526.03</v>
      </c>
    </row>
    <row r="5141" spans="1:19" x14ac:dyDescent="0.25">
      <c r="A5141" s="2">
        <v>1004</v>
      </c>
      <c r="B5141" t="s">
        <v>872</v>
      </c>
      <c r="C5141" s="2" t="str">
        <f t="shared" si="264"/>
        <v>19</v>
      </c>
      <c r="D5141" t="s">
        <v>757</v>
      </c>
      <c r="E5141" s="2" t="str">
        <f t="shared" si="265"/>
        <v>19102RM04</v>
      </c>
      <c r="F5141" t="s">
        <v>909</v>
      </c>
      <c r="G5141" t="s">
        <v>881</v>
      </c>
      <c r="H5141" t="s">
        <v>882</v>
      </c>
      <c r="I5141">
        <v>23100</v>
      </c>
      <c r="J5141" t="s">
        <v>89</v>
      </c>
      <c r="K5141">
        <v>600</v>
      </c>
      <c r="L5141">
        <v>600</v>
      </c>
      <c r="M5141">
        <v>0</v>
      </c>
      <c r="N5141">
        <v>0</v>
      </c>
      <c r="O5141">
        <v>600</v>
      </c>
      <c r="P5141">
        <v>0</v>
      </c>
      <c r="Q5141">
        <v>0</v>
      </c>
      <c r="R5141">
        <v>0</v>
      </c>
      <c r="S5141">
        <v>0</v>
      </c>
    </row>
    <row r="5142" spans="1:19" x14ac:dyDescent="0.25">
      <c r="A5142" s="2">
        <v>1004</v>
      </c>
      <c r="B5142" t="s">
        <v>872</v>
      </c>
      <c r="C5142" s="2" t="str">
        <f t="shared" si="264"/>
        <v>19</v>
      </c>
      <c r="D5142" t="s">
        <v>757</v>
      </c>
      <c r="E5142" s="2" t="str">
        <f t="shared" si="265"/>
        <v>19102RM04</v>
      </c>
      <c r="F5142" t="s">
        <v>909</v>
      </c>
      <c r="G5142" t="s">
        <v>881</v>
      </c>
      <c r="H5142" t="s">
        <v>882</v>
      </c>
      <c r="I5142">
        <v>27100</v>
      </c>
      <c r="J5142" t="s">
        <v>230</v>
      </c>
      <c r="K5142" s="1">
        <v>12833</v>
      </c>
      <c r="L5142" s="1">
        <v>30170.23</v>
      </c>
      <c r="M5142" s="1">
        <v>17337.23</v>
      </c>
      <c r="N5142" s="1">
        <v>29903.86</v>
      </c>
      <c r="O5142">
        <v>266.37</v>
      </c>
      <c r="P5142" s="1">
        <v>29903.86</v>
      </c>
      <c r="Q5142">
        <v>0</v>
      </c>
      <c r="R5142" s="1">
        <v>29903.86</v>
      </c>
      <c r="S5142">
        <v>0</v>
      </c>
    </row>
    <row r="5143" spans="1:19" x14ac:dyDescent="0.25">
      <c r="A5143" s="2">
        <v>1004</v>
      </c>
      <c r="B5143" t="s">
        <v>872</v>
      </c>
      <c r="C5143" s="2" t="str">
        <f t="shared" si="264"/>
        <v>19</v>
      </c>
      <c r="D5143" t="s">
        <v>757</v>
      </c>
      <c r="E5143" s="2" t="str">
        <f t="shared" si="265"/>
        <v>19102RM04</v>
      </c>
      <c r="F5143" t="s">
        <v>909</v>
      </c>
      <c r="G5143" t="s">
        <v>881</v>
      </c>
      <c r="H5143" t="s">
        <v>882</v>
      </c>
      <c r="I5143">
        <v>27105</v>
      </c>
      <c r="J5143" t="s">
        <v>875</v>
      </c>
      <c r="K5143" s="1">
        <v>1096</v>
      </c>
      <c r="L5143" s="1">
        <v>4613.7700000000004</v>
      </c>
      <c r="M5143" s="1">
        <v>3517.77</v>
      </c>
      <c r="N5143" s="1">
        <v>4548.21</v>
      </c>
      <c r="O5143">
        <v>65.56</v>
      </c>
      <c r="P5143" s="1">
        <v>4548.21</v>
      </c>
      <c r="Q5143">
        <v>0</v>
      </c>
      <c r="R5143" s="1">
        <v>4548.21</v>
      </c>
      <c r="S5143">
        <v>0</v>
      </c>
    </row>
    <row r="5144" spans="1:19" x14ac:dyDescent="0.25">
      <c r="A5144" s="2">
        <v>1004</v>
      </c>
      <c r="B5144" t="s">
        <v>872</v>
      </c>
      <c r="C5144" s="2" t="str">
        <f t="shared" si="264"/>
        <v>19</v>
      </c>
      <c r="D5144" t="s">
        <v>757</v>
      </c>
      <c r="E5144" s="2" t="str">
        <f t="shared" si="265"/>
        <v>19102RM04</v>
      </c>
      <c r="F5144" t="s">
        <v>909</v>
      </c>
      <c r="G5144" t="s">
        <v>881</v>
      </c>
      <c r="H5144" t="s">
        <v>882</v>
      </c>
      <c r="I5144">
        <v>28001</v>
      </c>
      <c r="J5144" t="s">
        <v>45</v>
      </c>
      <c r="K5144" s="1">
        <v>9466</v>
      </c>
      <c r="L5144" s="1">
        <v>9466</v>
      </c>
      <c r="M5144">
        <v>0</v>
      </c>
      <c r="N5144" s="1">
        <v>9395.01</v>
      </c>
      <c r="O5144">
        <v>70.989999999999995</v>
      </c>
      <c r="P5144" s="1">
        <v>9395.01</v>
      </c>
      <c r="Q5144">
        <v>0</v>
      </c>
      <c r="R5144" s="1">
        <v>9395.01</v>
      </c>
      <c r="S5144">
        <v>0</v>
      </c>
    </row>
    <row r="5145" spans="1:19" x14ac:dyDescent="0.25">
      <c r="A5145" s="2">
        <v>1004</v>
      </c>
      <c r="B5145" t="s">
        <v>872</v>
      </c>
      <c r="C5145" s="2" t="str">
        <f t="shared" si="264"/>
        <v>19</v>
      </c>
      <c r="D5145" t="s">
        <v>757</v>
      </c>
      <c r="E5145" s="2" t="str">
        <f t="shared" ref="E5145:E5172" si="266">"19102RM05"</f>
        <v>19102RM05</v>
      </c>
      <c r="F5145" t="s">
        <v>910</v>
      </c>
      <c r="G5145" t="s">
        <v>881</v>
      </c>
      <c r="H5145" t="s">
        <v>882</v>
      </c>
      <c r="I5145">
        <v>21000</v>
      </c>
      <c r="J5145" t="s">
        <v>167</v>
      </c>
      <c r="K5145">
        <v>0</v>
      </c>
      <c r="L5145" s="1">
        <v>14251</v>
      </c>
      <c r="M5145" s="1">
        <v>14251</v>
      </c>
      <c r="N5145" s="1">
        <v>14033.65</v>
      </c>
      <c r="O5145">
        <v>217.35</v>
      </c>
      <c r="P5145" s="1">
        <v>14033.65</v>
      </c>
      <c r="Q5145">
        <v>0</v>
      </c>
      <c r="R5145" s="1">
        <v>14033.65</v>
      </c>
      <c r="S5145">
        <v>0</v>
      </c>
    </row>
    <row r="5146" spans="1:19" x14ac:dyDescent="0.25">
      <c r="A5146" s="2">
        <v>1004</v>
      </c>
      <c r="B5146" t="s">
        <v>872</v>
      </c>
      <c r="C5146" s="2" t="str">
        <f t="shared" si="264"/>
        <v>19</v>
      </c>
      <c r="D5146" t="s">
        <v>757</v>
      </c>
      <c r="E5146" s="2" t="str">
        <f t="shared" si="266"/>
        <v>19102RM05</v>
      </c>
      <c r="F5146" t="s">
        <v>910</v>
      </c>
      <c r="G5146" t="s">
        <v>881</v>
      </c>
      <c r="H5146" t="s">
        <v>882</v>
      </c>
      <c r="I5146">
        <v>21200</v>
      </c>
      <c r="J5146" t="s">
        <v>68</v>
      </c>
      <c r="K5146" s="1">
        <v>15389</v>
      </c>
      <c r="L5146" s="1">
        <v>6688</v>
      </c>
      <c r="M5146" s="1">
        <v>-8701</v>
      </c>
      <c r="N5146">
        <v>847</v>
      </c>
      <c r="O5146" s="1">
        <v>5841</v>
      </c>
      <c r="P5146">
        <v>847</v>
      </c>
      <c r="Q5146">
        <v>0</v>
      </c>
      <c r="R5146">
        <v>847</v>
      </c>
      <c r="S5146">
        <v>0</v>
      </c>
    </row>
    <row r="5147" spans="1:19" x14ac:dyDescent="0.25">
      <c r="A5147" s="2">
        <v>1004</v>
      </c>
      <c r="B5147" t="s">
        <v>872</v>
      </c>
      <c r="C5147" s="2" t="str">
        <f t="shared" si="264"/>
        <v>19</v>
      </c>
      <c r="D5147" t="s">
        <v>757</v>
      </c>
      <c r="E5147" s="2" t="str">
        <f t="shared" si="266"/>
        <v>19102RM05</v>
      </c>
      <c r="F5147" t="s">
        <v>910</v>
      </c>
      <c r="G5147" t="s">
        <v>881</v>
      </c>
      <c r="H5147" t="s">
        <v>882</v>
      </c>
      <c r="I5147">
        <v>21300</v>
      </c>
      <c r="J5147" t="s">
        <v>69</v>
      </c>
      <c r="K5147" s="1">
        <v>91791</v>
      </c>
      <c r="L5147" s="1">
        <v>111791</v>
      </c>
      <c r="M5147" s="1">
        <v>20000</v>
      </c>
      <c r="N5147" s="1">
        <v>111986.15</v>
      </c>
      <c r="O5147">
        <v>-195.15</v>
      </c>
      <c r="P5147" s="1">
        <v>111986.15</v>
      </c>
      <c r="Q5147">
        <v>0</v>
      </c>
      <c r="R5147" s="1">
        <v>93732.72</v>
      </c>
      <c r="S5147" s="1">
        <v>18253.43</v>
      </c>
    </row>
    <row r="5148" spans="1:19" x14ac:dyDescent="0.25">
      <c r="A5148" s="2">
        <v>1004</v>
      </c>
      <c r="B5148" t="s">
        <v>872</v>
      </c>
      <c r="C5148" s="2" t="str">
        <f t="shared" si="264"/>
        <v>19</v>
      </c>
      <c r="D5148" t="s">
        <v>757</v>
      </c>
      <c r="E5148" s="2" t="str">
        <f t="shared" si="266"/>
        <v>19102RM05</v>
      </c>
      <c r="F5148" t="s">
        <v>910</v>
      </c>
      <c r="G5148" t="s">
        <v>881</v>
      </c>
      <c r="H5148" t="s">
        <v>882</v>
      </c>
      <c r="I5148">
        <v>21400</v>
      </c>
      <c r="J5148" t="s">
        <v>70</v>
      </c>
      <c r="K5148" s="1">
        <v>2400</v>
      </c>
      <c r="L5148" s="1">
        <v>2400</v>
      </c>
      <c r="M5148">
        <v>0</v>
      </c>
      <c r="N5148" s="1">
        <v>3743.93</v>
      </c>
      <c r="O5148" s="1">
        <v>-1343.93</v>
      </c>
      <c r="P5148" s="1">
        <v>3743.93</v>
      </c>
      <c r="Q5148">
        <v>0</v>
      </c>
      <c r="R5148" s="1">
        <v>3743.93</v>
      </c>
      <c r="S5148">
        <v>0</v>
      </c>
    </row>
    <row r="5149" spans="1:19" x14ac:dyDescent="0.25">
      <c r="A5149" s="2">
        <v>1004</v>
      </c>
      <c r="B5149" t="s">
        <v>872</v>
      </c>
      <c r="C5149" s="2" t="str">
        <f t="shared" si="264"/>
        <v>19</v>
      </c>
      <c r="D5149" t="s">
        <v>757</v>
      </c>
      <c r="E5149" s="2" t="str">
        <f t="shared" si="266"/>
        <v>19102RM05</v>
      </c>
      <c r="F5149" t="s">
        <v>910</v>
      </c>
      <c r="G5149" t="s">
        <v>881</v>
      </c>
      <c r="H5149" t="s">
        <v>882</v>
      </c>
      <c r="I5149">
        <v>21500</v>
      </c>
      <c r="J5149" t="s">
        <v>71</v>
      </c>
      <c r="K5149" s="1">
        <v>3149</v>
      </c>
      <c r="L5149" s="1">
        <v>5149</v>
      </c>
      <c r="M5149" s="1">
        <v>2000</v>
      </c>
      <c r="N5149" s="1">
        <v>3900.05</v>
      </c>
      <c r="O5149" s="1">
        <v>1248.95</v>
      </c>
      <c r="P5149" s="1">
        <v>3900.05</v>
      </c>
      <c r="Q5149">
        <v>0</v>
      </c>
      <c r="R5149" s="1">
        <v>3900.05</v>
      </c>
      <c r="S5149">
        <v>0</v>
      </c>
    </row>
    <row r="5150" spans="1:19" x14ac:dyDescent="0.25">
      <c r="A5150" s="2">
        <v>1004</v>
      </c>
      <c r="B5150" t="s">
        <v>872</v>
      </c>
      <c r="C5150" s="2" t="str">
        <f t="shared" si="264"/>
        <v>19</v>
      </c>
      <c r="D5150" t="s">
        <v>757</v>
      </c>
      <c r="E5150" s="2" t="str">
        <f t="shared" si="266"/>
        <v>19102RM05</v>
      </c>
      <c r="F5150" t="s">
        <v>910</v>
      </c>
      <c r="G5150" t="s">
        <v>881</v>
      </c>
      <c r="H5150" t="s">
        <v>882</v>
      </c>
      <c r="I5150">
        <v>21800</v>
      </c>
      <c r="J5150" t="s">
        <v>222</v>
      </c>
      <c r="K5150">
        <v>0</v>
      </c>
      <c r="L5150">
        <v>500</v>
      </c>
      <c r="M5150">
        <v>500</v>
      </c>
      <c r="N5150" s="1">
        <v>1110.78</v>
      </c>
      <c r="O5150">
        <v>-610.78</v>
      </c>
      <c r="P5150" s="1">
        <v>1110.78</v>
      </c>
      <c r="Q5150">
        <v>0</v>
      </c>
      <c r="R5150" s="1">
        <v>1110.78</v>
      </c>
      <c r="S5150">
        <v>0</v>
      </c>
    </row>
    <row r="5151" spans="1:19" x14ac:dyDescent="0.25">
      <c r="A5151" s="2">
        <v>1004</v>
      </c>
      <c r="B5151" t="s">
        <v>872</v>
      </c>
      <c r="C5151" s="2" t="str">
        <f t="shared" si="264"/>
        <v>19</v>
      </c>
      <c r="D5151" t="s">
        <v>757</v>
      </c>
      <c r="E5151" s="2" t="str">
        <f t="shared" si="266"/>
        <v>19102RM05</v>
      </c>
      <c r="F5151" t="s">
        <v>910</v>
      </c>
      <c r="G5151" t="s">
        <v>881</v>
      </c>
      <c r="H5151" t="s">
        <v>882</v>
      </c>
      <c r="I5151">
        <v>22000</v>
      </c>
      <c r="J5151" t="s">
        <v>39</v>
      </c>
      <c r="K5151" s="1">
        <v>7064</v>
      </c>
      <c r="L5151" s="1">
        <v>7064</v>
      </c>
      <c r="M5151">
        <v>0</v>
      </c>
      <c r="N5151" s="1">
        <v>8894.59</v>
      </c>
      <c r="O5151" s="1">
        <v>-1830.59</v>
      </c>
      <c r="P5151" s="1">
        <v>8894.59</v>
      </c>
      <c r="Q5151">
        <v>0</v>
      </c>
      <c r="R5151" s="1">
        <v>8894.59</v>
      </c>
      <c r="S5151">
        <v>0</v>
      </c>
    </row>
    <row r="5152" spans="1:19" x14ac:dyDescent="0.25">
      <c r="A5152" s="2">
        <v>1004</v>
      </c>
      <c r="B5152" t="s">
        <v>872</v>
      </c>
      <c r="C5152" s="2" t="str">
        <f t="shared" si="264"/>
        <v>19</v>
      </c>
      <c r="D5152" t="s">
        <v>757</v>
      </c>
      <c r="E5152" s="2" t="str">
        <f t="shared" si="266"/>
        <v>19102RM05</v>
      </c>
      <c r="F5152" t="s">
        <v>910</v>
      </c>
      <c r="G5152" t="s">
        <v>881</v>
      </c>
      <c r="H5152" t="s">
        <v>882</v>
      </c>
      <c r="I5152">
        <v>22004</v>
      </c>
      <c r="J5152" t="s">
        <v>72</v>
      </c>
      <c r="K5152" s="1">
        <v>3212</v>
      </c>
      <c r="L5152" s="1">
        <v>3212</v>
      </c>
      <c r="M5152">
        <v>0</v>
      </c>
      <c r="N5152" s="1">
        <v>2418.4899999999998</v>
      </c>
      <c r="O5152">
        <v>793.51</v>
      </c>
      <c r="P5152" s="1">
        <v>2418.4899999999998</v>
      </c>
      <c r="Q5152">
        <v>0</v>
      </c>
      <c r="R5152" s="1">
        <v>2418.4899999999998</v>
      </c>
      <c r="S5152">
        <v>0</v>
      </c>
    </row>
    <row r="5153" spans="1:19" x14ac:dyDescent="0.25">
      <c r="A5153" s="2">
        <v>1004</v>
      </c>
      <c r="B5153" t="s">
        <v>872</v>
      </c>
      <c r="C5153" s="2" t="str">
        <f t="shared" si="264"/>
        <v>19</v>
      </c>
      <c r="D5153" t="s">
        <v>757</v>
      </c>
      <c r="E5153" s="2" t="str">
        <f t="shared" si="266"/>
        <v>19102RM05</v>
      </c>
      <c r="F5153" t="s">
        <v>910</v>
      </c>
      <c r="G5153" t="s">
        <v>881</v>
      </c>
      <c r="H5153" t="s">
        <v>882</v>
      </c>
      <c r="I5153">
        <v>22100</v>
      </c>
      <c r="J5153" t="s">
        <v>73</v>
      </c>
      <c r="K5153" s="1">
        <v>272724</v>
      </c>
      <c r="L5153" s="1">
        <v>544024</v>
      </c>
      <c r="M5153" s="1">
        <v>271300</v>
      </c>
      <c r="N5153" s="1">
        <v>479527.35</v>
      </c>
      <c r="O5153" s="1">
        <v>64496.65</v>
      </c>
      <c r="P5153" s="1">
        <v>479527.35</v>
      </c>
      <c r="Q5153">
        <v>0</v>
      </c>
      <c r="R5153" s="1">
        <v>479527.35</v>
      </c>
      <c r="S5153">
        <v>0</v>
      </c>
    </row>
    <row r="5154" spans="1:19" x14ac:dyDescent="0.25">
      <c r="A5154" s="2">
        <v>1004</v>
      </c>
      <c r="B5154" t="s">
        <v>872</v>
      </c>
      <c r="C5154" s="2" t="str">
        <f t="shared" si="264"/>
        <v>19</v>
      </c>
      <c r="D5154" t="s">
        <v>757</v>
      </c>
      <c r="E5154" s="2" t="str">
        <f t="shared" si="266"/>
        <v>19102RM05</v>
      </c>
      <c r="F5154" t="s">
        <v>910</v>
      </c>
      <c r="G5154" t="s">
        <v>881</v>
      </c>
      <c r="H5154" t="s">
        <v>882</v>
      </c>
      <c r="I5154">
        <v>22101</v>
      </c>
      <c r="J5154" t="s">
        <v>74</v>
      </c>
      <c r="K5154" s="1">
        <v>112334</v>
      </c>
      <c r="L5154" s="1">
        <v>110534</v>
      </c>
      <c r="M5154" s="1">
        <v>-1800</v>
      </c>
      <c r="N5154" s="1">
        <v>101201.12</v>
      </c>
      <c r="O5154" s="1">
        <v>9332.8799999999992</v>
      </c>
      <c r="P5154" s="1">
        <v>101201.12</v>
      </c>
      <c r="Q5154">
        <v>0</v>
      </c>
      <c r="R5154" s="1">
        <v>101201.12</v>
      </c>
      <c r="S5154">
        <v>0</v>
      </c>
    </row>
    <row r="5155" spans="1:19" x14ac:dyDescent="0.25">
      <c r="A5155" s="2">
        <v>1004</v>
      </c>
      <c r="B5155" t="s">
        <v>872</v>
      </c>
      <c r="C5155" s="2" t="str">
        <f t="shared" si="264"/>
        <v>19</v>
      </c>
      <c r="D5155" t="s">
        <v>757</v>
      </c>
      <c r="E5155" s="2" t="str">
        <f t="shared" si="266"/>
        <v>19102RM05</v>
      </c>
      <c r="F5155" t="s">
        <v>910</v>
      </c>
      <c r="G5155" t="s">
        <v>881</v>
      </c>
      <c r="H5155" t="s">
        <v>882</v>
      </c>
      <c r="I5155">
        <v>22102</v>
      </c>
      <c r="J5155" t="s">
        <v>75</v>
      </c>
      <c r="K5155" s="1">
        <v>10577</v>
      </c>
      <c r="L5155" s="1">
        <v>35577</v>
      </c>
      <c r="M5155" s="1">
        <v>25000</v>
      </c>
      <c r="N5155" s="1">
        <v>27792.79</v>
      </c>
      <c r="O5155" s="1">
        <v>7784.21</v>
      </c>
      <c r="P5155" s="1">
        <v>27792.79</v>
      </c>
      <c r="Q5155">
        <v>0</v>
      </c>
      <c r="R5155" s="1">
        <v>19742.990000000002</v>
      </c>
      <c r="S5155" s="1">
        <v>8049.8</v>
      </c>
    </row>
    <row r="5156" spans="1:19" x14ac:dyDescent="0.25">
      <c r="A5156" s="2">
        <v>1004</v>
      </c>
      <c r="B5156" t="s">
        <v>872</v>
      </c>
      <c r="C5156" s="2" t="str">
        <f t="shared" si="264"/>
        <v>19</v>
      </c>
      <c r="D5156" t="s">
        <v>757</v>
      </c>
      <c r="E5156" s="2" t="str">
        <f t="shared" si="266"/>
        <v>19102RM05</v>
      </c>
      <c r="F5156" t="s">
        <v>910</v>
      </c>
      <c r="G5156" t="s">
        <v>881</v>
      </c>
      <c r="H5156" t="s">
        <v>882</v>
      </c>
      <c r="I5156">
        <v>22103</v>
      </c>
      <c r="J5156" t="s">
        <v>76</v>
      </c>
      <c r="K5156" s="1">
        <v>413643</v>
      </c>
      <c r="L5156" s="1">
        <v>457593</v>
      </c>
      <c r="M5156" s="1">
        <v>43950</v>
      </c>
      <c r="N5156" s="1">
        <v>429261.03</v>
      </c>
      <c r="O5156" s="1">
        <v>28331.97</v>
      </c>
      <c r="P5156" s="1">
        <v>429261.03</v>
      </c>
      <c r="Q5156">
        <v>0</v>
      </c>
      <c r="R5156" s="1">
        <v>429261.03</v>
      </c>
      <c r="S5156">
        <v>0</v>
      </c>
    </row>
    <row r="5157" spans="1:19" x14ac:dyDescent="0.25">
      <c r="A5157" s="2">
        <v>1004</v>
      </c>
      <c r="B5157" t="s">
        <v>872</v>
      </c>
      <c r="C5157" s="2" t="str">
        <f t="shared" si="264"/>
        <v>19</v>
      </c>
      <c r="D5157" t="s">
        <v>757</v>
      </c>
      <c r="E5157" s="2" t="str">
        <f t="shared" si="266"/>
        <v>19102RM05</v>
      </c>
      <c r="F5157" t="s">
        <v>910</v>
      </c>
      <c r="G5157" t="s">
        <v>881</v>
      </c>
      <c r="H5157" t="s">
        <v>882</v>
      </c>
      <c r="I5157">
        <v>22104</v>
      </c>
      <c r="J5157" t="s">
        <v>77</v>
      </c>
      <c r="K5157">
        <v>0</v>
      </c>
      <c r="L5157" s="1">
        <v>62200</v>
      </c>
      <c r="M5157" s="1">
        <v>62200</v>
      </c>
      <c r="N5157" s="1">
        <v>62196.82</v>
      </c>
      <c r="O5157">
        <v>3.18</v>
      </c>
      <c r="P5157" s="1">
        <v>62196.82</v>
      </c>
      <c r="Q5157">
        <v>0</v>
      </c>
      <c r="R5157" s="1">
        <v>4169.8999999999996</v>
      </c>
      <c r="S5157" s="1">
        <v>58026.92</v>
      </c>
    </row>
    <row r="5158" spans="1:19" x14ac:dyDescent="0.25">
      <c r="A5158" s="2">
        <v>1004</v>
      </c>
      <c r="B5158" t="s">
        <v>872</v>
      </c>
      <c r="C5158" s="2" t="str">
        <f t="shared" si="264"/>
        <v>19</v>
      </c>
      <c r="D5158" t="s">
        <v>757</v>
      </c>
      <c r="E5158" s="2" t="str">
        <f t="shared" si="266"/>
        <v>19102RM05</v>
      </c>
      <c r="F5158" t="s">
        <v>910</v>
      </c>
      <c r="G5158" t="s">
        <v>881</v>
      </c>
      <c r="H5158" t="s">
        <v>882</v>
      </c>
      <c r="I5158">
        <v>22105</v>
      </c>
      <c r="J5158" t="s">
        <v>357</v>
      </c>
      <c r="K5158" s="1">
        <v>1239786</v>
      </c>
      <c r="L5158">
        <v>510</v>
      </c>
      <c r="M5158" s="1">
        <v>-1239276</v>
      </c>
      <c r="N5158" s="1">
        <v>4752</v>
      </c>
      <c r="O5158" s="1">
        <v>-4242</v>
      </c>
      <c r="P5158" s="1">
        <v>4752</v>
      </c>
      <c r="Q5158">
        <v>0</v>
      </c>
      <c r="R5158" s="1">
        <v>4752</v>
      </c>
      <c r="S5158">
        <v>0</v>
      </c>
    </row>
    <row r="5159" spans="1:19" x14ac:dyDescent="0.25">
      <c r="A5159" s="2">
        <v>1004</v>
      </c>
      <c r="B5159" t="s">
        <v>872</v>
      </c>
      <c r="C5159" s="2" t="str">
        <f t="shared" si="264"/>
        <v>19</v>
      </c>
      <c r="D5159" t="s">
        <v>757</v>
      </c>
      <c r="E5159" s="2" t="str">
        <f t="shared" si="266"/>
        <v>19102RM05</v>
      </c>
      <c r="F5159" t="s">
        <v>910</v>
      </c>
      <c r="G5159" t="s">
        <v>881</v>
      </c>
      <c r="H5159" t="s">
        <v>882</v>
      </c>
      <c r="I5159">
        <v>22107</v>
      </c>
      <c r="J5159" t="s">
        <v>106</v>
      </c>
      <c r="K5159" s="1">
        <v>5811</v>
      </c>
      <c r="L5159" s="1">
        <v>5811</v>
      </c>
      <c r="M5159">
        <v>0</v>
      </c>
      <c r="N5159" s="1">
        <v>1885.63</v>
      </c>
      <c r="O5159" s="1">
        <v>3925.37</v>
      </c>
      <c r="P5159" s="1">
        <v>1885.63</v>
      </c>
      <c r="Q5159">
        <v>0</v>
      </c>
      <c r="R5159" s="1">
        <v>1885.63</v>
      </c>
      <c r="S5159">
        <v>0</v>
      </c>
    </row>
    <row r="5160" spans="1:19" x14ac:dyDescent="0.25">
      <c r="A5160" s="2">
        <v>1004</v>
      </c>
      <c r="B5160" t="s">
        <v>872</v>
      </c>
      <c r="C5160" s="2" t="str">
        <f t="shared" si="264"/>
        <v>19</v>
      </c>
      <c r="D5160" t="s">
        <v>757</v>
      </c>
      <c r="E5160" s="2" t="str">
        <f t="shared" si="266"/>
        <v>19102RM05</v>
      </c>
      <c r="F5160" t="s">
        <v>910</v>
      </c>
      <c r="G5160" t="s">
        <v>881</v>
      </c>
      <c r="H5160" t="s">
        <v>882</v>
      </c>
      <c r="I5160">
        <v>22109</v>
      </c>
      <c r="J5160" t="s">
        <v>78</v>
      </c>
      <c r="K5160" s="1">
        <v>278755</v>
      </c>
      <c r="L5160" s="1">
        <v>509463</v>
      </c>
      <c r="M5160" s="1">
        <v>230708</v>
      </c>
      <c r="N5160" s="1">
        <v>497991.34</v>
      </c>
      <c r="O5160" s="1">
        <v>11471.66</v>
      </c>
      <c r="P5160" s="1">
        <v>497991.34</v>
      </c>
      <c r="Q5160">
        <v>0</v>
      </c>
      <c r="R5160" s="1">
        <v>497991.34</v>
      </c>
      <c r="S5160">
        <v>0</v>
      </c>
    </row>
    <row r="5161" spans="1:19" x14ac:dyDescent="0.25">
      <c r="A5161" s="2">
        <v>1004</v>
      </c>
      <c r="B5161" t="s">
        <v>872</v>
      </c>
      <c r="C5161" s="2" t="str">
        <f t="shared" si="264"/>
        <v>19</v>
      </c>
      <c r="D5161" t="s">
        <v>757</v>
      </c>
      <c r="E5161" s="2" t="str">
        <f t="shared" si="266"/>
        <v>19102RM05</v>
      </c>
      <c r="F5161" t="s">
        <v>910</v>
      </c>
      <c r="G5161" t="s">
        <v>881</v>
      </c>
      <c r="H5161" t="s">
        <v>882</v>
      </c>
      <c r="I5161">
        <v>22300</v>
      </c>
      <c r="J5161" t="s">
        <v>79</v>
      </c>
      <c r="K5161">
        <v>250</v>
      </c>
      <c r="L5161">
        <v>250</v>
      </c>
      <c r="M5161">
        <v>0</v>
      </c>
      <c r="N5161" s="1">
        <v>1221.3</v>
      </c>
      <c r="O5161">
        <v>-971.3</v>
      </c>
      <c r="P5161" s="1">
        <v>1221.3</v>
      </c>
      <c r="Q5161">
        <v>0</v>
      </c>
      <c r="R5161" s="1">
        <v>1221.3</v>
      </c>
      <c r="S5161">
        <v>0</v>
      </c>
    </row>
    <row r="5162" spans="1:19" x14ac:dyDescent="0.25">
      <c r="A5162" s="2">
        <v>1004</v>
      </c>
      <c r="B5162" t="s">
        <v>872</v>
      </c>
      <c r="C5162" s="2" t="str">
        <f t="shared" si="264"/>
        <v>19</v>
      </c>
      <c r="D5162" t="s">
        <v>757</v>
      </c>
      <c r="E5162" s="2" t="str">
        <f t="shared" si="266"/>
        <v>19102RM05</v>
      </c>
      <c r="F5162" t="s">
        <v>910</v>
      </c>
      <c r="G5162" t="s">
        <v>881</v>
      </c>
      <c r="H5162" t="s">
        <v>882</v>
      </c>
      <c r="I5162">
        <v>22401</v>
      </c>
      <c r="J5162" t="s">
        <v>175</v>
      </c>
      <c r="K5162" s="1">
        <v>6129</v>
      </c>
      <c r="L5162" s="1">
        <v>6129</v>
      </c>
      <c r="M5162">
        <v>0</v>
      </c>
      <c r="N5162">
        <v>725.07</v>
      </c>
      <c r="O5162" s="1">
        <v>5403.93</v>
      </c>
      <c r="P5162">
        <v>725.07</v>
      </c>
      <c r="Q5162">
        <v>0</v>
      </c>
      <c r="R5162">
        <v>725.07</v>
      </c>
      <c r="S5162">
        <v>0</v>
      </c>
    </row>
    <row r="5163" spans="1:19" x14ac:dyDescent="0.25">
      <c r="A5163" s="2">
        <v>1004</v>
      </c>
      <c r="B5163" t="s">
        <v>872</v>
      </c>
      <c r="C5163" s="2" t="str">
        <f t="shared" si="264"/>
        <v>19</v>
      </c>
      <c r="D5163" t="s">
        <v>757</v>
      </c>
      <c r="E5163" s="2" t="str">
        <f t="shared" si="266"/>
        <v>19102RM05</v>
      </c>
      <c r="F5163" t="s">
        <v>910</v>
      </c>
      <c r="G5163" t="s">
        <v>881</v>
      </c>
      <c r="H5163" t="s">
        <v>882</v>
      </c>
      <c r="I5163">
        <v>22502</v>
      </c>
      <c r="J5163" t="s">
        <v>330</v>
      </c>
      <c r="K5163" s="1">
        <v>1017</v>
      </c>
      <c r="L5163" s="1">
        <v>8817</v>
      </c>
      <c r="M5163" s="1">
        <v>7800</v>
      </c>
      <c r="N5163" s="1">
        <v>8822.91</v>
      </c>
      <c r="O5163">
        <v>-5.91</v>
      </c>
      <c r="P5163" s="1">
        <v>8822.91</v>
      </c>
      <c r="Q5163">
        <v>0</v>
      </c>
      <c r="R5163" s="1">
        <v>8822.91</v>
      </c>
      <c r="S5163">
        <v>0</v>
      </c>
    </row>
    <row r="5164" spans="1:19" x14ac:dyDescent="0.25">
      <c r="A5164" s="2">
        <v>1004</v>
      </c>
      <c r="B5164" t="s">
        <v>872</v>
      </c>
      <c r="C5164" s="2" t="str">
        <f t="shared" si="264"/>
        <v>19</v>
      </c>
      <c r="D5164" t="s">
        <v>757</v>
      </c>
      <c r="E5164" s="2" t="str">
        <f t="shared" si="266"/>
        <v>19102RM05</v>
      </c>
      <c r="F5164" t="s">
        <v>910</v>
      </c>
      <c r="G5164" t="s">
        <v>881</v>
      </c>
      <c r="H5164" t="s">
        <v>882</v>
      </c>
      <c r="I5164">
        <v>22609</v>
      </c>
      <c r="J5164" t="s">
        <v>44</v>
      </c>
      <c r="K5164">
        <v>209</v>
      </c>
      <c r="L5164">
        <v>209</v>
      </c>
      <c r="M5164">
        <v>0</v>
      </c>
      <c r="N5164">
        <v>35.700000000000003</v>
      </c>
      <c r="O5164">
        <v>173.3</v>
      </c>
      <c r="P5164">
        <v>35.700000000000003</v>
      </c>
      <c r="Q5164">
        <v>0</v>
      </c>
      <c r="R5164">
        <v>35.700000000000003</v>
      </c>
      <c r="S5164">
        <v>0</v>
      </c>
    </row>
    <row r="5165" spans="1:19" x14ac:dyDescent="0.25">
      <c r="A5165" s="2">
        <v>1004</v>
      </c>
      <c r="B5165" t="s">
        <v>872</v>
      </c>
      <c r="C5165" s="2" t="str">
        <f t="shared" si="264"/>
        <v>19</v>
      </c>
      <c r="D5165" t="s">
        <v>757</v>
      </c>
      <c r="E5165" s="2" t="str">
        <f t="shared" si="266"/>
        <v>19102RM05</v>
      </c>
      <c r="F5165" t="s">
        <v>910</v>
      </c>
      <c r="G5165" t="s">
        <v>881</v>
      </c>
      <c r="H5165" t="s">
        <v>882</v>
      </c>
      <c r="I5165">
        <v>22700</v>
      </c>
      <c r="J5165" t="s">
        <v>84</v>
      </c>
      <c r="K5165" s="1">
        <v>36105</v>
      </c>
      <c r="L5165" s="1">
        <v>36105</v>
      </c>
      <c r="M5165">
        <v>0</v>
      </c>
      <c r="N5165" s="1">
        <v>37338.239999999998</v>
      </c>
      <c r="O5165" s="1">
        <v>-1233.24</v>
      </c>
      <c r="P5165" s="1">
        <v>37338.239999999998</v>
      </c>
      <c r="Q5165">
        <v>0</v>
      </c>
      <c r="R5165" s="1">
        <v>36372.28</v>
      </c>
      <c r="S5165">
        <v>965.96</v>
      </c>
    </row>
    <row r="5166" spans="1:19" x14ac:dyDescent="0.25">
      <c r="A5166" s="2">
        <v>1004</v>
      </c>
      <c r="B5166" t="s">
        <v>872</v>
      </c>
      <c r="C5166" s="2" t="str">
        <f t="shared" si="264"/>
        <v>19</v>
      </c>
      <c r="D5166" t="s">
        <v>757</v>
      </c>
      <c r="E5166" s="2" t="str">
        <f t="shared" si="266"/>
        <v>19102RM05</v>
      </c>
      <c r="F5166" t="s">
        <v>910</v>
      </c>
      <c r="G5166" t="s">
        <v>881</v>
      </c>
      <c r="H5166" t="s">
        <v>882</v>
      </c>
      <c r="I5166">
        <v>22705</v>
      </c>
      <c r="J5166" t="s">
        <v>223</v>
      </c>
      <c r="K5166" s="1">
        <v>5067</v>
      </c>
      <c r="L5166" s="1">
        <v>5067</v>
      </c>
      <c r="M5166">
        <v>0</v>
      </c>
      <c r="N5166">
        <v>0</v>
      </c>
      <c r="O5166" s="1">
        <v>5067</v>
      </c>
      <c r="P5166">
        <v>0</v>
      </c>
      <c r="Q5166">
        <v>0</v>
      </c>
      <c r="R5166">
        <v>0</v>
      </c>
      <c r="S5166">
        <v>0</v>
      </c>
    </row>
    <row r="5167" spans="1:19" x14ac:dyDescent="0.25">
      <c r="A5167" s="2">
        <v>1004</v>
      </c>
      <c r="B5167" t="s">
        <v>872</v>
      </c>
      <c r="C5167" s="2" t="str">
        <f t="shared" si="264"/>
        <v>19</v>
      </c>
      <c r="D5167" t="s">
        <v>757</v>
      </c>
      <c r="E5167" s="2" t="str">
        <f t="shared" si="266"/>
        <v>19102RM05</v>
      </c>
      <c r="F5167" t="s">
        <v>910</v>
      </c>
      <c r="G5167" t="s">
        <v>881</v>
      </c>
      <c r="H5167" t="s">
        <v>882</v>
      </c>
      <c r="I5167">
        <v>22709</v>
      </c>
      <c r="J5167" t="s">
        <v>87</v>
      </c>
      <c r="K5167" s="1">
        <v>1440</v>
      </c>
      <c r="L5167" s="1">
        <v>2440</v>
      </c>
      <c r="M5167" s="1">
        <v>1000</v>
      </c>
      <c r="N5167" s="1">
        <v>2220.83</v>
      </c>
      <c r="O5167">
        <v>219.17</v>
      </c>
      <c r="P5167" s="1">
        <v>2220.83</v>
      </c>
      <c r="Q5167">
        <v>0</v>
      </c>
      <c r="R5167">
        <v>780.46</v>
      </c>
      <c r="S5167" s="1">
        <v>1440.37</v>
      </c>
    </row>
    <row r="5168" spans="1:19" x14ac:dyDescent="0.25">
      <c r="A5168" s="2">
        <v>1004</v>
      </c>
      <c r="B5168" t="s">
        <v>872</v>
      </c>
      <c r="C5168" s="2" t="str">
        <f t="shared" si="264"/>
        <v>19</v>
      </c>
      <c r="D5168" t="s">
        <v>757</v>
      </c>
      <c r="E5168" s="2" t="str">
        <f t="shared" si="266"/>
        <v>19102RM05</v>
      </c>
      <c r="F5168" t="s">
        <v>910</v>
      </c>
      <c r="G5168" t="s">
        <v>881</v>
      </c>
      <c r="H5168" t="s">
        <v>882</v>
      </c>
      <c r="I5168">
        <v>22714</v>
      </c>
      <c r="J5168" t="s">
        <v>886</v>
      </c>
      <c r="K5168" s="1">
        <v>213740</v>
      </c>
      <c r="L5168" s="1">
        <v>184599.17</v>
      </c>
      <c r="M5168" s="1">
        <v>-29140.83</v>
      </c>
      <c r="N5168" s="1">
        <v>184042.36</v>
      </c>
      <c r="O5168">
        <v>556.80999999999995</v>
      </c>
      <c r="P5168" s="1">
        <v>184042.36</v>
      </c>
      <c r="Q5168">
        <v>0</v>
      </c>
      <c r="R5168" s="1">
        <v>127766.33</v>
      </c>
      <c r="S5168" s="1">
        <v>56276.03</v>
      </c>
    </row>
    <row r="5169" spans="1:19" x14ac:dyDescent="0.25">
      <c r="A5169" s="2">
        <v>1004</v>
      </c>
      <c r="B5169" t="s">
        <v>872</v>
      </c>
      <c r="C5169" s="2" t="str">
        <f t="shared" si="264"/>
        <v>19</v>
      </c>
      <c r="D5169" t="s">
        <v>757</v>
      </c>
      <c r="E5169" s="2" t="str">
        <f t="shared" si="266"/>
        <v>19102RM05</v>
      </c>
      <c r="F5169" t="s">
        <v>910</v>
      </c>
      <c r="G5169" t="s">
        <v>881</v>
      </c>
      <c r="H5169" t="s">
        <v>882</v>
      </c>
      <c r="I5169">
        <v>23100</v>
      </c>
      <c r="J5169" t="s">
        <v>89</v>
      </c>
      <c r="K5169">
        <v>600</v>
      </c>
      <c r="L5169">
        <v>600</v>
      </c>
      <c r="M5169">
        <v>0</v>
      </c>
      <c r="N5169">
        <v>0</v>
      </c>
      <c r="O5169">
        <v>600</v>
      </c>
      <c r="P5169">
        <v>0</v>
      </c>
      <c r="Q5169">
        <v>0</v>
      </c>
      <c r="R5169">
        <v>0</v>
      </c>
      <c r="S5169">
        <v>0</v>
      </c>
    </row>
    <row r="5170" spans="1:19" x14ac:dyDescent="0.25">
      <c r="A5170" s="2">
        <v>1004</v>
      </c>
      <c r="B5170" t="s">
        <v>872</v>
      </c>
      <c r="C5170" s="2" t="str">
        <f t="shared" si="264"/>
        <v>19</v>
      </c>
      <c r="D5170" t="s">
        <v>757</v>
      </c>
      <c r="E5170" s="2" t="str">
        <f t="shared" si="266"/>
        <v>19102RM05</v>
      </c>
      <c r="F5170" t="s">
        <v>910</v>
      </c>
      <c r="G5170" t="s">
        <v>881</v>
      </c>
      <c r="H5170" t="s">
        <v>882</v>
      </c>
      <c r="I5170">
        <v>27100</v>
      </c>
      <c r="J5170" t="s">
        <v>230</v>
      </c>
      <c r="K5170" s="1">
        <v>51282</v>
      </c>
      <c r="L5170" s="1">
        <v>51282</v>
      </c>
      <c r="M5170">
        <v>0</v>
      </c>
      <c r="N5170" s="1">
        <v>23378.880000000001</v>
      </c>
      <c r="O5170" s="1">
        <v>27903.119999999999</v>
      </c>
      <c r="P5170" s="1">
        <v>23378.880000000001</v>
      </c>
      <c r="Q5170">
        <v>0</v>
      </c>
      <c r="R5170" s="1">
        <v>23378.880000000001</v>
      </c>
      <c r="S5170">
        <v>0</v>
      </c>
    </row>
    <row r="5171" spans="1:19" x14ac:dyDescent="0.25">
      <c r="A5171" s="2">
        <v>1004</v>
      </c>
      <c r="B5171" t="s">
        <v>872</v>
      </c>
      <c r="C5171" s="2" t="str">
        <f t="shared" si="264"/>
        <v>19</v>
      </c>
      <c r="D5171" t="s">
        <v>757</v>
      </c>
      <c r="E5171" s="2" t="str">
        <f t="shared" si="266"/>
        <v>19102RM05</v>
      </c>
      <c r="F5171" t="s">
        <v>910</v>
      </c>
      <c r="G5171" t="s">
        <v>881</v>
      </c>
      <c r="H5171" t="s">
        <v>882</v>
      </c>
      <c r="I5171">
        <v>27105</v>
      </c>
      <c r="J5171" t="s">
        <v>875</v>
      </c>
      <c r="K5171" s="1">
        <v>14500</v>
      </c>
      <c r="L5171" s="1">
        <v>14500</v>
      </c>
      <c r="M5171">
        <v>0</v>
      </c>
      <c r="N5171" s="1">
        <v>16344.54</v>
      </c>
      <c r="O5171" s="1">
        <v>-1844.54</v>
      </c>
      <c r="P5171" s="1">
        <v>16344.54</v>
      </c>
      <c r="Q5171">
        <v>0</v>
      </c>
      <c r="R5171" s="1">
        <v>16344.54</v>
      </c>
      <c r="S5171">
        <v>0</v>
      </c>
    </row>
    <row r="5172" spans="1:19" x14ac:dyDescent="0.25">
      <c r="A5172" s="2">
        <v>1004</v>
      </c>
      <c r="B5172" t="s">
        <v>872</v>
      </c>
      <c r="C5172" s="2" t="str">
        <f t="shared" si="264"/>
        <v>19</v>
      </c>
      <c r="D5172" t="s">
        <v>757</v>
      </c>
      <c r="E5172" s="2" t="str">
        <f t="shared" si="266"/>
        <v>19102RM05</v>
      </c>
      <c r="F5172" t="s">
        <v>910</v>
      </c>
      <c r="G5172" t="s">
        <v>881</v>
      </c>
      <c r="H5172" t="s">
        <v>882</v>
      </c>
      <c r="I5172">
        <v>28001</v>
      </c>
      <c r="J5172" t="s">
        <v>45</v>
      </c>
      <c r="K5172" s="1">
        <v>16094</v>
      </c>
      <c r="L5172" s="1">
        <v>14094</v>
      </c>
      <c r="M5172" s="1">
        <v>-2000</v>
      </c>
      <c r="N5172" s="1">
        <v>11760.9</v>
      </c>
      <c r="O5172" s="1">
        <v>2333.1</v>
      </c>
      <c r="P5172" s="1">
        <v>11760.9</v>
      </c>
      <c r="Q5172">
        <v>0</v>
      </c>
      <c r="R5172" s="1">
        <v>11760.9</v>
      </c>
      <c r="S5172">
        <v>0</v>
      </c>
    </row>
    <row r="5173" spans="1:19" x14ac:dyDescent="0.25">
      <c r="A5173" s="2">
        <v>1004</v>
      </c>
      <c r="B5173" t="s">
        <v>872</v>
      </c>
      <c r="C5173" s="2" t="str">
        <f t="shared" si="264"/>
        <v>19</v>
      </c>
      <c r="D5173" t="s">
        <v>757</v>
      </c>
      <c r="E5173" s="2" t="str">
        <f t="shared" ref="E5173:E5199" si="267">"19102RM06"</f>
        <v>19102RM06</v>
      </c>
      <c r="F5173" t="s">
        <v>911</v>
      </c>
      <c r="G5173" t="s">
        <v>881</v>
      </c>
      <c r="H5173" t="s">
        <v>882</v>
      </c>
      <c r="I5173">
        <v>21000</v>
      </c>
      <c r="J5173" t="s">
        <v>167</v>
      </c>
      <c r="K5173" s="1">
        <v>50101</v>
      </c>
      <c r="L5173" s="1">
        <v>50691</v>
      </c>
      <c r="M5173">
        <v>590</v>
      </c>
      <c r="N5173" s="1">
        <v>44916.87</v>
      </c>
      <c r="O5173" s="1">
        <v>5774.13</v>
      </c>
      <c r="P5173" s="1">
        <v>44916.87</v>
      </c>
      <c r="Q5173">
        <v>0</v>
      </c>
      <c r="R5173" s="1">
        <v>44916.86</v>
      </c>
      <c r="S5173">
        <v>0.01</v>
      </c>
    </row>
    <row r="5174" spans="1:19" x14ac:dyDescent="0.25">
      <c r="A5174" s="2">
        <v>1004</v>
      </c>
      <c r="B5174" t="s">
        <v>872</v>
      </c>
      <c r="C5174" s="2" t="str">
        <f t="shared" si="264"/>
        <v>19</v>
      </c>
      <c r="D5174" t="s">
        <v>757</v>
      </c>
      <c r="E5174" s="2" t="str">
        <f t="shared" si="267"/>
        <v>19102RM06</v>
      </c>
      <c r="F5174" t="s">
        <v>911</v>
      </c>
      <c r="G5174" t="s">
        <v>881</v>
      </c>
      <c r="H5174" t="s">
        <v>882</v>
      </c>
      <c r="I5174">
        <v>21200</v>
      </c>
      <c r="J5174" t="s">
        <v>68</v>
      </c>
      <c r="K5174" s="1">
        <v>10326</v>
      </c>
      <c r="L5174" s="1">
        <v>5326</v>
      </c>
      <c r="M5174" s="1">
        <v>-5000</v>
      </c>
      <c r="N5174">
        <v>0</v>
      </c>
      <c r="O5174" s="1">
        <v>5326</v>
      </c>
      <c r="P5174">
        <v>0</v>
      </c>
      <c r="Q5174">
        <v>0</v>
      </c>
      <c r="R5174">
        <v>0</v>
      </c>
      <c r="S5174">
        <v>0</v>
      </c>
    </row>
    <row r="5175" spans="1:19" x14ac:dyDescent="0.25">
      <c r="A5175" s="2">
        <v>1004</v>
      </c>
      <c r="B5175" t="s">
        <v>872</v>
      </c>
      <c r="C5175" s="2" t="str">
        <f t="shared" ref="C5175:C5238" si="268">"19"</f>
        <v>19</v>
      </c>
      <c r="D5175" t="s">
        <v>757</v>
      </c>
      <c r="E5175" s="2" t="str">
        <f t="shared" si="267"/>
        <v>19102RM06</v>
      </c>
      <c r="F5175" t="s">
        <v>911</v>
      </c>
      <c r="G5175" t="s">
        <v>881</v>
      </c>
      <c r="H5175" t="s">
        <v>882</v>
      </c>
      <c r="I5175">
        <v>21300</v>
      </c>
      <c r="J5175" t="s">
        <v>69</v>
      </c>
      <c r="K5175" s="1">
        <v>58335</v>
      </c>
      <c r="L5175" s="1">
        <v>70635</v>
      </c>
      <c r="M5175" s="1">
        <v>12300</v>
      </c>
      <c r="N5175" s="1">
        <v>79646.62</v>
      </c>
      <c r="O5175" s="1">
        <v>-9011.6200000000008</v>
      </c>
      <c r="P5175" s="1">
        <v>79646.62</v>
      </c>
      <c r="Q5175">
        <v>0</v>
      </c>
      <c r="R5175" s="1">
        <v>79646.600000000006</v>
      </c>
      <c r="S5175">
        <v>0.02</v>
      </c>
    </row>
    <row r="5176" spans="1:19" x14ac:dyDescent="0.25">
      <c r="A5176" s="2">
        <v>1004</v>
      </c>
      <c r="B5176" t="s">
        <v>872</v>
      </c>
      <c r="C5176" s="2" t="str">
        <f t="shared" si="268"/>
        <v>19</v>
      </c>
      <c r="D5176" t="s">
        <v>757</v>
      </c>
      <c r="E5176" s="2" t="str">
        <f t="shared" si="267"/>
        <v>19102RM06</v>
      </c>
      <c r="F5176" t="s">
        <v>911</v>
      </c>
      <c r="G5176" t="s">
        <v>881</v>
      </c>
      <c r="H5176" t="s">
        <v>882</v>
      </c>
      <c r="I5176">
        <v>21400</v>
      </c>
      <c r="J5176" t="s">
        <v>70</v>
      </c>
      <c r="K5176" s="1">
        <v>3600</v>
      </c>
      <c r="L5176" s="1">
        <v>3600</v>
      </c>
      <c r="M5176">
        <v>0</v>
      </c>
      <c r="N5176" s="1">
        <v>2843</v>
      </c>
      <c r="O5176">
        <v>757</v>
      </c>
      <c r="P5176" s="1">
        <v>2843</v>
      </c>
      <c r="Q5176">
        <v>0</v>
      </c>
      <c r="R5176" s="1">
        <v>2843</v>
      </c>
      <c r="S5176">
        <v>0</v>
      </c>
    </row>
    <row r="5177" spans="1:19" x14ac:dyDescent="0.25">
      <c r="A5177" s="2">
        <v>1004</v>
      </c>
      <c r="B5177" t="s">
        <v>872</v>
      </c>
      <c r="C5177" s="2" t="str">
        <f t="shared" si="268"/>
        <v>19</v>
      </c>
      <c r="D5177" t="s">
        <v>757</v>
      </c>
      <c r="E5177" s="2" t="str">
        <f t="shared" si="267"/>
        <v>19102RM06</v>
      </c>
      <c r="F5177" t="s">
        <v>911</v>
      </c>
      <c r="G5177" t="s">
        <v>881</v>
      </c>
      <c r="H5177" t="s">
        <v>882</v>
      </c>
      <c r="I5177">
        <v>21500</v>
      </c>
      <c r="J5177" t="s">
        <v>71</v>
      </c>
      <c r="K5177">
        <v>384</v>
      </c>
      <c r="L5177" s="1">
        <v>1084</v>
      </c>
      <c r="M5177">
        <v>700</v>
      </c>
      <c r="N5177" s="1">
        <v>1619.23</v>
      </c>
      <c r="O5177">
        <v>-535.23</v>
      </c>
      <c r="P5177" s="1">
        <v>1619.23</v>
      </c>
      <c r="Q5177">
        <v>0</v>
      </c>
      <c r="R5177" s="1">
        <v>1619.23</v>
      </c>
      <c r="S5177">
        <v>0</v>
      </c>
    </row>
    <row r="5178" spans="1:19" x14ac:dyDescent="0.25">
      <c r="A5178" s="2">
        <v>1004</v>
      </c>
      <c r="B5178" t="s">
        <v>872</v>
      </c>
      <c r="C5178" s="2" t="str">
        <f t="shared" si="268"/>
        <v>19</v>
      </c>
      <c r="D5178" t="s">
        <v>757</v>
      </c>
      <c r="E5178" s="2" t="str">
        <f t="shared" si="267"/>
        <v>19102RM06</v>
      </c>
      <c r="F5178" t="s">
        <v>911</v>
      </c>
      <c r="G5178" t="s">
        <v>881</v>
      </c>
      <c r="H5178" t="s">
        <v>882</v>
      </c>
      <c r="I5178">
        <v>22000</v>
      </c>
      <c r="J5178" t="s">
        <v>39</v>
      </c>
      <c r="K5178" s="1">
        <v>6799</v>
      </c>
      <c r="L5178" s="1">
        <v>9099</v>
      </c>
      <c r="M5178" s="1">
        <v>2300</v>
      </c>
      <c r="N5178" s="1">
        <v>8590.7999999999993</v>
      </c>
      <c r="O5178">
        <v>508.2</v>
      </c>
      <c r="P5178" s="1">
        <v>8590.7999999999993</v>
      </c>
      <c r="Q5178">
        <v>0</v>
      </c>
      <c r="R5178" s="1">
        <v>8590.7999999999993</v>
      </c>
      <c r="S5178">
        <v>0</v>
      </c>
    </row>
    <row r="5179" spans="1:19" x14ac:dyDescent="0.25">
      <c r="A5179" s="2">
        <v>1004</v>
      </c>
      <c r="B5179" t="s">
        <v>872</v>
      </c>
      <c r="C5179" s="2" t="str">
        <f t="shared" si="268"/>
        <v>19</v>
      </c>
      <c r="D5179" t="s">
        <v>757</v>
      </c>
      <c r="E5179" s="2" t="str">
        <f t="shared" si="267"/>
        <v>19102RM06</v>
      </c>
      <c r="F5179" t="s">
        <v>911</v>
      </c>
      <c r="G5179" t="s">
        <v>881</v>
      </c>
      <c r="H5179" t="s">
        <v>882</v>
      </c>
      <c r="I5179">
        <v>22004</v>
      </c>
      <c r="J5179" t="s">
        <v>72</v>
      </c>
      <c r="K5179" s="1">
        <v>2811</v>
      </c>
      <c r="L5179" s="1">
        <v>2811</v>
      </c>
      <c r="M5179">
        <v>0</v>
      </c>
      <c r="N5179" s="1">
        <v>1964.37</v>
      </c>
      <c r="O5179">
        <v>846.63</v>
      </c>
      <c r="P5179" s="1">
        <v>1964.37</v>
      </c>
      <c r="Q5179">
        <v>0</v>
      </c>
      <c r="R5179" s="1">
        <v>1964.37</v>
      </c>
      <c r="S5179">
        <v>0</v>
      </c>
    </row>
    <row r="5180" spans="1:19" x14ac:dyDescent="0.25">
      <c r="A5180" s="2">
        <v>1004</v>
      </c>
      <c r="B5180" t="s">
        <v>872</v>
      </c>
      <c r="C5180" s="2" t="str">
        <f t="shared" si="268"/>
        <v>19</v>
      </c>
      <c r="D5180" t="s">
        <v>757</v>
      </c>
      <c r="E5180" s="2" t="str">
        <f t="shared" si="267"/>
        <v>19102RM06</v>
      </c>
      <c r="F5180" t="s">
        <v>911</v>
      </c>
      <c r="G5180" t="s">
        <v>881</v>
      </c>
      <c r="H5180" t="s">
        <v>882</v>
      </c>
      <c r="I5180">
        <v>22100</v>
      </c>
      <c r="J5180" t="s">
        <v>73</v>
      </c>
      <c r="K5180" s="1">
        <v>199036</v>
      </c>
      <c r="L5180" s="1">
        <v>294036</v>
      </c>
      <c r="M5180" s="1">
        <v>95000</v>
      </c>
      <c r="N5180" s="1">
        <v>280360.11</v>
      </c>
      <c r="O5180" s="1">
        <v>13675.89</v>
      </c>
      <c r="P5180" s="1">
        <v>280360.11</v>
      </c>
      <c r="Q5180">
        <v>0</v>
      </c>
      <c r="R5180" s="1">
        <v>280360.11</v>
      </c>
      <c r="S5180">
        <v>0</v>
      </c>
    </row>
    <row r="5181" spans="1:19" x14ac:dyDescent="0.25">
      <c r="A5181" s="2">
        <v>1004</v>
      </c>
      <c r="B5181" t="s">
        <v>872</v>
      </c>
      <c r="C5181" s="2" t="str">
        <f t="shared" si="268"/>
        <v>19</v>
      </c>
      <c r="D5181" t="s">
        <v>757</v>
      </c>
      <c r="E5181" s="2" t="str">
        <f t="shared" si="267"/>
        <v>19102RM06</v>
      </c>
      <c r="F5181" t="s">
        <v>911</v>
      </c>
      <c r="G5181" t="s">
        <v>881</v>
      </c>
      <c r="H5181" t="s">
        <v>882</v>
      </c>
      <c r="I5181">
        <v>22101</v>
      </c>
      <c r="J5181" t="s">
        <v>74</v>
      </c>
      <c r="K5181" s="1">
        <v>102960</v>
      </c>
      <c r="L5181" s="1">
        <v>124960</v>
      </c>
      <c r="M5181" s="1">
        <v>22000</v>
      </c>
      <c r="N5181" s="1">
        <v>124914.68</v>
      </c>
      <c r="O5181">
        <v>45.32</v>
      </c>
      <c r="P5181" s="1">
        <v>124914.68</v>
      </c>
      <c r="Q5181">
        <v>0</v>
      </c>
      <c r="R5181" s="1">
        <v>124914.68</v>
      </c>
      <c r="S5181">
        <v>0</v>
      </c>
    </row>
    <row r="5182" spans="1:19" x14ac:dyDescent="0.25">
      <c r="A5182" s="2">
        <v>1004</v>
      </c>
      <c r="B5182" t="s">
        <v>872</v>
      </c>
      <c r="C5182" s="2" t="str">
        <f t="shared" si="268"/>
        <v>19</v>
      </c>
      <c r="D5182" t="s">
        <v>757</v>
      </c>
      <c r="E5182" s="2" t="str">
        <f t="shared" si="267"/>
        <v>19102RM06</v>
      </c>
      <c r="F5182" t="s">
        <v>911</v>
      </c>
      <c r="G5182" t="s">
        <v>881</v>
      </c>
      <c r="H5182" t="s">
        <v>882</v>
      </c>
      <c r="I5182">
        <v>22102</v>
      </c>
      <c r="J5182" t="s">
        <v>75</v>
      </c>
      <c r="K5182" s="1">
        <v>210269</v>
      </c>
      <c r="L5182" s="1">
        <v>303269</v>
      </c>
      <c r="M5182" s="1">
        <v>93000</v>
      </c>
      <c r="N5182" s="1">
        <v>318335.19</v>
      </c>
      <c r="O5182" s="1">
        <v>-15066.19</v>
      </c>
      <c r="P5182" s="1">
        <v>318335.19</v>
      </c>
      <c r="Q5182">
        <v>0</v>
      </c>
      <c r="R5182" s="1">
        <v>318335.19</v>
      </c>
      <c r="S5182">
        <v>0</v>
      </c>
    </row>
    <row r="5183" spans="1:19" x14ac:dyDescent="0.25">
      <c r="A5183" s="2">
        <v>1004</v>
      </c>
      <c r="B5183" t="s">
        <v>872</v>
      </c>
      <c r="C5183" s="2" t="str">
        <f t="shared" si="268"/>
        <v>19</v>
      </c>
      <c r="D5183" t="s">
        <v>757</v>
      </c>
      <c r="E5183" s="2" t="str">
        <f t="shared" si="267"/>
        <v>19102RM06</v>
      </c>
      <c r="F5183" t="s">
        <v>911</v>
      </c>
      <c r="G5183" t="s">
        <v>881</v>
      </c>
      <c r="H5183" t="s">
        <v>882</v>
      </c>
      <c r="I5183">
        <v>22103</v>
      </c>
      <c r="J5183" t="s">
        <v>76</v>
      </c>
      <c r="K5183" s="1">
        <v>1563</v>
      </c>
      <c r="L5183" s="1">
        <v>2913</v>
      </c>
      <c r="M5183" s="1">
        <v>1350</v>
      </c>
      <c r="N5183" s="1">
        <v>3764.38</v>
      </c>
      <c r="O5183">
        <v>-851.38</v>
      </c>
      <c r="P5183" s="1">
        <v>3764.38</v>
      </c>
      <c r="Q5183">
        <v>0</v>
      </c>
      <c r="R5183" s="1">
        <v>3764.38</v>
      </c>
      <c r="S5183">
        <v>0</v>
      </c>
    </row>
    <row r="5184" spans="1:19" x14ac:dyDescent="0.25">
      <c r="A5184" s="2">
        <v>1004</v>
      </c>
      <c r="B5184" t="s">
        <v>872</v>
      </c>
      <c r="C5184" s="2" t="str">
        <f t="shared" si="268"/>
        <v>19</v>
      </c>
      <c r="D5184" t="s">
        <v>757</v>
      </c>
      <c r="E5184" s="2" t="str">
        <f t="shared" si="267"/>
        <v>19102RM06</v>
      </c>
      <c r="F5184" t="s">
        <v>911</v>
      </c>
      <c r="G5184" t="s">
        <v>881</v>
      </c>
      <c r="H5184" t="s">
        <v>882</v>
      </c>
      <c r="I5184">
        <v>22104</v>
      </c>
      <c r="J5184" t="s">
        <v>77</v>
      </c>
      <c r="K5184">
        <v>0</v>
      </c>
      <c r="L5184" s="1">
        <v>99000</v>
      </c>
      <c r="M5184" s="1">
        <v>99000</v>
      </c>
      <c r="N5184" s="1">
        <v>98986.11</v>
      </c>
      <c r="O5184">
        <v>13.89</v>
      </c>
      <c r="P5184" s="1">
        <v>98986.11</v>
      </c>
      <c r="Q5184">
        <v>0</v>
      </c>
      <c r="R5184" s="1">
        <v>98986.04</v>
      </c>
      <c r="S5184">
        <v>7.0000000000000007E-2</v>
      </c>
    </row>
    <row r="5185" spans="1:19" x14ac:dyDescent="0.25">
      <c r="A5185" s="2">
        <v>1004</v>
      </c>
      <c r="B5185" t="s">
        <v>872</v>
      </c>
      <c r="C5185" s="2" t="str">
        <f t="shared" si="268"/>
        <v>19</v>
      </c>
      <c r="D5185" t="s">
        <v>757</v>
      </c>
      <c r="E5185" s="2" t="str">
        <f t="shared" si="267"/>
        <v>19102RM06</v>
      </c>
      <c r="F5185" t="s">
        <v>911</v>
      </c>
      <c r="G5185" t="s">
        <v>881</v>
      </c>
      <c r="H5185" t="s">
        <v>882</v>
      </c>
      <c r="I5185">
        <v>22105</v>
      </c>
      <c r="J5185" t="s">
        <v>357</v>
      </c>
      <c r="K5185" s="1">
        <v>1127035</v>
      </c>
      <c r="L5185">
        <v>10</v>
      </c>
      <c r="M5185" s="1">
        <v>-1127025</v>
      </c>
      <c r="N5185">
        <v>0</v>
      </c>
      <c r="O5185">
        <v>10</v>
      </c>
      <c r="P5185">
        <v>0</v>
      </c>
      <c r="Q5185">
        <v>0</v>
      </c>
      <c r="R5185">
        <v>0</v>
      </c>
      <c r="S5185">
        <v>0</v>
      </c>
    </row>
    <row r="5186" spans="1:19" x14ac:dyDescent="0.25">
      <c r="A5186" s="2">
        <v>1004</v>
      </c>
      <c r="B5186" t="s">
        <v>872</v>
      </c>
      <c r="C5186" s="2" t="str">
        <f t="shared" si="268"/>
        <v>19</v>
      </c>
      <c r="D5186" t="s">
        <v>757</v>
      </c>
      <c r="E5186" s="2" t="str">
        <f t="shared" si="267"/>
        <v>19102RM06</v>
      </c>
      <c r="F5186" t="s">
        <v>911</v>
      </c>
      <c r="G5186" t="s">
        <v>881</v>
      </c>
      <c r="H5186" t="s">
        <v>882</v>
      </c>
      <c r="I5186">
        <v>22107</v>
      </c>
      <c r="J5186" t="s">
        <v>106</v>
      </c>
      <c r="K5186" s="1">
        <v>5686</v>
      </c>
      <c r="L5186" s="1">
        <v>5686</v>
      </c>
      <c r="M5186">
        <v>0</v>
      </c>
      <c r="N5186" s="1">
        <v>4406.3900000000003</v>
      </c>
      <c r="O5186" s="1">
        <v>1279.6099999999999</v>
      </c>
      <c r="P5186" s="1">
        <v>4406.3900000000003</v>
      </c>
      <c r="Q5186">
        <v>0</v>
      </c>
      <c r="R5186" s="1">
        <v>4406.3900000000003</v>
      </c>
      <c r="S5186">
        <v>0</v>
      </c>
    </row>
    <row r="5187" spans="1:19" x14ac:dyDescent="0.25">
      <c r="A5187" s="2">
        <v>1004</v>
      </c>
      <c r="B5187" t="s">
        <v>872</v>
      </c>
      <c r="C5187" s="2" t="str">
        <f t="shared" si="268"/>
        <v>19</v>
      </c>
      <c r="D5187" t="s">
        <v>757</v>
      </c>
      <c r="E5187" s="2" t="str">
        <f t="shared" si="267"/>
        <v>19102RM06</v>
      </c>
      <c r="F5187" t="s">
        <v>911</v>
      </c>
      <c r="G5187" t="s">
        <v>881</v>
      </c>
      <c r="H5187" t="s">
        <v>882</v>
      </c>
      <c r="I5187">
        <v>22109</v>
      </c>
      <c r="J5187" t="s">
        <v>78</v>
      </c>
      <c r="K5187" s="1">
        <v>208682</v>
      </c>
      <c r="L5187" s="1">
        <v>485135</v>
      </c>
      <c r="M5187" s="1">
        <v>276453</v>
      </c>
      <c r="N5187" s="1">
        <v>483521.32</v>
      </c>
      <c r="O5187" s="1">
        <v>1613.68</v>
      </c>
      <c r="P5187" s="1">
        <v>483521.32</v>
      </c>
      <c r="Q5187">
        <v>0</v>
      </c>
      <c r="R5187" s="1">
        <v>483521.32</v>
      </c>
      <c r="S5187">
        <v>0</v>
      </c>
    </row>
    <row r="5188" spans="1:19" x14ac:dyDescent="0.25">
      <c r="A5188" s="2">
        <v>1004</v>
      </c>
      <c r="B5188" t="s">
        <v>872</v>
      </c>
      <c r="C5188" s="2" t="str">
        <f t="shared" si="268"/>
        <v>19</v>
      </c>
      <c r="D5188" t="s">
        <v>757</v>
      </c>
      <c r="E5188" s="2" t="str">
        <f t="shared" si="267"/>
        <v>19102RM06</v>
      </c>
      <c r="F5188" t="s">
        <v>911</v>
      </c>
      <c r="G5188" t="s">
        <v>881</v>
      </c>
      <c r="H5188" t="s">
        <v>882</v>
      </c>
      <c r="I5188">
        <v>22300</v>
      </c>
      <c r="J5188" t="s">
        <v>79</v>
      </c>
      <c r="K5188" s="1">
        <v>57450</v>
      </c>
      <c r="L5188" s="1">
        <v>74551</v>
      </c>
      <c r="M5188" s="1">
        <v>17101</v>
      </c>
      <c r="N5188" s="1">
        <v>74550.67</v>
      </c>
      <c r="O5188">
        <v>0.33</v>
      </c>
      <c r="P5188" s="1">
        <v>74550.67</v>
      </c>
      <c r="Q5188">
        <v>0</v>
      </c>
      <c r="R5188" s="1">
        <v>62095</v>
      </c>
      <c r="S5188" s="1">
        <v>12455.67</v>
      </c>
    </row>
    <row r="5189" spans="1:19" x14ac:dyDescent="0.25">
      <c r="A5189" s="2">
        <v>1004</v>
      </c>
      <c r="B5189" t="s">
        <v>872</v>
      </c>
      <c r="C5189" s="2" t="str">
        <f t="shared" si="268"/>
        <v>19</v>
      </c>
      <c r="D5189" t="s">
        <v>757</v>
      </c>
      <c r="E5189" s="2" t="str">
        <f t="shared" si="267"/>
        <v>19102RM06</v>
      </c>
      <c r="F5189" t="s">
        <v>911</v>
      </c>
      <c r="G5189" t="s">
        <v>881</v>
      </c>
      <c r="H5189" t="s">
        <v>882</v>
      </c>
      <c r="I5189">
        <v>22401</v>
      </c>
      <c r="J5189" t="s">
        <v>175</v>
      </c>
      <c r="K5189" s="1">
        <v>2089</v>
      </c>
      <c r="L5189" s="1">
        <v>4439</v>
      </c>
      <c r="M5189" s="1">
        <v>2350</v>
      </c>
      <c r="N5189" s="1">
        <v>3551.68</v>
      </c>
      <c r="O5189">
        <v>887.32</v>
      </c>
      <c r="P5189" s="1">
        <v>3551.68</v>
      </c>
      <c r="Q5189">
        <v>0</v>
      </c>
      <c r="R5189" s="1">
        <v>3551.68</v>
      </c>
      <c r="S5189">
        <v>0</v>
      </c>
    </row>
    <row r="5190" spans="1:19" x14ac:dyDescent="0.25">
      <c r="A5190" s="2">
        <v>1004</v>
      </c>
      <c r="B5190" t="s">
        <v>872</v>
      </c>
      <c r="C5190" s="2" t="str">
        <f t="shared" si="268"/>
        <v>19</v>
      </c>
      <c r="D5190" t="s">
        <v>757</v>
      </c>
      <c r="E5190" s="2" t="str">
        <f t="shared" si="267"/>
        <v>19102RM06</v>
      </c>
      <c r="F5190" t="s">
        <v>911</v>
      </c>
      <c r="G5190" t="s">
        <v>881</v>
      </c>
      <c r="H5190" t="s">
        <v>882</v>
      </c>
      <c r="I5190">
        <v>22501</v>
      </c>
      <c r="J5190" t="s">
        <v>687</v>
      </c>
      <c r="K5190">
        <v>0</v>
      </c>
      <c r="L5190">
        <v>200</v>
      </c>
      <c r="M5190">
        <v>200</v>
      </c>
      <c r="N5190">
        <v>164.95</v>
      </c>
      <c r="O5190">
        <v>35.049999999999997</v>
      </c>
      <c r="P5190">
        <v>164.95</v>
      </c>
      <c r="Q5190">
        <v>0</v>
      </c>
      <c r="R5190">
        <v>164.95</v>
      </c>
      <c r="S5190">
        <v>0</v>
      </c>
    </row>
    <row r="5191" spans="1:19" x14ac:dyDescent="0.25">
      <c r="A5191" s="2">
        <v>1004</v>
      </c>
      <c r="B5191" t="s">
        <v>872</v>
      </c>
      <c r="C5191" s="2" t="str">
        <f t="shared" si="268"/>
        <v>19</v>
      </c>
      <c r="D5191" t="s">
        <v>757</v>
      </c>
      <c r="E5191" s="2" t="str">
        <f t="shared" si="267"/>
        <v>19102RM06</v>
      </c>
      <c r="F5191" t="s">
        <v>911</v>
      </c>
      <c r="G5191" t="s">
        <v>881</v>
      </c>
      <c r="H5191" t="s">
        <v>882</v>
      </c>
      <c r="I5191">
        <v>22609</v>
      </c>
      <c r="J5191" t="s">
        <v>44</v>
      </c>
      <c r="K5191" s="1">
        <v>1716</v>
      </c>
      <c r="L5191" s="1">
        <v>1716</v>
      </c>
      <c r="M5191">
        <v>0</v>
      </c>
      <c r="N5191">
        <v>378.1</v>
      </c>
      <c r="O5191" s="1">
        <v>1337.9</v>
      </c>
      <c r="P5191">
        <v>378.1</v>
      </c>
      <c r="Q5191">
        <v>0</v>
      </c>
      <c r="R5191">
        <v>378.1</v>
      </c>
      <c r="S5191">
        <v>0</v>
      </c>
    </row>
    <row r="5192" spans="1:19" x14ac:dyDescent="0.25">
      <c r="A5192" s="2">
        <v>1004</v>
      </c>
      <c r="B5192" t="s">
        <v>872</v>
      </c>
      <c r="C5192" s="2" t="str">
        <f t="shared" si="268"/>
        <v>19</v>
      </c>
      <c r="D5192" t="s">
        <v>757</v>
      </c>
      <c r="E5192" s="2" t="str">
        <f t="shared" si="267"/>
        <v>19102RM06</v>
      </c>
      <c r="F5192" t="s">
        <v>911</v>
      </c>
      <c r="G5192" t="s">
        <v>881</v>
      </c>
      <c r="H5192" t="s">
        <v>882</v>
      </c>
      <c r="I5192">
        <v>22700</v>
      </c>
      <c r="J5192" t="s">
        <v>84</v>
      </c>
      <c r="K5192" s="1">
        <v>30357</v>
      </c>
      <c r="L5192" s="1">
        <v>30357</v>
      </c>
      <c r="M5192">
        <v>0</v>
      </c>
      <c r="N5192" s="1">
        <v>23521.9</v>
      </c>
      <c r="O5192" s="1">
        <v>6835.1</v>
      </c>
      <c r="P5192" s="1">
        <v>23521.9</v>
      </c>
      <c r="Q5192">
        <v>0</v>
      </c>
      <c r="R5192" s="1">
        <v>19981.75</v>
      </c>
      <c r="S5192" s="1">
        <v>3540.15</v>
      </c>
    </row>
    <row r="5193" spans="1:19" x14ac:dyDescent="0.25">
      <c r="A5193" s="2">
        <v>1004</v>
      </c>
      <c r="B5193" t="s">
        <v>872</v>
      </c>
      <c r="C5193" s="2" t="str">
        <f t="shared" si="268"/>
        <v>19</v>
      </c>
      <c r="D5193" t="s">
        <v>757</v>
      </c>
      <c r="E5193" s="2" t="str">
        <f t="shared" si="267"/>
        <v>19102RM06</v>
      </c>
      <c r="F5193" t="s">
        <v>911</v>
      </c>
      <c r="G5193" t="s">
        <v>881</v>
      </c>
      <c r="H5193" t="s">
        <v>882</v>
      </c>
      <c r="I5193">
        <v>22705</v>
      </c>
      <c r="J5193" t="s">
        <v>223</v>
      </c>
      <c r="K5193" s="1">
        <v>2171</v>
      </c>
      <c r="L5193" s="1">
        <v>2171</v>
      </c>
      <c r="M5193">
        <v>0</v>
      </c>
      <c r="N5193">
        <v>0</v>
      </c>
      <c r="O5193" s="1">
        <v>2171</v>
      </c>
      <c r="P5193">
        <v>0</v>
      </c>
      <c r="Q5193">
        <v>0</v>
      </c>
      <c r="R5193">
        <v>0</v>
      </c>
      <c r="S5193">
        <v>0</v>
      </c>
    </row>
    <row r="5194" spans="1:19" x14ac:dyDescent="0.25">
      <c r="A5194" s="2">
        <v>1004</v>
      </c>
      <c r="B5194" t="s">
        <v>872</v>
      </c>
      <c r="C5194" s="2" t="str">
        <f t="shared" si="268"/>
        <v>19</v>
      </c>
      <c r="D5194" t="s">
        <v>757</v>
      </c>
      <c r="E5194" s="2" t="str">
        <f t="shared" si="267"/>
        <v>19102RM06</v>
      </c>
      <c r="F5194" t="s">
        <v>911</v>
      </c>
      <c r="G5194" t="s">
        <v>881</v>
      </c>
      <c r="H5194" t="s">
        <v>882</v>
      </c>
      <c r="I5194">
        <v>22709</v>
      </c>
      <c r="J5194" t="s">
        <v>87</v>
      </c>
      <c r="K5194" s="1">
        <v>1440</v>
      </c>
      <c r="L5194" s="1">
        <v>2940</v>
      </c>
      <c r="M5194" s="1">
        <v>1500</v>
      </c>
      <c r="N5194" s="1">
        <v>2880.74</v>
      </c>
      <c r="O5194">
        <v>59.26</v>
      </c>
      <c r="P5194" s="1">
        <v>2880.74</v>
      </c>
      <c r="Q5194">
        <v>0</v>
      </c>
      <c r="R5194" s="1">
        <v>2880.74</v>
      </c>
      <c r="S5194">
        <v>0</v>
      </c>
    </row>
    <row r="5195" spans="1:19" x14ac:dyDescent="0.25">
      <c r="A5195" s="2">
        <v>1004</v>
      </c>
      <c r="B5195" t="s">
        <v>872</v>
      </c>
      <c r="C5195" s="2" t="str">
        <f t="shared" si="268"/>
        <v>19</v>
      </c>
      <c r="D5195" t="s">
        <v>757</v>
      </c>
      <c r="E5195" s="2" t="str">
        <f t="shared" si="267"/>
        <v>19102RM06</v>
      </c>
      <c r="F5195" t="s">
        <v>911</v>
      </c>
      <c r="G5195" t="s">
        <v>881</v>
      </c>
      <c r="H5195" t="s">
        <v>882</v>
      </c>
      <c r="I5195">
        <v>22714</v>
      </c>
      <c r="J5195" t="s">
        <v>886</v>
      </c>
      <c r="K5195" s="1">
        <v>241198</v>
      </c>
      <c r="L5195" s="1">
        <v>344827.42</v>
      </c>
      <c r="M5195" s="1">
        <v>103629.42</v>
      </c>
      <c r="N5195" s="1">
        <v>344718.56</v>
      </c>
      <c r="O5195">
        <v>108.86</v>
      </c>
      <c r="P5195" s="1">
        <v>344718.56</v>
      </c>
      <c r="Q5195">
        <v>0</v>
      </c>
      <c r="R5195" s="1">
        <v>329277.33</v>
      </c>
      <c r="S5195" s="1">
        <v>15441.23</v>
      </c>
    </row>
    <row r="5196" spans="1:19" x14ac:dyDescent="0.25">
      <c r="A5196" s="2">
        <v>1004</v>
      </c>
      <c r="B5196" t="s">
        <v>872</v>
      </c>
      <c r="C5196" s="2" t="str">
        <f t="shared" si="268"/>
        <v>19</v>
      </c>
      <c r="D5196" t="s">
        <v>757</v>
      </c>
      <c r="E5196" s="2" t="str">
        <f t="shared" si="267"/>
        <v>19102RM06</v>
      </c>
      <c r="F5196" t="s">
        <v>911</v>
      </c>
      <c r="G5196" t="s">
        <v>881</v>
      </c>
      <c r="H5196" t="s">
        <v>882</v>
      </c>
      <c r="I5196">
        <v>23100</v>
      </c>
      <c r="J5196" t="s">
        <v>89</v>
      </c>
      <c r="K5196">
        <v>600</v>
      </c>
      <c r="L5196">
        <v>600</v>
      </c>
      <c r="M5196">
        <v>0</v>
      </c>
      <c r="N5196">
        <v>479.58</v>
      </c>
      <c r="O5196">
        <v>120.42</v>
      </c>
      <c r="P5196">
        <v>479.58</v>
      </c>
      <c r="Q5196">
        <v>0</v>
      </c>
      <c r="R5196">
        <v>479.58</v>
      </c>
      <c r="S5196">
        <v>0</v>
      </c>
    </row>
    <row r="5197" spans="1:19" x14ac:dyDescent="0.25">
      <c r="A5197" s="2">
        <v>1004</v>
      </c>
      <c r="B5197" t="s">
        <v>872</v>
      </c>
      <c r="C5197" s="2" t="str">
        <f t="shared" si="268"/>
        <v>19</v>
      </c>
      <c r="D5197" t="s">
        <v>757</v>
      </c>
      <c r="E5197" s="2" t="str">
        <f t="shared" si="267"/>
        <v>19102RM06</v>
      </c>
      <c r="F5197" t="s">
        <v>911</v>
      </c>
      <c r="G5197" t="s">
        <v>881</v>
      </c>
      <c r="H5197" t="s">
        <v>882</v>
      </c>
      <c r="I5197">
        <v>27100</v>
      </c>
      <c r="J5197" t="s">
        <v>230</v>
      </c>
      <c r="K5197" s="1">
        <v>48007</v>
      </c>
      <c r="L5197" s="1">
        <v>63007</v>
      </c>
      <c r="M5197" s="1">
        <v>15000</v>
      </c>
      <c r="N5197" s="1">
        <v>56436.85</v>
      </c>
      <c r="O5197" s="1">
        <v>6570.15</v>
      </c>
      <c r="P5197" s="1">
        <v>56436.85</v>
      </c>
      <c r="Q5197">
        <v>0</v>
      </c>
      <c r="R5197" s="1">
        <v>56436.85</v>
      </c>
      <c r="S5197">
        <v>0</v>
      </c>
    </row>
    <row r="5198" spans="1:19" x14ac:dyDescent="0.25">
      <c r="A5198" s="2">
        <v>1004</v>
      </c>
      <c r="B5198" t="s">
        <v>872</v>
      </c>
      <c r="C5198" s="2" t="str">
        <f t="shared" si="268"/>
        <v>19</v>
      </c>
      <c r="D5198" t="s">
        <v>757</v>
      </c>
      <c r="E5198" s="2" t="str">
        <f t="shared" si="267"/>
        <v>19102RM06</v>
      </c>
      <c r="F5198" t="s">
        <v>911</v>
      </c>
      <c r="G5198" t="s">
        <v>881</v>
      </c>
      <c r="H5198" t="s">
        <v>882</v>
      </c>
      <c r="I5198">
        <v>27105</v>
      </c>
      <c r="J5198" t="s">
        <v>875</v>
      </c>
      <c r="K5198">
        <v>500</v>
      </c>
      <c r="L5198">
        <v>500</v>
      </c>
      <c r="M5198">
        <v>0</v>
      </c>
      <c r="N5198">
        <v>0</v>
      </c>
      <c r="O5198">
        <v>500</v>
      </c>
      <c r="P5198">
        <v>0</v>
      </c>
      <c r="Q5198">
        <v>0</v>
      </c>
      <c r="R5198">
        <v>0</v>
      </c>
      <c r="S5198">
        <v>0</v>
      </c>
    </row>
    <row r="5199" spans="1:19" x14ac:dyDescent="0.25">
      <c r="A5199" s="2">
        <v>1004</v>
      </c>
      <c r="B5199" t="s">
        <v>872</v>
      </c>
      <c r="C5199" s="2" t="str">
        <f t="shared" si="268"/>
        <v>19</v>
      </c>
      <c r="D5199" t="s">
        <v>757</v>
      </c>
      <c r="E5199" s="2" t="str">
        <f t="shared" si="267"/>
        <v>19102RM06</v>
      </c>
      <c r="F5199" t="s">
        <v>911</v>
      </c>
      <c r="G5199" t="s">
        <v>881</v>
      </c>
      <c r="H5199" t="s">
        <v>882</v>
      </c>
      <c r="I5199">
        <v>28001</v>
      </c>
      <c r="J5199" t="s">
        <v>45</v>
      </c>
      <c r="K5199" s="1">
        <v>15694</v>
      </c>
      <c r="L5199" s="1">
        <v>12694</v>
      </c>
      <c r="M5199" s="1">
        <v>-3000</v>
      </c>
      <c r="N5199" s="1">
        <v>10661.89</v>
      </c>
      <c r="O5199" s="1">
        <v>2032.11</v>
      </c>
      <c r="P5199" s="1">
        <v>10661.89</v>
      </c>
      <c r="Q5199">
        <v>0</v>
      </c>
      <c r="R5199" s="1">
        <v>10661.89</v>
      </c>
      <c r="S5199">
        <v>0</v>
      </c>
    </row>
    <row r="5200" spans="1:19" x14ac:dyDescent="0.25">
      <c r="A5200" s="2">
        <v>1004</v>
      </c>
      <c r="B5200" t="s">
        <v>872</v>
      </c>
      <c r="C5200" s="2" t="str">
        <f t="shared" si="268"/>
        <v>19</v>
      </c>
      <c r="D5200" t="s">
        <v>757</v>
      </c>
      <c r="E5200" s="2" t="str">
        <f t="shared" ref="E5200:E5225" si="269">"19102RM07"</f>
        <v>19102RM07</v>
      </c>
      <c r="F5200" t="s">
        <v>912</v>
      </c>
      <c r="G5200" t="s">
        <v>881</v>
      </c>
      <c r="H5200" t="s">
        <v>882</v>
      </c>
      <c r="I5200">
        <v>21000</v>
      </c>
      <c r="J5200" t="s">
        <v>167</v>
      </c>
      <c r="K5200" s="1">
        <v>41096</v>
      </c>
      <c r="L5200" s="1">
        <v>41096</v>
      </c>
      <c r="M5200">
        <v>0</v>
      </c>
      <c r="N5200" s="1">
        <v>35589.760000000002</v>
      </c>
      <c r="O5200" s="1">
        <v>5506.24</v>
      </c>
      <c r="P5200" s="1">
        <v>35589.760000000002</v>
      </c>
      <c r="Q5200">
        <v>0</v>
      </c>
      <c r="R5200" s="1">
        <v>35589.75</v>
      </c>
      <c r="S5200">
        <v>0.01</v>
      </c>
    </row>
    <row r="5201" spans="1:19" x14ac:dyDescent="0.25">
      <c r="A5201" s="2">
        <v>1004</v>
      </c>
      <c r="B5201" t="s">
        <v>872</v>
      </c>
      <c r="C5201" s="2" t="str">
        <f t="shared" si="268"/>
        <v>19</v>
      </c>
      <c r="D5201" t="s">
        <v>757</v>
      </c>
      <c r="E5201" s="2" t="str">
        <f t="shared" si="269"/>
        <v>19102RM07</v>
      </c>
      <c r="F5201" t="s">
        <v>912</v>
      </c>
      <c r="G5201" t="s">
        <v>881</v>
      </c>
      <c r="H5201" t="s">
        <v>882</v>
      </c>
      <c r="I5201">
        <v>21200</v>
      </c>
      <c r="J5201" t="s">
        <v>68</v>
      </c>
      <c r="K5201" s="1">
        <v>4019</v>
      </c>
      <c r="L5201" s="1">
        <v>4019</v>
      </c>
      <c r="M5201">
        <v>0</v>
      </c>
      <c r="N5201" s="1">
        <v>2571.25</v>
      </c>
      <c r="O5201" s="1">
        <v>1447.75</v>
      </c>
      <c r="P5201" s="1">
        <v>2571.25</v>
      </c>
      <c r="Q5201">
        <v>0</v>
      </c>
      <c r="R5201" s="1">
        <v>2571.25</v>
      </c>
      <c r="S5201">
        <v>0</v>
      </c>
    </row>
    <row r="5202" spans="1:19" x14ac:dyDescent="0.25">
      <c r="A5202" s="2">
        <v>1004</v>
      </c>
      <c r="B5202" t="s">
        <v>872</v>
      </c>
      <c r="C5202" s="2" t="str">
        <f t="shared" si="268"/>
        <v>19</v>
      </c>
      <c r="D5202" t="s">
        <v>757</v>
      </c>
      <c r="E5202" s="2" t="str">
        <f t="shared" si="269"/>
        <v>19102RM07</v>
      </c>
      <c r="F5202" t="s">
        <v>912</v>
      </c>
      <c r="G5202" t="s">
        <v>881</v>
      </c>
      <c r="H5202" t="s">
        <v>882</v>
      </c>
      <c r="I5202">
        <v>21300</v>
      </c>
      <c r="J5202" t="s">
        <v>69</v>
      </c>
      <c r="K5202" s="1">
        <v>25615</v>
      </c>
      <c r="L5202" s="1">
        <v>31115</v>
      </c>
      <c r="M5202" s="1">
        <v>5500</v>
      </c>
      <c r="N5202" s="1">
        <v>33564.83</v>
      </c>
      <c r="O5202" s="1">
        <v>-2449.83</v>
      </c>
      <c r="P5202" s="1">
        <v>33564.83</v>
      </c>
      <c r="Q5202">
        <v>0</v>
      </c>
      <c r="R5202" s="1">
        <v>31652.18</v>
      </c>
      <c r="S5202" s="1">
        <v>1912.65</v>
      </c>
    </row>
    <row r="5203" spans="1:19" x14ac:dyDescent="0.25">
      <c r="A5203" s="2">
        <v>1004</v>
      </c>
      <c r="B5203" t="s">
        <v>872</v>
      </c>
      <c r="C5203" s="2" t="str">
        <f t="shared" si="268"/>
        <v>19</v>
      </c>
      <c r="D5203" t="s">
        <v>757</v>
      </c>
      <c r="E5203" s="2" t="str">
        <f t="shared" si="269"/>
        <v>19102RM07</v>
      </c>
      <c r="F5203" t="s">
        <v>912</v>
      </c>
      <c r="G5203" t="s">
        <v>881</v>
      </c>
      <c r="H5203" t="s">
        <v>882</v>
      </c>
      <c r="I5203">
        <v>21400</v>
      </c>
      <c r="J5203" t="s">
        <v>70</v>
      </c>
      <c r="K5203" s="1">
        <v>2400</v>
      </c>
      <c r="L5203" s="1">
        <v>2650</v>
      </c>
      <c r="M5203">
        <v>250</v>
      </c>
      <c r="N5203" s="1">
        <v>1639.99</v>
      </c>
      <c r="O5203" s="1">
        <v>1010.01</v>
      </c>
      <c r="P5203" s="1">
        <v>1639.99</v>
      </c>
      <c r="Q5203">
        <v>0</v>
      </c>
      <c r="R5203" s="1">
        <v>1639.99</v>
      </c>
      <c r="S5203">
        <v>0</v>
      </c>
    </row>
    <row r="5204" spans="1:19" x14ac:dyDescent="0.25">
      <c r="A5204" s="2">
        <v>1004</v>
      </c>
      <c r="B5204" t="s">
        <v>872</v>
      </c>
      <c r="C5204" s="2" t="str">
        <f t="shared" si="268"/>
        <v>19</v>
      </c>
      <c r="D5204" t="s">
        <v>757</v>
      </c>
      <c r="E5204" s="2" t="str">
        <f t="shared" si="269"/>
        <v>19102RM07</v>
      </c>
      <c r="F5204" t="s">
        <v>912</v>
      </c>
      <c r="G5204" t="s">
        <v>881</v>
      </c>
      <c r="H5204" t="s">
        <v>882</v>
      </c>
      <c r="I5204">
        <v>21500</v>
      </c>
      <c r="J5204" t="s">
        <v>71</v>
      </c>
      <c r="K5204">
        <v>965</v>
      </c>
      <c r="L5204" s="1">
        <v>4565</v>
      </c>
      <c r="M5204" s="1">
        <v>3600</v>
      </c>
      <c r="N5204" s="1">
        <v>6620.06</v>
      </c>
      <c r="O5204" s="1">
        <v>-2055.06</v>
      </c>
      <c r="P5204" s="1">
        <v>6620.06</v>
      </c>
      <c r="Q5204">
        <v>0</v>
      </c>
      <c r="R5204" s="1">
        <v>6620.06</v>
      </c>
      <c r="S5204">
        <v>0</v>
      </c>
    </row>
    <row r="5205" spans="1:19" x14ac:dyDescent="0.25">
      <c r="A5205" s="2">
        <v>1004</v>
      </c>
      <c r="B5205" t="s">
        <v>872</v>
      </c>
      <c r="C5205" s="2" t="str">
        <f t="shared" si="268"/>
        <v>19</v>
      </c>
      <c r="D5205" t="s">
        <v>757</v>
      </c>
      <c r="E5205" s="2" t="str">
        <f t="shared" si="269"/>
        <v>19102RM07</v>
      </c>
      <c r="F5205" t="s">
        <v>912</v>
      </c>
      <c r="G5205" t="s">
        <v>881</v>
      </c>
      <c r="H5205" t="s">
        <v>882</v>
      </c>
      <c r="I5205">
        <v>22000</v>
      </c>
      <c r="J5205" t="s">
        <v>39</v>
      </c>
      <c r="K5205" s="1">
        <v>3311</v>
      </c>
      <c r="L5205" s="1">
        <v>6511</v>
      </c>
      <c r="M5205" s="1">
        <v>3200</v>
      </c>
      <c r="N5205" s="1">
        <v>3687.8</v>
      </c>
      <c r="O5205" s="1">
        <v>2823.2</v>
      </c>
      <c r="P5205" s="1">
        <v>3687.8</v>
      </c>
      <c r="Q5205">
        <v>0</v>
      </c>
      <c r="R5205" s="1">
        <v>3687.8</v>
      </c>
      <c r="S5205">
        <v>0</v>
      </c>
    </row>
    <row r="5206" spans="1:19" x14ac:dyDescent="0.25">
      <c r="A5206" s="2">
        <v>1004</v>
      </c>
      <c r="B5206" t="s">
        <v>872</v>
      </c>
      <c r="C5206" s="2" t="str">
        <f t="shared" si="268"/>
        <v>19</v>
      </c>
      <c r="D5206" t="s">
        <v>757</v>
      </c>
      <c r="E5206" s="2" t="str">
        <f t="shared" si="269"/>
        <v>19102RM07</v>
      </c>
      <c r="F5206" t="s">
        <v>912</v>
      </c>
      <c r="G5206" t="s">
        <v>881</v>
      </c>
      <c r="H5206" t="s">
        <v>882</v>
      </c>
      <c r="I5206">
        <v>22004</v>
      </c>
      <c r="J5206" t="s">
        <v>72</v>
      </c>
      <c r="K5206" s="1">
        <v>2129</v>
      </c>
      <c r="L5206" s="1">
        <v>3779</v>
      </c>
      <c r="M5206" s="1">
        <v>1650</v>
      </c>
      <c r="N5206" s="1">
        <v>4248.6000000000004</v>
      </c>
      <c r="O5206">
        <v>-469.6</v>
      </c>
      <c r="P5206" s="1">
        <v>4248.6000000000004</v>
      </c>
      <c r="Q5206">
        <v>0</v>
      </c>
      <c r="R5206" s="1">
        <v>4248.6000000000004</v>
      </c>
      <c r="S5206">
        <v>0</v>
      </c>
    </row>
    <row r="5207" spans="1:19" x14ac:dyDescent="0.25">
      <c r="A5207" s="2">
        <v>1004</v>
      </c>
      <c r="B5207" t="s">
        <v>872</v>
      </c>
      <c r="C5207" s="2" t="str">
        <f t="shared" si="268"/>
        <v>19</v>
      </c>
      <c r="D5207" t="s">
        <v>757</v>
      </c>
      <c r="E5207" s="2" t="str">
        <f t="shared" si="269"/>
        <v>19102RM07</v>
      </c>
      <c r="F5207" t="s">
        <v>912</v>
      </c>
      <c r="G5207" t="s">
        <v>881</v>
      </c>
      <c r="H5207" t="s">
        <v>882</v>
      </c>
      <c r="I5207">
        <v>22100</v>
      </c>
      <c r="J5207" t="s">
        <v>73</v>
      </c>
      <c r="K5207" s="1">
        <v>103135</v>
      </c>
      <c r="L5207" s="1">
        <v>153135</v>
      </c>
      <c r="M5207" s="1">
        <v>50000</v>
      </c>
      <c r="N5207" s="1">
        <v>138546.15</v>
      </c>
      <c r="O5207" s="1">
        <v>14588.85</v>
      </c>
      <c r="P5207" s="1">
        <v>138546.15</v>
      </c>
      <c r="Q5207">
        <v>0</v>
      </c>
      <c r="R5207" s="1">
        <v>138546.15</v>
      </c>
      <c r="S5207">
        <v>0</v>
      </c>
    </row>
    <row r="5208" spans="1:19" x14ac:dyDescent="0.25">
      <c r="A5208" s="2">
        <v>1004</v>
      </c>
      <c r="B5208" t="s">
        <v>872</v>
      </c>
      <c r="C5208" s="2" t="str">
        <f t="shared" si="268"/>
        <v>19</v>
      </c>
      <c r="D5208" t="s">
        <v>757</v>
      </c>
      <c r="E5208" s="2" t="str">
        <f t="shared" si="269"/>
        <v>19102RM07</v>
      </c>
      <c r="F5208" t="s">
        <v>912</v>
      </c>
      <c r="G5208" t="s">
        <v>881</v>
      </c>
      <c r="H5208" t="s">
        <v>882</v>
      </c>
      <c r="I5208">
        <v>22101</v>
      </c>
      <c r="J5208" t="s">
        <v>74</v>
      </c>
      <c r="K5208" s="1">
        <v>40636</v>
      </c>
      <c r="L5208" s="1">
        <v>40636</v>
      </c>
      <c r="M5208">
        <v>0</v>
      </c>
      <c r="N5208" s="1">
        <v>38718.75</v>
      </c>
      <c r="O5208" s="1">
        <v>1917.25</v>
      </c>
      <c r="P5208" s="1">
        <v>38718.75</v>
      </c>
      <c r="Q5208">
        <v>0</v>
      </c>
      <c r="R5208" s="1">
        <v>38718.75</v>
      </c>
      <c r="S5208">
        <v>0</v>
      </c>
    </row>
    <row r="5209" spans="1:19" x14ac:dyDescent="0.25">
      <c r="A5209" s="2">
        <v>1004</v>
      </c>
      <c r="B5209" t="s">
        <v>872</v>
      </c>
      <c r="C5209" s="2" t="str">
        <f t="shared" si="268"/>
        <v>19</v>
      </c>
      <c r="D5209" t="s">
        <v>757</v>
      </c>
      <c r="E5209" s="2" t="str">
        <f t="shared" si="269"/>
        <v>19102RM07</v>
      </c>
      <c r="F5209" t="s">
        <v>912</v>
      </c>
      <c r="G5209" t="s">
        <v>881</v>
      </c>
      <c r="H5209" t="s">
        <v>882</v>
      </c>
      <c r="I5209">
        <v>22102</v>
      </c>
      <c r="J5209" t="s">
        <v>75</v>
      </c>
      <c r="K5209" s="1">
        <v>3967</v>
      </c>
      <c r="L5209" s="1">
        <v>15967</v>
      </c>
      <c r="M5209" s="1">
        <v>12000</v>
      </c>
      <c r="N5209" s="1">
        <v>10171.32</v>
      </c>
      <c r="O5209" s="1">
        <v>5795.68</v>
      </c>
      <c r="P5209" s="1">
        <v>10171.32</v>
      </c>
      <c r="Q5209">
        <v>0</v>
      </c>
      <c r="R5209" s="1">
        <v>5044.7299999999996</v>
      </c>
      <c r="S5209" s="1">
        <v>5126.59</v>
      </c>
    </row>
    <row r="5210" spans="1:19" x14ac:dyDescent="0.25">
      <c r="A5210" s="2">
        <v>1004</v>
      </c>
      <c r="B5210" t="s">
        <v>872</v>
      </c>
      <c r="C5210" s="2" t="str">
        <f t="shared" si="268"/>
        <v>19</v>
      </c>
      <c r="D5210" t="s">
        <v>757</v>
      </c>
      <c r="E5210" s="2" t="str">
        <f t="shared" si="269"/>
        <v>19102RM07</v>
      </c>
      <c r="F5210" t="s">
        <v>912</v>
      </c>
      <c r="G5210" t="s">
        <v>881</v>
      </c>
      <c r="H5210" t="s">
        <v>882</v>
      </c>
      <c r="I5210">
        <v>22103</v>
      </c>
      <c r="J5210" t="s">
        <v>76</v>
      </c>
      <c r="K5210" s="1">
        <v>108488</v>
      </c>
      <c r="L5210" s="1">
        <v>180588</v>
      </c>
      <c r="M5210" s="1">
        <v>72100</v>
      </c>
      <c r="N5210" s="1">
        <v>163682.6</v>
      </c>
      <c r="O5210" s="1">
        <v>16905.400000000001</v>
      </c>
      <c r="P5210" s="1">
        <v>163682.6</v>
      </c>
      <c r="Q5210">
        <v>0</v>
      </c>
      <c r="R5210" s="1">
        <v>163682.6</v>
      </c>
      <c r="S5210">
        <v>0</v>
      </c>
    </row>
    <row r="5211" spans="1:19" x14ac:dyDescent="0.25">
      <c r="A5211" s="2">
        <v>1004</v>
      </c>
      <c r="B5211" t="s">
        <v>872</v>
      </c>
      <c r="C5211" s="2" t="str">
        <f t="shared" si="268"/>
        <v>19</v>
      </c>
      <c r="D5211" t="s">
        <v>757</v>
      </c>
      <c r="E5211" s="2" t="str">
        <f t="shared" si="269"/>
        <v>19102RM07</v>
      </c>
      <c r="F5211" t="s">
        <v>912</v>
      </c>
      <c r="G5211" t="s">
        <v>881</v>
      </c>
      <c r="H5211" t="s">
        <v>882</v>
      </c>
      <c r="I5211">
        <v>22104</v>
      </c>
      <c r="J5211" t="s">
        <v>77</v>
      </c>
      <c r="K5211">
        <v>0</v>
      </c>
      <c r="L5211" s="1">
        <v>21100</v>
      </c>
      <c r="M5211" s="1">
        <v>21100</v>
      </c>
      <c r="N5211" s="1">
        <v>21042.74</v>
      </c>
      <c r="O5211">
        <v>57.26</v>
      </c>
      <c r="P5211" s="1">
        <v>21042.74</v>
      </c>
      <c r="Q5211">
        <v>0</v>
      </c>
      <c r="R5211" s="1">
        <v>1686.68</v>
      </c>
      <c r="S5211" s="1">
        <v>19356.060000000001</v>
      </c>
    </row>
    <row r="5212" spans="1:19" x14ac:dyDescent="0.25">
      <c r="A5212" s="2">
        <v>1004</v>
      </c>
      <c r="B5212" t="s">
        <v>872</v>
      </c>
      <c r="C5212" s="2" t="str">
        <f t="shared" si="268"/>
        <v>19</v>
      </c>
      <c r="D5212" t="s">
        <v>757</v>
      </c>
      <c r="E5212" s="2" t="str">
        <f t="shared" si="269"/>
        <v>19102RM07</v>
      </c>
      <c r="F5212" t="s">
        <v>912</v>
      </c>
      <c r="G5212" t="s">
        <v>881</v>
      </c>
      <c r="H5212" t="s">
        <v>882</v>
      </c>
      <c r="I5212">
        <v>22105</v>
      </c>
      <c r="J5212" t="s">
        <v>357</v>
      </c>
      <c r="K5212" s="1">
        <v>423595</v>
      </c>
      <c r="L5212">
        <v>11</v>
      </c>
      <c r="M5212" s="1">
        <v>-423584</v>
      </c>
      <c r="N5212">
        <v>0</v>
      </c>
      <c r="O5212">
        <v>11</v>
      </c>
      <c r="P5212">
        <v>0</v>
      </c>
      <c r="Q5212">
        <v>0</v>
      </c>
      <c r="R5212">
        <v>0</v>
      </c>
      <c r="S5212">
        <v>0</v>
      </c>
    </row>
    <row r="5213" spans="1:19" x14ac:dyDescent="0.25">
      <c r="A5213" s="2">
        <v>1004</v>
      </c>
      <c r="B5213" t="s">
        <v>872</v>
      </c>
      <c r="C5213" s="2" t="str">
        <f t="shared" si="268"/>
        <v>19</v>
      </c>
      <c r="D5213" t="s">
        <v>757</v>
      </c>
      <c r="E5213" s="2" t="str">
        <f t="shared" si="269"/>
        <v>19102RM07</v>
      </c>
      <c r="F5213" t="s">
        <v>912</v>
      </c>
      <c r="G5213" t="s">
        <v>881</v>
      </c>
      <c r="H5213" t="s">
        <v>882</v>
      </c>
      <c r="I5213">
        <v>22107</v>
      </c>
      <c r="J5213" t="s">
        <v>106</v>
      </c>
      <c r="K5213" s="1">
        <v>3045</v>
      </c>
      <c r="L5213" s="1">
        <v>16455</v>
      </c>
      <c r="M5213" s="1">
        <v>13410</v>
      </c>
      <c r="N5213" s="1">
        <v>5799.08</v>
      </c>
      <c r="O5213" s="1">
        <v>10655.92</v>
      </c>
      <c r="P5213" s="1">
        <v>5799.08</v>
      </c>
      <c r="Q5213">
        <v>0</v>
      </c>
      <c r="R5213" s="1">
        <v>5799.08</v>
      </c>
      <c r="S5213">
        <v>0</v>
      </c>
    </row>
    <row r="5214" spans="1:19" x14ac:dyDescent="0.25">
      <c r="A5214" s="2">
        <v>1004</v>
      </c>
      <c r="B5214" t="s">
        <v>872</v>
      </c>
      <c r="C5214" s="2" t="str">
        <f t="shared" si="268"/>
        <v>19</v>
      </c>
      <c r="D5214" t="s">
        <v>757</v>
      </c>
      <c r="E5214" s="2" t="str">
        <f t="shared" si="269"/>
        <v>19102RM07</v>
      </c>
      <c r="F5214" t="s">
        <v>912</v>
      </c>
      <c r="G5214" t="s">
        <v>881</v>
      </c>
      <c r="H5214" t="s">
        <v>882</v>
      </c>
      <c r="I5214">
        <v>22109</v>
      </c>
      <c r="J5214" t="s">
        <v>78</v>
      </c>
      <c r="K5214" s="1">
        <v>109351</v>
      </c>
      <c r="L5214" s="1">
        <v>261340</v>
      </c>
      <c r="M5214" s="1">
        <v>151989</v>
      </c>
      <c r="N5214" s="1">
        <v>255245.92</v>
      </c>
      <c r="O5214" s="1">
        <v>6094.08</v>
      </c>
      <c r="P5214" s="1">
        <v>255245.92</v>
      </c>
      <c r="Q5214">
        <v>0</v>
      </c>
      <c r="R5214" s="1">
        <v>255245.92</v>
      </c>
      <c r="S5214">
        <v>0</v>
      </c>
    </row>
    <row r="5215" spans="1:19" x14ac:dyDescent="0.25">
      <c r="A5215" s="2">
        <v>1004</v>
      </c>
      <c r="B5215" t="s">
        <v>872</v>
      </c>
      <c r="C5215" s="2" t="str">
        <f t="shared" si="268"/>
        <v>19</v>
      </c>
      <c r="D5215" t="s">
        <v>757</v>
      </c>
      <c r="E5215" s="2" t="str">
        <f t="shared" si="269"/>
        <v>19102RM07</v>
      </c>
      <c r="F5215" t="s">
        <v>912</v>
      </c>
      <c r="G5215" t="s">
        <v>881</v>
      </c>
      <c r="H5215" t="s">
        <v>882</v>
      </c>
      <c r="I5215">
        <v>22300</v>
      </c>
      <c r="J5215" t="s">
        <v>79</v>
      </c>
      <c r="K5215">
        <v>250</v>
      </c>
      <c r="L5215">
        <v>910</v>
      </c>
      <c r="M5215">
        <v>660</v>
      </c>
      <c r="N5215" s="1">
        <v>1965.95</v>
      </c>
      <c r="O5215" s="1">
        <v>-1055.95</v>
      </c>
      <c r="P5215" s="1">
        <v>1965.95</v>
      </c>
      <c r="Q5215">
        <v>0</v>
      </c>
      <c r="R5215" s="1">
        <v>1965.95</v>
      </c>
      <c r="S5215">
        <v>0</v>
      </c>
    </row>
    <row r="5216" spans="1:19" x14ac:dyDescent="0.25">
      <c r="A5216" s="2">
        <v>1004</v>
      </c>
      <c r="B5216" t="s">
        <v>872</v>
      </c>
      <c r="C5216" s="2" t="str">
        <f t="shared" si="268"/>
        <v>19</v>
      </c>
      <c r="D5216" t="s">
        <v>757</v>
      </c>
      <c r="E5216" s="2" t="str">
        <f t="shared" si="269"/>
        <v>19102RM07</v>
      </c>
      <c r="F5216" t="s">
        <v>912</v>
      </c>
      <c r="G5216" t="s">
        <v>881</v>
      </c>
      <c r="H5216" t="s">
        <v>882</v>
      </c>
      <c r="I5216">
        <v>22401</v>
      </c>
      <c r="J5216" t="s">
        <v>175</v>
      </c>
      <c r="K5216" s="1">
        <v>3092</v>
      </c>
      <c r="L5216" s="1">
        <v>3092</v>
      </c>
      <c r="M5216">
        <v>0</v>
      </c>
      <c r="N5216">
        <v>796.72</v>
      </c>
      <c r="O5216" s="1">
        <v>2295.2800000000002</v>
      </c>
      <c r="P5216">
        <v>796.72</v>
      </c>
      <c r="Q5216">
        <v>0</v>
      </c>
      <c r="R5216">
        <v>796.72</v>
      </c>
      <c r="S5216">
        <v>0</v>
      </c>
    </row>
    <row r="5217" spans="1:19" x14ac:dyDescent="0.25">
      <c r="A5217" s="2">
        <v>1004</v>
      </c>
      <c r="B5217" t="s">
        <v>872</v>
      </c>
      <c r="C5217" s="2" t="str">
        <f t="shared" si="268"/>
        <v>19</v>
      </c>
      <c r="D5217" t="s">
        <v>757</v>
      </c>
      <c r="E5217" s="2" t="str">
        <f t="shared" si="269"/>
        <v>19102RM07</v>
      </c>
      <c r="F5217" t="s">
        <v>912</v>
      </c>
      <c r="G5217" t="s">
        <v>881</v>
      </c>
      <c r="H5217" t="s">
        <v>882</v>
      </c>
      <c r="I5217">
        <v>22609</v>
      </c>
      <c r="J5217" t="s">
        <v>44</v>
      </c>
      <c r="K5217">
        <v>386</v>
      </c>
      <c r="L5217">
        <v>386</v>
      </c>
      <c r="M5217">
        <v>0</v>
      </c>
      <c r="N5217">
        <v>46.7</v>
      </c>
      <c r="O5217">
        <v>339.3</v>
      </c>
      <c r="P5217">
        <v>46.7</v>
      </c>
      <c r="Q5217">
        <v>0</v>
      </c>
      <c r="R5217">
        <v>46.7</v>
      </c>
      <c r="S5217">
        <v>0</v>
      </c>
    </row>
    <row r="5218" spans="1:19" x14ac:dyDescent="0.25">
      <c r="A5218" s="2">
        <v>1004</v>
      </c>
      <c r="B5218" t="s">
        <v>872</v>
      </c>
      <c r="C5218" s="2" t="str">
        <f t="shared" si="268"/>
        <v>19</v>
      </c>
      <c r="D5218" t="s">
        <v>757</v>
      </c>
      <c r="E5218" s="2" t="str">
        <f t="shared" si="269"/>
        <v>19102RM07</v>
      </c>
      <c r="F5218" t="s">
        <v>912</v>
      </c>
      <c r="G5218" t="s">
        <v>881</v>
      </c>
      <c r="H5218" t="s">
        <v>882</v>
      </c>
      <c r="I5218">
        <v>22700</v>
      </c>
      <c r="J5218" t="s">
        <v>84</v>
      </c>
      <c r="K5218" s="1">
        <v>120186</v>
      </c>
      <c r="L5218" s="1">
        <v>115186</v>
      </c>
      <c r="M5218" s="1">
        <v>-5000</v>
      </c>
      <c r="N5218" s="1">
        <v>103477.1</v>
      </c>
      <c r="O5218" s="1">
        <v>11708.9</v>
      </c>
      <c r="P5218" s="1">
        <v>103477.1</v>
      </c>
      <c r="Q5218">
        <v>0</v>
      </c>
      <c r="R5218" s="1">
        <v>102399.37</v>
      </c>
      <c r="S5218" s="1">
        <v>1077.73</v>
      </c>
    </row>
    <row r="5219" spans="1:19" x14ac:dyDescent="0.25">
      <c r="A5219" s="2">
        <v>1004</v>
      </c>
      <c r="B5219" t="s">
        <v>872</v>
      </c>
      <c r="C5219" s="2" t="str">
        <f t="shared" si="268"/>
        <v>19</v>
      </c>
      <c r="D5219" t="s">
        <v>757</v>
      </c>
      <c r="E5219" s="2" t="str">
        <f t="shared" si="269"/>
        <v>19102RM07</v>
      </c>
      <c r="F5219" t="s">
        <v>912</v>
      </c>
      <c r="G5219" t="s">
        <v>881</v>
      </c>
      <c r="H5219" t="s">
        <v>882</v>
      </c>
      <c r="I5219">
        <v>22705</v>
      </c>
      <c r="J5219" t="s">
        <v>223</v>
      </c>
      <c r="K5219" s="1">
        <v>1719</v>
      </c>
      <c r="L5219" s="1">
        <v>1719</v>
      </c>
      <c r="M5219">
        <v>0</v>
      </c>
      <c r="N5219">
        <v>0</v>
      </c>
      <c r="O5219" s="1">
        <v>1719</v>
      </c>
      <c r="P5219">
        <v>0</v>
      </c>
      <c r="Q5219">
        <v>0</v>
      </c>
      <c r="R5219">
        <v>0</v>
      </c>
      <c r="S5219">
        <v>0</v>
      </c>
    </row>
    <row r="5220" spans="1:19" x14ac:dyDescent="0.25">
      <c r="A5220" s="2">
        <v>1004</v>
      </c>
      <c r="B5220" t="s">
        <v>872</v>
      </c>
      <c r="C5220" s="2" t="str">
        <f t="shared" si="268"/>
        <v>19</v>
      </c>
      <c r="D5220" t="s">
        <v>757</v>
      </c>
      <c r="E5220" s="2" t="str">
        <f t="shared" si="269"/>
        <v>19102RM07</v>
      </c>
      <c r="F5220" t="s">
        <v>912</v>
      </c>
      <c r="G5220" t="s">
        <v>881</v>
      </c>
      <c r="H5220" t="s">
        <v>882</v>
      </c>
      <c r="I5220">
        <v>22709</v>
      </c>
      <c r="J5220" t="s">
        <v>87</v>
      </c>
      <c r="K5220" s="1">
        <v>1440</v>
      </c>
      <c r="L5220" s="1">
        <v>2440</v>
      </c>
      <c r="M5220" s="1">
        <v>1000</v>
      </c>
      <c r="N5220" s="1">
        <v>2220.84</v>
      </c>
      <c r="O5220">
        <v>219.16</v>
      </c>
      <c r="P5220" s="1">
        <v>2220.84</v>
      </c>
      <c r="Q5220">
        <v>0</v>
      </c>
      <c r="R5220" s="1">
        <v>2220.83</v>
      </c>
      <c r="S5220">
        <v>0.01</v>
      </c>
    </row>
    <row r="5221" spans="1:19" x14ac:dyDescent="0.25">
      <c r="A5221" s="2">
        <v>1004</v>
      </c>
      <c r="B5221" t="s">
        <v>872</v>
      </c>
      <c r="C5221" s="2" t="str">
        <f t="shared" si="268"/>
        <v>19</v>
      </c>
      <c r="D5221" t="s">
        <v>757</v>
      </c>
      <c r="E5221" s="2" t="str">
        <f t="shared" si="269"/>
        <v>19102RM07</v>
      </c>
      <c r="F5221" t="s">
        <v>912</v>
      </c>
      <c r="G5221" t="s">
        <v>881</v>
      </c>
      <c r="H5221" t="s">
        <v>882</v>
      </c>
      <c r="I5221">
        <v>22714</v>
      </c>
      <c r="J5221" t="s">
        <v>886</v>
      </c>
      <c r="K5221" s="1">
        <v>73664</v>
      </c>
      <c r="L5221" s="1">
        <v>88664</v>
      </c>
      <c r="M5221" s="1">
        <v>15000</v>
      </c>
      <c r="N5221" s="1">
        <v>86139.46</v>
      </c>
      <c r="O5221" s="1">
        <v>2524.54</v>
      </c>
      <c r="P5221" s="1">
        <v>86139.46</v>
      </c>
      <c r="Q5221">
        <v>0</v>
      </c>
      <c r="R5221" s="1">
        <v>61042.54</v>
      </c>
      <c r="S5221" s="1">
        <v>25096.92</v>
      </c>
    </row>
    <row r="5222" spans="1:19" x14ac:dyDescent="0.25">
      <c r="A5222" s="2">
        <v>1004</v>
      </c>
      <c r="B5222" t="s">
        <v>872</v>
      </c>
      <c r="C5222" s="2" t="str">
        <f t="shared" si="268"/>
        <v>19</v>
      </c>
      <c r="D5222" t="s">
        <v>757</v>
      </c>
      <c r="E5222" s="2" t="str">
        <f t="shared" si="269"/>
        <v>19102RM07</v>
      </c>
      <c r="F5222" t="s">
        <v>912</v>
      </c>
      <c r="G5222" t="s">
        <v>881</v>
      </c>
      <c r="H5222" t="s">
        <v>882</v>
      </c>
      <c r="I5222">
        <v>23100</v>
      </c>
      <c r="J5222" t="s">
        <v>89</v>
      </c>
      <c r="K5222">
        <v>600</v>
      </c>
      <c r="L5222">
        <v>600</v>
      </c>
      <c r="M5222">
        <v>0</v>
      </c>
      <c r="N5222">
        <v>54.34</v>
      </c>
      <c r="O5222">
        <v>545.66</v>
      </c>
      <c r="P5222">
        <v>54.34</v>
      </c>
      <c r="Q5222">
        <v>0</v>
      </c>
      <c r="R5222">
        <v>54.34</v>
      </c>
      <c r="S5222">
        <v>0</v>
      </c>
    </row>
    <row r="5223" spans="1:19" x14ac:dyDescent="0.25">
      <c r="A5223" s="2">
        <v>1004</v>
      </c>
      <c r="B5223" t="s">
        <v>872</v>
      </c>
      <c r="C5223" s="2" t="str">
        <f t="shared" si="268"/>
        <v>19</v>
      </c>
      <c r="D5223" t="s">
        <v>757</v>
      </c>
      <c r="E5223" s="2" t="str">
        <f t="shared" si="269"/>
        <v>19102RM07</v>
      </c>
      <c r="F5223" t="s">
        <v>912</v>
      </c>
      <c r="G5223" t="s">
        <v>881</v>
      </c>
      <c r="H5223" t="s">
        <v>882</v>
      </c>
      <c r="I5223">
        <v>27100</v>
      </c>
      <c r="J5223" t="s">
        <v>230</v>
      </c>
      <c r="K5223" s="1">
        <v>30299</v>
      </c>
      <c r="L5223" s="1">
        <v>48399</v>
      </c>
      <c r="M5223" s="1">
        <v>18100</v>
      </c>
      <c r="N5223" s="1">
        <v>46635.99</v>
      </c>
      <c r="O5223" s="1">
        <v>1763.01</v>
      </c>
      <c r="P5223" s="1">
        <v>46635.99</v>
      </c>
      <c r="Q5223">
        <v>0</v>
      </c>
      <c r="R5223" s="1">
        <v>46635.99</v>
      </c>
      <c r="S5223">
        <v>0</v>
      </c>
    </row>
    <row r="5224" spans="1:19" x14ac:dyDescent="0.25">
      <c r="A5224" s="2">
        <v>1004</v>
      </c>
      <c r="B5224" t="s">
        <v>872</v>
      </c>
      <c r="C5224" s="2" t="str">
        <f t="shared" si="268"/>
        <v>19</v>
      </c>
      <c r="D5224" t="s">
        <v>757</v>
      </c>
      <c r="E5224" s="2" t="str">
        <f t="shared" si="269"/>
        <v>19102RM07</v>
      </c>
      <c r="F5224" t="s">
        <v>912</v>
      </c>
      <c r="G5224" t="s">
        <v>881</v>
      </c>
      <c r="H5224" t="s">
        <v>882</v>
      </c>
      <c r="I5224">
        <v>27105</v>
      </c>
      <c r="J5224" t="s">
        <v>875</v>
      </c>
      <c r="K5224" s="1">
        <v>1677</v>
      </c>
      <c r="L5224" s="1">
        <v>1677</v>
      </c>
      <c r="M5224">
        <v>0</v>
      </c>
      <c r="N5224" s="1">
        <v>2756.78</v>
      </c>
      <c r="O5224" s="1">
        <v>-1079.78</v>
      </c>
      <c r="P5224" s="1">
        <v>2756.78</v>
      </c>
      <c r="Q5224">
        <v>0</v>
      </c>
      <c r="R5224" s="1">
        <v>2756.78</v>
      </c>
      <c r="S5224">
        <v>0</v>
      </c>
    </row>
    <row r="5225" spans="1:19" x14ac:dyDescent="0.25">
      <c r="A5225" s="2">
        <v>1004</v>
      </c>
      <c r="B5225" t="s">
        <v>872</v>
      </c>
      <c r="C5225" s="2" t="str">
        <f t="shared" si="268"/>
        <v>19</v>
      </c>
      <c r="D5225" t="s">
        <v>757</v>
      </c>
      <c r="E5225" s="2" t="str">
        <f t="shared" si="269"/>
        <v>19102RM07</v>
      </c>
      <c r="F5225" t="s">
        <v>912</v>
      </c>
      <c r="G5225" t="s">
        <v>881</v>
      </c>
      <c r="H5225" t="s">
        <v>882</v>
      </c>
      <c r="I5225">
        <v>28001</v>
      </c>
      <c r="J5225" t="s">
        <v>45</v>
      </c>
      <c r="K5225" s="1">
        <v>7243</v>
      </c>
      <c r="L5225" s="1">
        <v>7243</v>
      </c>
      <c r="M5225">
        <v>0</v>
      </c>
      <c r="N5225" s="1">
        <v>2811.22</v>
      </c>
      <c r="O5225" s="1">
        <v>4431.78</v>
      </c>
      <c r="P5225" s="1">
        <v>2811.22</v>
      </c>
      <c r="Q5225">
        <v>0</v>
      </c>
      <c r="R5225" s="1">
        <v>2811.22</v>
      </c>
      <c r="S5225">
        <v>0</v>
      </c>
    </row>
    <row r="5226" spans="1:19" x14ac:dyDescent="0.25">
      <c r="A5226" s="2">
        <v>1004</v>
      </c>
      <c r="B5226" t="s">
        <v>872</v>
      </c>
      <c r="C5226" s="2" t="str">
        <f t="shared" si="268"/>
        <v>19</v>
      </c>
      <c r="D5226" t="s">
        <v>757</v>
      </c>
      <c r="E5226" s="2" t="str">
        <f t="shared" ref="E5226:E5252" si="270">"19102RM08"</f>
        <v>19102RM08</v>
      </c>
      <c r="F5226" t="s">
        <v>913</v>
      </c>
      <c r="G5226" t="s">
        <v>881</v>
      </c>
      <c r="H5226" t="s">
        <v>882</v>
      </c>
      <c r="I5226">
        <v>21000</v>
      </c>
      <c r="J5226" t="s">
        <v>167</v>
      </c>
      <c r="K5226" s="1">
        <v>9233</v>
      </c>
      <c r="L5226" s="1">
        <v>13433</v>
      </c>
      <c r="M5226" s="1">
        <v>4200</v>
      </c>
      <c r="N5226" s="1">
        <v>11910.6</v>
      </c>
      <c r="O5226" s="1">
        <v>1522.4</v>
      </c>
      <c r="P5226" s="1">
        <v>11910.6</v>
      </c>
      <c r="Q5226">
        <v>0</v>
      </c>
      <c r="R5226" s="1">
        <v>11910.6</v>
      </c>
      <c r="S5226">
        <v>0</v>
      </c>
    </row>
    <row r="5227" spans="1:19" x14ac:dyDescent="0.25">
      <c r="A5227" s="2">
        <v>1004</v>
      </c>
      <c r="B5227" t="s">
        <v>872</v>
      </c>
      <c r="C5227" s="2" t="str">
        <f t="shared" si="268"/>
        <v>19</v>
      </c>
      <c r="D5227" t="s">
        <v>757</v>
      </c>
      <c r="E5227" s="2" t="str">
        <f t="shared" si="270"/>
        <v>19102RM08</v>
      </c>
      <c r="F5227" t="s">
        <v>913</v>
      </c>
      <c r="G5227" t="s">
        <v>881</v>
      </c>
      <c r="H5227" t="s">
        <v>882</v>
      </c>
      <c r="I5227">
        <v>21200</v>
      </c>
      <c r="J5227" t="s">
        <v>68</v>
      </c>
      <c r="K5227" s="1">
        <v>1134</v>
      </c>
      <c r="L5227" s="1">
        <v>1134</v>
      </c>
      <c r="M5227">
        <v>0</v>
      </c>
      <c r="N5227" s="1">
        <v>2179.62</v>
      </c>
      <c r="O5227" s="1">
        <v>-1045.6199999999999</v>
      </c>
      <c r="P5227" s="1">
        <v>2179.62</v>
      </c>
      <c r="Q5227">
        <v>0</v>
      </c>
      <c r="R5227" s="1">
        <v>2179.62</v>
      </c>
      <c r="S5227">
        <v>0</v>
      </c>
    </row>
    <row r="5228" spans="1:19" x14ac:dyDescent="0.25">
      <c r="A5228" s="2">
        <v>1004</v>
      </c>
      <c r="B5228" t="s">
        <v>872</v>
      </c>
      <c r="C5228" s="2" t="str">
        <f t="shared" si="268"/>
        <v>19</v>
      </c>
      <c r="D5228" t="s">
        <v>757</v>
      </c>
      <c r="E5228" s="2" t="str">
        <f t="shared" si="270"/>
        <v>19102RM08</v>
      </c>
      <c r="F5228" t="s">
        <v>913</v>
      </c>
      <c r="G5228" t="s">
        <v>881</v>
      </c>
      <c r="H5228" t="s">
        <v>882</v>
      </c>
      <c r="I5228">
        <v>21300</v>
      </c>
      <c r="J5228" t="s">
        <v>69</v>
      </c>
      <c r="K5228" s="1">
        <v>13375</v>
      </c>
      <c r="L5228" s="1">
        <v>13375</v>
      </c>
      <c r="M5228">
        <v>0</v>
      </c>
      <c r="N5228" s="1">
        <v>8316.4599999999991</v>
      </c>
      <c r="O5228" s="1">
        <v>5058.54</v>
      </c>
      <c r="P5228" s="1">
        <v>8316.4599999999991</v>
      </c>
      <c r="Q5228">
        <v>0</v>
      </c>
      <c r="R5228" s="1">
        <v>7484.75</v>
      </c>
      <c r="S5228">
        <v>831.71</v>
      </c>
    </row>
    <row r="5229" spans="1:19" x14ac:dyDescent="0.25">
      <c r="A5229" s="2">
        <v>1004</v>
      </c>
      <c r="B5229" t="s">
        <v>872</v>
      </c>
      <c r="C5229" s="2" t="str">
        <f t="shared" si="268"/>
        <v>19</v>
      </c>
      <c r="D5229" t="s">
        <v>757</v>
      </c>
      <c r="E5229" s="2" t="str">
        <f t="shared" si="270"/>
        <v>19102RM08</v>
      </c>
      <c r="F5229" t="s">
        <v>913</v>
      </c>
      <c r="G5229" t="s">
        <v>881</v>
      </c>
      <c r="H5229" t="s">
        <v>882</v>
      </c>
      <c r="I5229">
        <v>21400</v>
      </c>
      <c r="J5229" t="s">
        <v>70</v>
      </c>
      <c r="K5229" s="1">
        <v>1200</v>
      </c>
      <c r="L5229" s="1">
        <v>1200</v>
      </c>
      <c r="M5229">
        <v>0</v>
      </c>
      <c r="N5229" s="1">
        <v>2227.3000000000002</v>
      </c>
      <c r="O5229" s="1">
        <v>-1027.3</v>
      </c>
      <c r="P5229" s="1">
        <v>2227.3000000000002</v>
      </c>
      <c r="Q5229">
        <v>0</v>
      </c>
      <c r="R5229" s="1">
        <v>2227.3000000000002</v>
      </c>
      <c r="S5229">
        <v>0</v>
      </c>
    </row>
    <row r="5230" spans="1:19" x14ac:dyDescent="0.25">
      <c r="A5230" s="2">
        <v>1004</v>
      </c>
      <c r="B5230" t="s">
        <v>872</v>
      </c>
      <c r="C5230" s="2" t="str">
        <f t="shared" si="268"/>
        <v>19</v>
      </c>
      <c r="D5230" t="s">
        <v>757</v>
      </c>
      <c r="E5230" s="2" t="str">
        <f t="shared" si="270"/>
        <v>19102RM08</v>
      </c>
      <c r="F5230" t="s">
        <v>913</v>
      </c>
      <c r="G5230" t="s">
        <v>881</v>
      </c>
      <c r="H5230" t="s">
        <v>882</v>
      </c>
      <c r="I5230">
        <v>21500</v>
      </c>
      <c r="J5230" t="s">
        <v>71</v>
      </c>
      <c r="K5230">
        <v>490</v>
      </c>
      <c r="L5230">
        <v>490</v>
      </c>
      <c r="M5230">
        <v>0</v>
      </c>
      <c r="N5230">
        <v>878.5</v>
      </c>
      <c r="O5230">
        <v>-388.5</v>
      </c>
      <c r="P5230">
        <v>878.5</v>
      </c>
      <c r="Q5230">
        <v>0</v>
      </c>
      <c r="R5230">
        <v>878.5</v>
      </c>
      <c r="S5230">
        <v>0</v>
      </c>
    </row>
    <row r="5231" spans="1:19" x14ac:dyDescent="0.25">
      <c r="A5231" s="2">
        <v>1004</v>
      </c>
      <c r="B5231" t="s">
        <v>872</v>
      </c>
      <c r="C5231" s="2" t="str">
        <f t="shared" si="268"/>
        <v>19</v>
      </c>
      <c r="D5231" t="s">
        <v>757</v>
      </c>
      <c r="E5231" s="2" t="str">
        <f t="shared" si="270"/>
        <v>19102RM08</v>
      </c>
      <c r="F5231" t="s">
        <v>913</v>
      </c>
      <c r="G5231" t="s">
        <v>881</v>
      </c>
      <c r="H5231" t="s">
        <v>882</v>
      </c>
      <c r="I5231">
        <v>22000</v>
      </c>
      <c r="J5231" t="s">
        <v>39</v>
      </c>
      <c r="K5231" s="1">
        <v>1726</v>
      </c>
      <c r="L5231" s="1">
        <v>2026</v>
      </c>
      <c r="M5231">
        <v>300</v>
      </c>
      <c r="N5231" s="1">
        <v>2913.79</v>
      </c>
      <c r="O5231">
        <v>-887.79</v>
      </c>
      <c r="P5231" s="1">
        <v>2913.79</v>
      </c>
      <c r="Q5231">
        <v>0</v>
      </c>
      <c r="R5231" s="1">
        <v>2913.79</v>
      </c>
      <c r="S5231">
        <v>0</v>
      </c>
    </row>
    <row r="5232" spans="1:19" x14ac:dyDescent="0.25">
      <c r="A5232" s="2">
        <v>1004</v>
      </c>
      <c r="B5232" t="s">
        <v>872</v>
      </c>
      <c r="C5232" s="2" t="str">
        <f t="shared" si="268"/>
        <v>19</v>
      </c>
      <c r="D5232" t="s">
        <v>757</v>
      </c>
      <c r="E5232" s="2" t="str">
        <f t="shared" si="270"/>
        <v>19102RM08</v>
      </c>
      <c r="F5232" t="s">
        <v>913</v>
      </c>
      <c r="G5232" t="s">
        <v>881</v>
      </c>
      <c r="H5232" t="s">
        <v>882</v>
      </c>
      <c r="I5232">
        <v>22004</v>
      </c>
      <c r="J5232" t="s">
        <v>72</v>
      </c>
      <c r="K5232" s="1">
        <v>1447</v>
      </c>
      <c r="L5232" s="1">
        <v>1797</v>
      </c>
      <c r="M5232">
        <v>350</v>
      </c>
      <c r="N5232" s="1">
        <v>1763.17</v>
      </c>
      <c r="O5232">
        <v>33.83</v>
      </c>
      <c r="P5232" s="1">
        <v>1763.17</v>
      </c>
      <c r="Q5232">
        <v>0</v>
      </c>
      <c r="R5232" s="1">
        <v>1763.17</v>
      </c>
      <c r="S5232">
        <v>0</v>
      </c>
    </row>
    <row r="5233" spans="1:19" x14ac:dyDescent="0.25">
      <c r="A5233" s="2">
        <v>1004</v>
      </c>
      <c r="B5233" t="s">
        <v>872</v>
      </c>
      <c r="C5233" s="2" t="str">
        <f t="shared" si="268"/>
        <v>19</v>
      </c>
      <c r="D5233" t="s">
        <v>757</v>
      </c>
      <c r="E5233" s="2" t="str">
        <f t="shared" si="270"/>
        <v>19102RM08</v>
      </c>
      <c r="F5233" t="s">
        <v>913</v>
      </c>
      <c r="G5233" t="s">
        <v>881</v>
      </c>
      <c r="H5233" t="s">
        <v>882</v>
      </c>
      <c r="I5233">
        <v>22100</v>
      </c>
      <c r="J5233" t="s">
        <v>73</v>
      </c>
      <c r="K5233" s="1">
        <v>36435</v>
      </c>
      <c r="L5233" s="1">
        <v>59035</v>
      </c>
      <c r="M5233" s="1">
        <v>22600</v>
      </c>
      <c r="N5233" s="1">
        <v>65362.94</v>
      </c>
      <c r="O5233" s="1">
        <v>-6327.94</v>
      </c>
      <c r="P5233" s="1">
        <v>65362.94</v>
      </c>
      <c r="Q5233">
        <v>0</v>
      </c>
      <c r="R5233" s="1">
        <v>65362.94</v>
      </c>
      <c r="S5233">
        <v>0</v>
      </c>
    </row>
    <row r="5234" spans="1:19" x14ac:dyDescent="0.25">
      <c r="A5234" s="2">
        <v>1004</v>
      </c>
      <c r="B5234" t="s">
        <v>872</v>
      </c>
      <c r="C5234" s="2" t="str">
        <f t="shared" si="268"/>
        <v>19</v>
      </c>
      <c r="D5234" t="s">
        <v>757</v>
      </c>
      <c r="E5234" s="2" t="str">
        <f t="shared" si="270"/>
        <v>19102RM08</v>
      </c>
      <c r="F5234" t="s">
        <v>913</v>
      </c>
      <c r="G5234" t="s">
        <v>881</v>
      </c>
      <c r="H5234" t="s">
        <v>882</v>
      </c>
      <c r="I5234">
        <v>22101</v>
      </c>
      <c r="J5234" t="s">
        <v>74</v>
      </c>
      <c r="K5234" s="1">
        <v>16019</v>
      </c>
      <c r="L5234" s="1">
        <v>16019</v>
      </c>
      <c r="M5234">
        <v>0</v>
      </c>
      <c r="N5234" s="1">
        <v>14778.16</v>
      </c>
      <c r="O5234" s="1">
        <v>1240.8399999999999</v>
      </c>
      <c r="P5234" s="1">
        <v>14778.16</v>
      </c>
      <c r="Q5234">
        <v>0</v>
      </c>
      <c r="R5234" s="1">
        <v>14778.16</v>
      </c>
      <c r="S5234">
        <v>0</v>
      </c>
    </row>
    <row r="5235" spans="1:19" x14ac:dyDescent="0.25">
      <c r="A5235" s="2">
        <v>1004</v>
      </c>
      <c r="B5235" t="s">
        <v>872</v>
      </c>
      <c r="C5235" s="2" t="str">
        <f t="shared" si="268"/>
        <v>19</v>
      </c>
      <c r="D5235" t="s">
        <v>757</v>
      </c>
      <c r="E5235" s="2" t="str">
        <f t="shared" si="270"/>
        <v>19102RM08</v>
      </c>
      <c r="F5235" t="s">
        <v>913</v>
      </c>
      <c r="G5235" t="s">
        <v>881</v>
      </c>
      <c r="H5235" t="s">
        <v>882</v>
      </c>
      <c r="I5235">
        <v>22102</v>
      </c>
      <c r="J5235" t="s">
        <v>75</v>
      </c>
      <c r="K5235" s="1">
        <v>2978</v>
      </c>
      <c r="L5235" s="1">
        <v>3178</v>
      </c>
      <c r="M5235">
        <v>200</v>
      </c>
      <c r="N5235" s="1">
        <v>10294</v>
      </c>
      <c r="O5235" s="1">
        <v>-7116</v>
      </c>
      <c r="P5235" s="1">
        <v>10294</v>
      </c>
      <c r="Q5235">
        <v>0</v>
      </c>
      <c r="R5235" s="1">
        <v>10294</v>
      </c>
      <c r="S5235">
        <v>0</v>
      </c>
    </row>
    <row r="5236" spans="1:19" x14ac:dyDescent="0.25">
      <c r="A5236" s="2">
        <v>1004</v>
      </c>
      <c r="B5236" t="s">
        <v>872</v>
      </c>
      <c r="C5236" s="2" t="str">
        <f t="shared" si="268"/>
        <v>19</v>
      </c>
      <c r="D5236" t="s">
        <v>757</v>
      </c>
      <c r="E5236" s="2" t="str">
        <f t="shared" si="270"/>
        <v>19102RM08</v>
      </c>
      <c r="F5236" t="s">
        <v>913</v>
      </c>
      <c r="G5236" t="s">
        <v>881</v>
      </c>
      <c r="H5236" t="s">
        <v>882</v>
      </c>
      <c r="I5236">
        <v>22103</v>
      </c>
      <c r="J5236" t="s">
        <v>76</v>
      </c>
      <c r="K5236" s="1">
        <v>27768</v>
      </c>
      <c r="L5236" s="1">
        <v>27768</v>
      </c>
      <c r="M5236">
        <v>0</v>
      </c>
      <c r="N5236" s="1">
        <v>20573.8</v>
      </c>
      <c r="O5236" s="1">
        <v>7194.2</v>
      </c>
      <c r="P5236" s="1">
        <v>20573.8</v>
      </c>
      <c r="Q5236">
        <v>0</v>
      </c>
      <c r="R5236" s="1">
        <v>20573.8</v>
      </c>
      <c r="S5236">
        <v>0</v>
      </c>
    </row>
    <row r="5237" spans="1:19" x14ac:dyDescent="0.25">
      <c r="A5237" s="2">
        <v>1004</v>
      </c>
      <c r="B5237" t="s">
        <v>872</v>
      </c>
      <c r="C5237" s="2" t="str">
        <f t="shared" si="268"/>
        <v>19</v>
      </c>
      <c r="D5237" t="s">
        <v>757</v>
      </c>
      <c r="E5237" s="2" t="str">
        <f t="shared" si="270"/>
        <v>19102RM08</v>
      </c>
      <c r="F5237" t="s">
        <v>913</v>
      </c>
      <c r="G5237" t="s">
        <v>881</v>
      </c>
      <c r="H5237" t="s">
        <v>882</v>
      </c>
      <c r="I5237">
        <v>22104</v>
      </c>
      <c r="J5237" t="s">
        <v>77</v>
      </c>
      <c r="K5237">
        <v>0</v>
      </c>
      <c r="L5237" s="1">
        <v>7000</v>
      </c>
      <c r="M5237" s="1">
        <v>7000</v>
      </c>
      <c r="N5237" s="1">
        <v>6973.34</v>
      </c>
      <c r="O5237">
        <v>26.66</v>
      </c>
      <c r="P5237" s="1">
        <v>6973.34</v>
      </c>
      <c r="Q5237">
        <v>0</v>
      </c>
      <c r="R5237" s="1">
        <v>6973.32</v>
      </c>
      <c r="S5237">
        <v>0.02</v>
      </c>
    </row>
    <row r="5238" spans="1:19" x14ac:dyDescent="0.25">
      <c r="A5238" s="2">
        <v>1004</v>
      </c>
      <c r="B5238" t="s">
        <v>872</v>
      </c>
      <c r="C5238" s="2" t="str">
        <f t="shared" si="268"/>
        <v>19</v>
      </c>
      <c r="D5238" t="s">
        <v>757</v>
      </c>
      <c r="E5238" s="2" t="str">
        <f t="shared" si="270"/>
        <v>19102RM08</v>
      </c>
      <c r="F5238" t="s">
        <v>913</v>
      </c>
      <c r="G5238" t="s">
        <v>881</v>
      </c>
      <c r="H5238" t="s">
        <v>882</v>
      </c>
      <c r="I5238">
        <v>22105</v>
      </c>
      <c r="J5238" t="s">
        <v>357</v>
      </c>
      <c r="K5238" s="1">
        <v>135929</v>
      </c>
      <c r="L5238">
        <v>0</v>
      </c>
      <c r="M5238" s="1">
        <v>-135929</v>
      </c>
      <c r="N5238">
        <v>0</v>
      </c>
      <c r="O5238">
        <v>0</v>
      </c>
      <c r="P5238">
        <v>0</v>
      </c>
      <c r="Q5238">
        <v>0</v>
      </c>
      <c r="R5238">
        <v>0</v>
      </c>
      <c r="S5238">
        <v>0</v>
      </c>
    </row>
    <row r="5239" spans="1:19" x14ac:dyDescent="0.25">
      <c r="A5239" s="2">
        <v>1004</v>
      </c>
      <c r="B5239" t="s">
        <v>872</v>
      </c>
      <c r="C5239" s="2" t="str">
        <f t="shared" ref="C5239:C5302" si="271">"19"</f>
        <v>19</v>
      </c>
      <c r="D5239" t="s">
        <v>757</v>
      </c>
      <c r="E5239" s="2" t="str">
        <f t="shared" si="270"/>
        <v>19102RM08</v>
      </c>
      <c r="F5239" t="s">
        <v>913</v>
      </c>
      <c r="G5239" t="s">
        <v>881</v>
      </c>
      <c r="H5239" t="s">
        <v>882</v>
      </c>
      <c r="I5239">
        <v>22107</v>
      </c>
      <c r="J5239" t="s">
        <v>106</v>
      </c>
      <c r="K5239" s="1">
        <v>1925</v>
      </c>
      <c r="L5239" s="1">
        <v>1925</v>
      </c>
      <c r="M5239">
        <v>0</v>
      </c>
      <c r="N5239" s="1">
        <v>1845.76</v>
      </c>
      <c r="O5239">
        <v>79.239999999999995</v>
      </c>
      <c r="P5239" s="1">
        <v>1845.76</v>
      </c>
      <c r="Q5239">
        <v>0</v>
      </c>
      <c r="R5239" s="1">
        <v>1845.76</v>
      </c>
      <c r="S5239">
        <v>0</v>
      </c>
    </row>
    <row r="5240" spans="1:19" x14ac:dyDescent="0.25">
      <c r="A5240" s="2">
        <v>1004</v>
      </c>
      <c r="B5240" t="s">
        <v>872</v>
      </c>
      <c r="C5240" s="2" t="str">
        <f t="shared" si="271"/>
        <v>19</v>
      </c>
      <c r="D5240" t="s">
        <v>757</v>
      </c>
      <c r="E5240" s="2" t="str">
        <f t="shared" si="270"/>
        <v>19102RM08</v>
      </c>
      <c r="F5240" t="s">
        <v>913</v>
      </c>
      <c r="G5240" t="s">
        <v>881</v>
      </c>
      <c r="H5240" t="s">
        <v>882</v>
      </c>
      <c r="I5240">
        <v>22109</v>
      </c>
      <c r="J5240" t="s">
        <v>78</v>
      </c>
      <c r="K5240" s="1">
        <v>28388</v>
      </c>
      <c r="L5240" s="1">
        <v>42818</v>
      </c>
      <c r="M5240" s="1">
        <v>14430</v>
      </c>
      <c r="N5240" s="1">
        <v>40365.82</v>
      </c>
      <c r="O5240" s="1">
        <v>2452.1799999999998</v>
      </c>
      <c r="P5240" s="1">
        <v>40365.82</v>
      </c>
      <c r="Q5240">
        <v>0</v>
      </c>
      <c r="R5240" s="1">
        <v>40365.82</v>
      </c>
      <c r="S5240">
        <v>0</v>
      </c>
    </row>
    <row r="5241" spans="1:19" x14ac:dyDescent="0.25">
      <c r="A5241" s="2">
        <v>1004</v>
      </c>
      <c r="B5241" t="s">
        <v>872</v>
      </c>
      <c r="C5241" s="2" t="str">
        <f t="shared" si="271"/>
        <v>19</v>
      </c>
      <c r="D5241" t="s">
        <v>757</v>
      </c>
      <c r="E5241" s="2" t="str">
        <f t="shared" si="270"/>
        <v>19102RM08</v>
      </c>
      <c r="F5241" t="s">
        <v>913</v>
      </c>
      <c r="G5241" t="s">
        <v>881</v>
      </c>
      <c r="H5241" t="s">
        <v>882</v>
      </c>
      <c r="I5241">
        <v>22300</v>
      </c>
      <c r="J5241" t="s">
        <v>79</v>
      </c>
      <c r="K5241">
        <v>250</v>
      </c>
      <c r="L5241">
        <v>250</v>
      </c>
      <c r="M5241">
        <v>0</v>
      </c>
      <c r="N5241">
        <v>14.1</v>
      </c>
      <c r="O5241">
        <v>235.9</v>
      </c>
      <c r="P5241">
        <v>14.1</v>
      </c>
      <c r="Q5241">
        <v>0</v>
      </c>
      <c r="R5241">
        <v>14.1</v>
      </c>
      <c r="S5241">
        <v>0</v>
      </c>
    </row>
    <row r="5242" spans="1:19" x14ac:dyDescent="0.25">
      <c r="A5242" s="2">
        <v>1004</v>
      </c>
      <c r="B5242" t="s">
        <v>872</v>
      </c>
      <c r="C5242" s="2" t="str">
        <f t="shared" si="271"/>
        <v>19</v>
      </c>
      <c r="D5242" t="s">
        <v>757</v>
      </c>
      <c r="E5242" s="2" t="str">
        <f t="shared" si="270"/>
        <v>19102RM08</v>
      </c>
      <c r="F5242" t="s">
        <v>913</v>
      </c>
      <c r="G5242" t="s">
        <v>881</v>
      </c>
      <c r="H5242" t="s">
        <v>882</v>
      </c>
      <c r="I5242">
        <v>22401</v>
      </c>
      <c r="J5242" t="s">
        <v>175</v>
      </c>
      <c r="K5242" s="1">
        <v>1963</v>
      </c>
      <c r="L5242" s="1">
        <v>1963</v>
      </c>
      <c r="M5242">
        <v>0</v>
      </c>
      <c r="N5242">
        <v>406.85</v>
      </c>
      <c r="O5242" s="1">
        <v>1556.15</v>
      </c>
      <c r="P5242">
        <v>406.85</v>
      </c>
      <c r="Q5242">
        <v>0</v>
      </c>
      <c r="R5242">
        <v>406.85</v>
      </c>
      <c r="S5242">
        <v>0</v>
      </c>
    </row>
    <row r="5243" spans="1:19" x14ac:dyDescent="0.25">
      <c r="A5243" s="2">
        <v>1004</v>
      </c>
      <c r="B5243" t="s">
        <v>872</v>
      </c>
      <c r="C5243" s="2" t="str">
        <f t="shared" si="271"/>
        <v>19</v>
      </c>
      <c r="D5243" t="s">
        <v>757</v>
      </c>
      <c r="E5243" s="2" t="str">
        <f t="shared" si="270"/>
        <v>19102RM08</v>
      </c>
      <c r="F5243" t="s">
        <v>913</v>
      </c>
      <c r="G5243" t="s">
        <v>881</v>
      </c>
      <c r="H5243" t="s">
        <v>882</v>
      </c>
      <c r="I5243">
        <v>22609</v>
      </c>
      <c r="J5243" t="s">
        <v>44</v>
      </c>
      <c r="K5243">
        <v>20</v>
      </c>
      <c r="L5243">
        <v>20</v>
      </c>
      <c r="M5243">
        <v>0</v>
      </c>
      <c r="N5243">
        <v>0</v>
      </c>
      <c r="O5243">
        <v>20</v>
      </c>
      <c r="P5243">
        <v>0</v>
      </c>
      <c r="Q5243">
        <v>0</v>
      </c>
      <c r="R5243">
        <v>0</v>
      </c>
      <c r="S5243">
        <v>0</v>
      </c>
    </row>
    <row r="5244" spans="1:19" x14ac:dyDescent="0.25">
      <c r="A5244" s="2">
        <v>1004</v>
      </c>
      <c r="B5244" t="s">
        <v>872</v>
      </c>
      <c r="C5244" s="2" t="str">
        <f t="shared" si="271"/>
        <v>19</v>
      </c>
      <c r="D5244" t="s">
        <v>757</v>
      </c>
      <c r="E5244" s="2" t="str">
        <f t="shared" si="270"/>
        <v>19102RM08</v>
      </c>
      <c r="F5244" t="s">
        <v>913</v>
      </c>
      <c r="G5244" t="s">
        <v>881</v>
      </c>
      <c r="H5244" t="s">
        <v>882</v>
      </c>
      <c r="I5244">
        <v>22700</v>
      </c>
      <c r="J5244" t="s">
        <v>84</v>
      </c>
      <c r="K5244" s="1">
        <v>18715</v>
      </c>
      <c r="L5244" s="1">
        <v>19565</v>
      </c>
      <c r="M5244">
        <v>850</v>
      </c>
      <c r="N5244" s="1">
        <v>21942.16</v>
      </c>
      <c r="O5244" s="1">
        <v>-2377.16</v>
      </c>
      <c r="P5244" s="1">
        <v>21942.16</v>
      </c>
      <c r="Q5244">
        <v>0</v>
      </c>
      <c r="R5244" s="1">
        <v>21261.03</v>
      </c>
      <c r="S5244">
        <v>681.13</v>
      </c>
    </row>
    <row r="5245" spans="1:19" x14ac:dyDescent="0.25">
      <c r="A5245" s="2">
        <v>1004</v>
      </c>
      <c r="B5245" t="s">
        <v>872</v>
      </c>
      <c r="C5245" s="2" t="str">
        <f t="shared" si="271"/>
        <v>19</v>
      </c>
      <c r="D5245" t="s">
        <v>757</v>
      </c>
      <c r="E5245" s="2" t="str">
        <f t="shared" si="270"/>
        <v>19102RM08</v>
      </c>
      <c r="F5245" t="s">
        <v>913</v>
      </c>
      <c r="G5245" t="s">
        <v>881</v>
      </c>
      <c r="H5245" t="s">
        <v>882</v>
      </c>
      <c r="I5245">
        <v>22701</v>
      </c>
      <c r="J5245" t="s">
        <v>85</v>
      </c>
      <c r="K5245" s="1">
        <v>77765</v>
      </c>
      <c r="L5245" s="1">
        <v>77765</v>
      </c>
      <c r="M5245">
        <v>0</v>
      </c>
      <c r="N5245" s="1">
        <v>71979.91</v>
      </c>
      <c r="O5245" s="1">
        <v>5785.09</v>
      </c>
      <c r="P5245" s="1">
        <v>71979.91</v>
      </c>
      <c r="Q5245">
        <v>0</v>
      </c>
      <c r="R5245" s="1">
        <v>71979.91</v>
      </c>
      <c r="S5245">
        <v>0</v>
      </c>
    </row>
    <row r="5246" spans="1:19" x14ac:dyDescent="0.25">
      <c r="A5246" s="2">
        <v>1004</v>
      </c>
      <c r="B5246" t="s">
        <v>872</v>
      </c>
      <c r="C5246" s="2" t="str">
        <f t="shared" si="271"/>
        <v>19</v>
      </c>
      <c r="D5246" t="s">
        <v>757</v>
      </c>
      <c r="E5246" s="2" t="str">
        <f t="shared" si="270"/>
        <v>19102RM08</v>
      </c>
      <c r="F5246" t="s">
        <v>913</v>
      </c>
      <c r="G5246" t="s">
        <v>881</v>
      </c>
      <c r="H5246" t="s">
        <v>882</v>
      </c>
      <c r="I5246">
        <v>22705</v>
      </c>
      <c r="J5246" t="s">
        <v>223</v>
      </c>
      <c r="K5246">
        <v>540</v>
      </c>
      <c r="L5246">
        <v>540</v>
      </c>
      <c r="M5246">
        <v>0</v>
      </c>
      <c r="N5246">
        <v>0</v>
      </c>
      <c r="O5246">
        <v>540</v>
      </c>
      <c r="P5246">
        <v>0</v>
      </c>
      <c r="Q5246">
        <v>0</v>
      </c>
      <c r="R5246">
        <v>0</v>
      </c>
      <c r="S5246">
        <v>0</v>
      </c>
    </row>
    <row r="5247" spans="1:19" x14ac:dyDescent="0.25">
      <c r="A5247" s="2">
        <v>1004</v>
      </c>
      <c r="B5247" t="s">
        <v>872</v>
      </c>
      <c r="C5247" s="2" t="str">
        <f t="shared" si="271"/>
        <v>19</v>
      </c>
      <c r="D5247" t="s">
        <v>757</v>
      </c>
      <c r="E5247" s="2" t="str">
        <f t="shared" si="270"/>
        <v>19102RM08</v>
      </c>
      <c r="F5247" t="s">
        <v>913</v>
      </c>
      <c r="G5247" t="s">
        <v>881</v>
      </c>
      <c r="H5247" t="s">
        <v>882</v>
      </c>
      <c r="I5247">
        <v>22709</v>
      </c>
      <c r="J5247" t="s">
        <v>87</v>
      </c>
      <c r="K5247" s="1">
        <v>1440</v>
      </c>
      <c r="L5247" s="1">
        <v>2350</v>
      </c>
      <c r="M5247">
        <v>910</v>
      </c>
      <c r="N5247" s="1">
        <v>2341.39</v>
      </c>
      <c r="O5247">
        <v>8.61</v>
      </c>
      <c r="P5247" s="1">
        <v>2341.39</v>
      </c>
      <c r="Q5247">
        <v>0</v>
      </c>
      <c r="R5247" s="1">
        <v>1890.88</v>
      </c>
      <c r="S5247">
        <v>450.51</v>
      </c>
    </row>
    <row r="5248" spans="1:19" x14ac:dyDescent="0.25">
      <c r="A5248" s="2">
        <v>1004</v>
      </c>
      <c r="B5248" t="s">
        <v>872</v>
      </c>
      <c r="C5248" s="2" t="str">
        <f t="shared" si="271"/>
        <v>19</v>
      </c>
      <c r="D5248" t="s">
        <v>757</v>
      </c>
      <c r="E5248" s="2" t="str">
        <f t="shared" si="270"/>
        <v>19102RM08</v>
      </c>
      <c r="F5248" t="s">
        <v>913</v>
      </c>
      <c r="G5248" t="s">
        <v>881</v>
      </c>
      <c r="H5248" t="s">
        <v>882</v>
      </c>
      <c r="I5248">
        <v>22714</v>
      </c>
      <c r="J5248" t="s">
        <v>886</v>
      </c>
      <c r="K5248" s="1">
        <v>18462</v>
      </c>
      <c r="L5248" s="1">
        <v>21221.8</v>
      </c>
      <c r="M5248" s="1">
        <v>2759.8</v>
      </c>
      <c r="N5248" s="1">
        <v>21178.11</v>
      </c>
      <c r="O5248">
        <v>43.69</v>
      </c>
      <c r="P5248" s="1">
        <v>21178.11</v>
      </c>
      <c r="Q5248">
        <v>0</v>
      </c>
      <c r="R5248" s="1">
        <v>18852.169999999998</v>
      </c>
      <c r="S5248" s="1">
        <v>2325.94</v>
      </c>
    </row>
    <row r="5249" spans="1:19" x14ac:dyDescent="0.25">
      <c r="A5249" s="2">
        <v>1004</v>
      </c>
      <c r="B5249" t="s">
        <v>872</v>
      </c>
      <c r="C5249" s="2" t="str">
        <f t="shared" si="271"/>
        <v>19</v>
      </c>
      <c r="D5249" t="s">
        <v>757</v>
      </c>
      <c r="E5249" s="2" t="str">
        <f t="shared" si="270"/>
        <v>19102RM08</v>
      </c>
      <c r="F5249" t="s">
        <v>913</v>
      </c>
      <c r="G5249" t="s">
        <v>881</v>
      </c>
      <c r="H5249" t="s">
        <v>882</v>
      </c>
      <c r="I5249">
        <v>23100</v>
      </c>
      <c r="J5249" t="s">
        <v>89</v>
      </c>
      <c r="K5249">
        <v>600</v>
      </c>
      <c r="L5249">
        <v>600</v>
      </c>
      <c r="M5249">
        <v>0</v>
      </c>
      <c r="N5249">
        <v>26.85</v>
      </c>
      <c r="O5249">
        <v>573.15</v>
      </c>
      <c r="P5249">
        <v>26.85</v>
      </c>
      <c r="Q5249">
        <v>0</v>
      </c>
      <c r="R5249">
        <v>26.85</v>
      </c>
      <c r="S5249">
        <v>0</v>
      </c>
    </row>
    <row r="5250" spans="1:19" x14ac:dyDescent="0.25">
      <c r="A5250" s="2">
        <v>1004</v>
      </c>
      <c r="B5250" t="s">
        <v>872</v>
      </c>
      <c r="C5250" s="2" t="str">
        <f t="shared" si="271"/>
        <v>19</v>
      </c>
      <c r="D5250" t="s">
        <v>757</v>
      </c>
      <c r="E5250" s="2" t="str">
        <f t="shared" si="270"/>
        <v>19102RM08</v>
      </c>
      <c r="F5250" t="s">
        <v>913</v>
      </c>
      <c r="G5250" t="s">
        <v>881</v>
      </c>
      <c r="H5250" t="s">
        <v>882</v>
      </c>
      <c r="I5250">
        <v>27100</v>
      </c>
      <c r="J5250" t="s">
        <v>230</v>
      </c>
      <c r="K5250" s="1">
        <v>1998</v>
      </c>
      <c r="L5250" s="1">
        <v>2053</v>
      </c>
      <c r="M5250">
        <v>55</v>
      </c>
      <c r="N5250" s="1">
        <v>2039.26</v>
      </c>
      <c r="O5250">
        <v>13.74</v>
      </c>
      <c r="P5250" s="1">
        <v>2039.26</v>
      </c>
      <c r="Q5250">
        <v>0</v>
      </c>
      <c r="R5250" s="1">
        <v>2039.26</v>
      </c>
      <c r="S5250">
        <v>0</v>
      </c>
    </row>
    <row r="5251" spans="1:19" x14ac:dyDescent="0.25">
      <c r="A5251" s="2">
        <v>1004</v>
      </c>
      <c r="B5251" t="s">
        <v>872</v>
      </c>
      <c r="C5251" s="2" t="str">
        <f t="shared" si="271"/>
        <v>19</v>
      </c>
      <c r="D5251" t="s">
        <v>757</v>
      </c>
      <c r="E5251" s="2" t="str">
        <f t="shared" si="270"/>
        <v>19102RM08</v>
      </c>
      <c r="F5251" t="s">
        <v>913</v>
      </c>
      <c r="G5251" t="s">
        <v>881</v>
      </c>
      <c r="H5251" t="s">
        <v>882</v>
      </c>
      <c r="I5251">
        <v>27105</v>
      </c>
      <c r="J5251" t="s">
        <v>875</v>
      </c>
      <c r="K5251">
        <v>500</v>
      </c>
      <c r="L5251">
        <v>500</v>
      </c>
      <c r="M5251">
        <v>0</v>
      </c>
      <c r="N5251">
        <v>508.2</v>
      </c>
      <c r="O5251">
        <v>-8.1999999999999993</v>
      </c>
      <c r="P5251">
        <v>508.2</v>
      </c>
      <c r="Q5251">
        <v>0</v>
      </c>
      <c r="R5251">
        <v>508.2</v>
      </c>
      <c r="S5251">
        <v>0</v>
      </c>
    </row>
    <row r="5252" spans="1:19" x14ac:dyDescent="0.25">
      <c r="A5252" s="2">
        <v>1004</v>
      </c>
      <c r="B5252" t="s">
        <v>872</v>
      </c>
      <c r="C5252" s="2" t="str">
        <f t="shared" si="271"/>
        <v>19</v>
      </c>
      <c r="D5252" t="s">
        <v>757</v>
      </c>
      <c r="E5252" s="2" t="str">
        <f t="shared" si="270"/>
        <v>19102RM08</v>
      </c>
      <c r="F5252" t="s">
        <v>913</v>
      </c>
      <c r="G5252" t="s">
        <v>881</v>
      </c>
      <c r="H5252" t="s">
        <v>882</v>
      </c>
      <c r="I5252">
        <v>28001</v>
      </c>
      <c r="J5252" t="s">
        <v>45</v>
      </c>
      <c r="K5252" s="1">
        <v>3660</v>
      </c>
      <c r="L5252" s="1">
        <v>3660</v>
      </c>
      <c r="M5252">
        <v>0</v>
      </c>
      <c r="N5252" s="1">
        <v>3655.18</v>
      </c>
      <c r="O5252">
        <v>4.82</v>
      </c>
      <c r="P5252" s="1">
        <v>3655.18</v>
      </c>
      <c r="Q5252">
        <v>0</v>
      </c>
      <c r="R5252" s="1">
        <v>3655.18</v>
      </c>
      <c r="S5252">
        <v>0</v>
      </c>
    </row>
    <row r="5253" spans="1:19" x14ac:dyDescent="0.25">
      <c r="A5253" s="2">
        <v>1004</v>
      </c>
      <c r="B5253" t="s">
        <v>872</v>
      </c>
      <c r="C5253" s="2" t="str">
        <f t="shared" si="271"/>
        <v>19</v>
      </c>
      <c r="D5253" t="s">
        <v>757</v>
      </c>
      <c r="E5253" s="2" t="str">
        <f t="shared" ref="E5253:E5276" si="272">"19102RM09"</f>
        <v>19102RM09</v>
      </c>
      <c r="F5253" t="s">
        <v>914</v>
      </c>
      <c r="G5253" t="s">
        <v>881</v>
      </c>
      <c r="H5253" t="s">
        <v>882</v>
      </c>
      <c r="I5253">
        <v>21200</v>
      </c>
      <c r="J5253" t="s">
        <v>68</v>
      </c>
      <c r="K5253" s="1">
        <v>1077</v>
      </c>
      <c r="L5253" s="1">
        <v>1077</v>
      </c>
      <c r="M5253">
        <v>0</v>
      </c>
      <c r="N5253">
        <v>0</v>
      </c>
      <c r="O5253" s="1">
        <v>1077</v>
      </c>
      <c r="P5253">
        <v>0</v>
      </c>
      <c r="Q5253">
        <v>0</v>
      </c>
      <c r="R5253">
        <v>0</v>
      </c>
      <c r="S5253">
        <v>0</v>
      </c>
    </row>
    <row r="5254" spans="1:19" x14ac:dyDescent="0.25">
      <c r="A5254" s="2">
        <v>1004</v>
      </c>
      <c r="B5254" t="s">
        <v>872</v>
      </c>
      <c r="C5254" s="2" t="str">
        <f t="shared" si="271"/>
        <v>19</v>
      </c>
      <c r="D5254" t="s">
        <v>757</v>
      </c>
      <c r="E5254" s="2" t="str">
        <f t="shared" si="272"/>
        <v>19102RM09</v>
      </c>
      <c r="F5254" t="s">
        <v>914</v>
      </c>
      <c r="G5254" t="s">
        <v>881</v>
      </c>
      <c r="H5254" t="s">
        <v>882</v>
      </c>
      <c r="I5254">
        <v>21300</v>
      </c>
      <c r="J5254" t="s">
        <v>69</v>
      </c>
      <c r="K5254" s="1">
        <v>34217</v>
      </c>
      <c r="L5254" s="1">
        <v>50917</v>
      </c>
      <c r="M5254" s="1">
        <v>16700</v>
      </c>
      <c r="N5254" s="1">
        <v>48672.74</v>
      </c>
      <c r="O5254" s="1">
        <v>2244.2600000000002</v>
      </c>
      <c r="P5254" s="1">
        <v>42352.959999999999</v>
      </c>
      <c r="Q5254" s="1">
        <v>6319.78</v>
      </c>
      <c r="R5254" s="1">
        <v>41876.1</v>
      </c>
      <c r="S5254">
        <v>476.86</v>
      </c>
    </row>
    <row r="5255" spans="1:19" x14ac:dyDescent="0.25">
      <c r="A5255" s="2">
        <v>1004</v>
      </c>
      <c r="B5255" t="s">
        <v>872</v>
      </c>
      <c r="C5255" s="2" t="str">
        <f t="shared" si="271"/>
        <v>19</v>
      </c>
      <c r="D5255" t="s">
        <v>757</v>
      </c>
      <c r="E5255" s="2" t="str">
        <f t="shared" si="272"/>
        <v>19102RM09</v>
      </c>
      <c r="F5255" t="s">
        <v>914</v>
      </c>
      <c r="G5255" t="s">
        <v>881</v>
      </c>
      <c r="H5255" t="s">
        <v>882</v>
      </c>
      <c r="I5255">
        <v>21500</v>
      </c>
      <c r="J5255" t="s">
        <v>71</v>
      </c>
      <c r="K5255">
        <v>822</v>
      </c>
      <c r="L5255">
        <v>822</v>
      </c>
      <c r="M5255">
        <v>0</v>
      </c>
      <c r="N5255">
        <v>765.52</v>
      </c>
      <c r="O5255">
        <v>56.48</v>
      </c>
      <c r="P5255">
        <v>765.52</v>
      </c>
      <c r="Q5255">
        <v>0</v>
      </c>
      <c r="R5255">
        <v>765.52</v>
      </c>
      <c r="S5255">
        <v>0</v>
      </c>
    </row>
    <row r="5256" spans="1:19" x14ac:dyDescent="0.25">
      <c r="A5256" s="2">
        <v>1004</v>
      </c>
      <c r="B5256" t="s">
        <v>872</v>
      </c>
      <c r="C5256" s="2" t="str">
        <f t="shared" si="271"/>
        <v>19</v>
      </c>
      <c r="D5256" t="s">
        <v>757</v>
      </c>
      <c r="E5256" s="2" t="str">
        <f t="shared" si="272"/>
        <v>19102RM09</v>
      </c>
      <c r="F5256" t="s">
        <v>914</v>
      </c>
      <c r="G5256" t="s">
        <v>881</v>
      </c>
      <c r="H5256" t="s">
        <v>882</v>
      </c>
      <c r="I5256">
        <v>22000</v>
      </c>
      <c r="J5256" t="s">
        <v>39</v>
      </c>
      <c r="K5256" s="1">
        <v>1603</v>
      </c>
      <c r="L5256" s="1">
        <v>1603</v>
      </c>
      <c r="M5256">
        <v>0</v>
      </c>
      <c r="N5256">
        <v>736.75</v>
      </c>
      <c r="O5256">
        <v>866.25</v>
      </c>
      <c r="P5256">
        <v>736.75</v>
      </c>
      <c r="Q5256">
        <v>0</v>
      </c>
      <c r="R5256">
        <v>736.75</v>
      </c>
      <c r="S5256">
        <v>0</v>
      </c>
    </row>
    <row r="5257" spans="1:19" x14ac:dyDescent="0.25">
      <c r="A5257" s="2">
        <v>1004</v>
      </c>
      <c r="B5257" t="s">
        <v>872</v>
      </c>
      <c r="C5257" s="2" t="str">
        <f t="shared" si="271"/>
        <v>19</v>
      </c>
      <c r="D5257" t="s">
        <v>757</v>
      </c>
      <c r="E5257" s="2" t="str">
        <f t="shared" si="272"/>
        <v>19102RM09</v>
      </c>
      <c r="F5257" t="s">
        <v>914</v>
      </c>
      <c r="G5257" t="s">
        <v>881</v>
      </c>
      <c r="H5257" t="s">
        <v>882</v>
      </c>
      <c r="I5257">
        <v>22004</v>
      </c>
      <c r="J5257" t="s">
        <v>72</v>
      </c>
      <c r="K5257" s="1">
        <v>1419</v>
      </c>
      <c r="L5257" s="1">
        <v>1419</v>
      </c>
      <c r="M5257">
        <v>0</v>
      </c>
      <c r="N5257">
        <v>596.53</v>
      </c>
      <c r="O5257">
        <v>822.47</v>
      </c>
      <c r="P5257">
        <v>596.53</v>
      </c>
      <c r="Q5257">
        <v>0</v>
      </c>
      <c r="R5257">
        <v>596.53</v>
      </c>
      <c r="S5257">
        <v>0</v>
      </c>
    </row>
    <row r="5258" spans="1:19" x14ac:dyDescent="0.25">
      <c r="A5258" s="2">
        <v>1004</v>
      </c>
      <c r="B5258" t="s">
        <v>872</v>
      </c>
      <c r="C5258" s="2" t="str">
        <f t="shared" si="271"/>
        <v>19</v>
      </c>
      <c r="D5258" t="s">
        <v>757</v>
      </c>
      <c r="E5258" s="2" t="str">
        <f t="shared" si="272"/>
        <v>19102RM09</v>
      </c>
      <c r="F5258" t="s">
        <v>914</v>
      </c>
      <c r="G5258" t="s">
        <v>881</v>
      </c>
      <c r="H5258" t="s">
        <v>882</v>
      </c>
      <c r="I5258">
        <v>22100</v>
      </c>
      <c r="J5258" t="s">
        <v>73</v>
      </c>
      <c r="K5258" s="1">
        <v>29335</v>
      </c>
      <c r="L5258" s="1">
        <v>29195</v>
      </c>
      <c r="M5258">
        <v>-140</v>
      </c>
      <c r="N5258" s="1">
        <v>52458.1</v>
      </c>
      <c r="O5258" s="1">
        <v>-23263.1</v>
      </c>
      <c r="P5258" s="1">
        <v>52458.1</v>
      </c>
      <c r="Q5258">
        <v>0</v>
      </c>
      <c r="R5258" s="1">
        <v>52458.1</v>
      </c>
      <c r="S5258">
        <v>0</v>
      </c>
    </row>
    <row r="5259" spans="1:19" x14ac:dyDescent="0.25">
      <c r="A5259" s="2">
        <v>1004</v>
      </c>
      <c r="B5259" t="s">
        <v>872</v>
      </c>
      <c r="C5259" s="2" t="str">
        <f t="shared" si="271"/>
        <v>19</v>
      </c>
      <c r="D5259" t="s">
        <v>757</v>
      </c>
      <c r="E5259" s="2" t="str">
        <f t="shared" si="272"/>
        <v>19102RM09</v>
      </c>
      <c r="F5259" t="s">
        <v>914</v>
      </c>
      <c r="G5259" t="s">
        <v>881</v>
      </c>
      <c r="H5259" t="s">
        <v>882</v>
      </c>
      <c r="I5259">
        <v>22101</v>
      </c>
      <c r="J5259" t="s">
        <v>74</v>
      </c>
      <c r="K5259" s="1">
        <v>5723</v>
      </c>
      <c r="L5259" s="1">
        <v>5723</v>
      </c>
      <c r="M5259">
        <v>0</v>
      </c>
      <c r="N5259" s="1">
        <v>6505.35</v>
      </c>
      <c r="O5259">
        <v>-782.35</v>
      </c>
      <c r="P5259" s="1">
        <v>6505.35</v>
      </c>
      <c r="Q5259">
        <v>0</v>
      </c>
      <c r="R5259" s="1">
        <v>6505.35</v>
      </c>
      <c r="S5259">
        <v>0</v>
      </c>
    </row>
    <row r="5260" spans="1:19" x14ac:dyDescent="0.25">
      <c r="A5260" s="2">
        <v>1004</v>
      </c>
      <c r="B5260" t="s">
        <v>872</v>
      </c>
      <c r="C5260" s="2" t="str">
        <f t="shared" si="271"/>
        <v>19</v>
      </c>
      <c r="D5260" t="s">
        <v>757</v>
      </c>
      <c r="E5260" s="2" t="str">
        <f t="shared" si="272"/>
        <v>19102RM09</v>
      </c>
      <c r="F5260" t="s">
        <v>914</v>
      </c>
      <c r="G5260" t="s">
        <v>881</v>
      </c>
      <c r="H5260" t="s">
        <v>882</v>
      </c>
      <c r="I5260">
        <v>22102</v>
      </c>
      <c r="J5260" t="s">
        <v>75</v>
      </c>
      <c r="K5260" s="1">
        <v>21793</v>
      </c>
      <c r="L5260" s="1">
        <v>21793</v>
      </c>
      <c r="M5260">
        <v>0</v>
      </c>
      <c r="N5260" s="1">
        <v>42571.24</v>
      </c>
      <c r="O5260" s="1">
        <v>-20778.240000000002</v>
      </c>
      <c r="P5260" s="1">
        <v>42571.24</v>
      </c>
      <c r="Q5260">
        <v>0</v>
      </c>
      <c r="R5260" s="1">
        <v>42571.24</v>
      </c>
      <c r="S5260">
        <v>0</v>
      </c>
    </row>
    <row r="5261" spans="1:19" x14ac:dyDescent="0.25">
      <c r="A5261" s="2">
        <v>1004</v>
      </c>
      <c r="B5261" t="s">
        <v>872</v>
      </c>
      <c r="C5261" s="2" t="str">
        <f t="shared" si="271"/>
        <v>19</v>
      </c>
      <c r="D5261" t="s">
        <v>757</v>
      </c>
      <c r="E5261" s="2" t="str">
        <f t="shared" si="272"/>
        <v>19102RM09</v>
      </c>
      <c r="F5261" t="s">
        <v>914</v>
      </c>
      <c r="G5261" t="s">
        <v>881</v>
      </c>
      <c r="H5261" t="s">
        <v>882</v>
      </c>
      <c r="I5261">
        <v>22103</v>
      </c>
      <c r="J5261" t="s">
        <v>76</v>
      </c>
      <c r="K5261">
        <v>0</v>
      </c>
      <c r="L5261">
        <v>40</v>
      </c>
      <c r="M5261">
        <v>40</v>
      </c>
      <c r="N5261">
        <v>38.01</v>
      </c>
      <c r="O5261">
        <v>1.99</v>
      </c>
      <c r="P5261">
        <v>38.01</v>
      </c>
      <c r="Q5261">
        <v>0</v>
      </c>
      <c r="R5261">
        <v>38.01</v>
      </c>
      <c r="S5261">
        <v>0</v>
      </c>
    </row>
    <row r="5262" spans="1:19" x14ac:dyDescent="0.25">
      <c r="A5262" s="2">
        <v>1004</v>
      </c>
      <c r="B5262" t="s">
        <v>872</v>
      </c>
      <c r="C5262" s="2" t="str">
        <f t="shared" si="271"/>
        <v>19</v>
      </c>
      <c r="D5262" t="s">
        <v>757</v>
      </c>
      <c r="E5262" s="2" t="str">
        <f t="shared" si="272"/>
        <v>19102RM09</v>
      </c>
      <c r="F5262" t="s">
        <v>914</v>
      </c>
      <c r="G5262" t="s">
        <v>881</v>
      </c>
      <c r="H5262" t="s">
        <v>882</v>
      </c>
      <c r="I5262">
        <v>22104</v>
      </c>
      <c r="J5262" t="s">
        <v>77</v>
      </c>
      <c r="K5262">
        <v>0</v>
      </c>
      <c r="L5262" s="1">
        <v>5500</v>
      </c>
      <c r="M5262" s="1">
        <v>5500</v>
      </c>
      <c r="N5262" s="1">
        <v>5089.08</v>
      </c>
      <c r="O5262">
        <v>410.92</v>
      </c>
      <c r="P5262" s="1">
        <v>5089.08</v>
      </c>
      <c r="Q5262">
        <v>0</v>
      </c>
      <c r="R5262" s="1">
        <v>5088.9799999999996</v>
      </c>
      <c r="S5262">
        <v>0.1</v>
      </c>
    </row>
    <row r="5263" spans="1:19" x14ac:dyDescent="0.25">
      <c r="A5263" s="2">
        <v>1004</v>
      </c>
      <c r="B5263" t="s">
        <v>872</v>
      </c>
      <c r="C5263" s="2" t="str">
        <f t="shared" si="271"/>
        <v>19</v>
      </c>
      <c r="D5263" t="s">
        <v>757</v>
      </c>
      <c r="E5263" s="2" t="str">
        <f t="shared" si="272"/>
        <v>19102RM09</v>
      </c>
      <c r="F5263" t="s">
        <v>914</v>
      </c>
      <c r="G5263" t="s">
        <v>881</v>
      </c>
      <c r="H5263" t="s">
        <v>882</v>
      </c>
      <c r="I5263">
        <v>22107</v>
      </c>
      <c r="J5263" t="s">
        <v>106</v>
      </c>
      <c r="K5263" s="1">
        <v>1833</v>
      </c>
      <c r="L5263" s="1">
        <v>1833</v>
      </c>
      <c r="M5263">
        <v>0</v>
      </c>
      <c r="N5263">
        <v>686.75</v>
      </c>
      <c r="O5263" s="1">
        <v>1146.25</v>
      </c>
      <c r="P5263">
        <v>686.75</v>
      </c>
      <c r="Q5263">
        <v>0</v>
      </c>
      <c r="R5263">
        <v>686.75</v>
      </c>
      <c r="S5263">
        <v>0</v>
      </c>
    </row>
    <row r="5264" spans="1:19" x14ac:dyDescent="0.25">
      <c r="A5264" s="2">
        <v>1004</v>
      </c>
      <c r="B5264" t="s">
        <v>872</v>
      </c>
      <c r="C5264" s="2" t="str">
        <f t="shared" si="271"/>
        <v>19</v>
      </c>
      <c r="D5264" t="s">
        <v>757</v>
      </c>
      <c r="E5264" s="2" t="str">
        <f t="shared" si="272"/>
        <v>19102RM09</v>
      </c>
      <c r="F5264" t="s">
        <v>914</v>
      </c>
      <c r="G5264" t="s">
        <v>881</v>
      </c>
      <c r="H5264" t="s">
        <v>882</v>
      </c>
      <c r="I5264">
        <v>22109</v>
      </c>
      <c r="J5264" t="s">
        <v>78</v>
      </c>
      <c r="K5264" s="1">
        <v>22524</v>
      </c>
      <c r="L5264" s="1">
        <v>22524</v>
      </c>
      <c r="M5264">
        <v>0</v>
      </c>
      <c r="N5264" s="1">
        <v>21919.54</v>
      </c>
      <c r="O5264">
        <v>604.46</v>
      </c>
      <c r="P5264" s="1">
        <v>21919.54</v>
      </c>
      <c r="Q5264">
        <v>0</v>
      </c>
      <c r="R5264" s="1">
        <v>21919.54</v>
      </c>
      <c r="S5264">
        <v>0</v>
      </c>
    </row>
    <row r="5265" spans="1:19" x14ac:dyDescent="0.25">
      <c r="A5265" s="2">
        <v>1004</v>
      </c>
      <c r="B5265" t="s">
        <v>872</v>
      </c>
      <c r="C5265" s="2" t="str">
        <f t="shared" si="271"/>
        <v>19</v>
      </c>
      <c r="D5265" t="s">
        <v>757</v>
      </c>
      <c r="E5265" s="2" t="str">
        <f t="shared" si="272"/>
        <v>19102RM09</v>
      </c>
      <c r="F5265" t="s">
        <v>914</v>
      </c>
      <c r="G5265" t="s">
        <v>881</v>
      </c>
      <c r="H5265" t="s">
        <v>882</v>
      </c>
      <c r="I5265">
        <v>22300</v>
      </c>
      <c r="J5265" t="s">
        <v>79</v>
      </c>
      <c r="K5265">
        <v>250</v>
      </c>
      <c r="L5265">
        <v>250</v>
      </c>
      <c r="M5265">
        <v>0</v>
      </c>
      <c r="N5265">
        <v>133.99</v>
      </c>
      <c r="O5265">
        <v>116.01</v>
      </c>
      <c r="P5265">
        <v>133.99</v>
      </c>
      <c r="Q5265">
        <v>0</v>
      </c>
      <c r="R5265">
        <v>133.99</v>
      </c>
      <c r="S5265">
        <v>0</v>
      </c>
    </row>
    <row r="5266" spans="1:19" x14ac:dyDescent="0.25">
      <c r="A5266" s="2">
        <v>1004</v>
      </c>
      <c r="B5266" t="s">
        <v>872</v>
      </c>
      <c r="C5266" s="2" t="str">
        <f t="shared" si="271"/>
        <v>19</v>
      </c>
      <c r="D5266" t="s">
        <v>757</v>
      </c>
      <c r="E5266" s="2" t="str">
        <f t="shared" si="272"/>
        <v>19102RM09</v>
      </c>
      <c r="F5266" t="s">
        <v>914</v>
      </c>
      <c r="G5266" t="s">
        <v>881</v>
      </c>
      <c r="H5266" t="s">
        <v>882</v>
      </c>
      <c r="I5266">
        <v>22501</v>
      </c>
      <c r="J5266" t="s">
        <v>687</v>
      </c>
      <c r="K5266">
        <v>0</v>
      </c>
      <c r="L5266">
        <v>100</v>
      </c>
      <c r="M5266">
        <v>100</v>
      </c>
      <c r="N5266">
        <v>96.21</v>
      </c>
      <c r="O5266">
        <v>3.79</v>
      </c>
      <c r="P5266">
        <v>96.21</v>
      </c>
      <c r="Q5266">
        <v>0</v>
      </c>
      <c r="R5266">
        <v>96.21</v>
      </c>
      <c r="S5266">
        <v>0</v>
      </c>
    </row>
    <row r="5267" spans="1:19" x14ac:dyDescent="0.25">
      <c r="A5267" s="2">
        <v>1004</v>
      </c>
      <c r="B5267" t="s">
        <v>872</v>
      </c>
      <c r="C5267" s="2" t="str">
        <f t="shared" si="271"/>
        <v>19</v>
      </c>
      <c r="D5267" t="s">
        <v>757</v>
      </c>
      <c r="E5267" s="2" t="str">
        <f t="shared" si="272"/>
        <v>19102RM09</v>
      </c>
      <c r="F5267" t="s">
        <v>914</v>
      </c>
      <c r="G5267" t="s">
        <v>881</v>
      </c>
      <c r="H5267" t="s">
        <v>882</v>
      </c>
      <c r="I5267">
        <v>22609</v>
      </c>
      <c r="J5267" t="s">
        <v>44</v>
      </c>
      <c r="K5267">
        <v>94</v>
      </c>
      <c r="L5267">
        <v>94</v>
      </c>
      <c r="M5267">
        <v>0</v>
      </c>
      <c r="N5267">
        <v>0</v>
      </c>
      <c r="O5267">
        <v>94</v>
      </c>
      <c r="P5267">
        <v>0</v>
      </c>
      <c r="Q5267">
        <v>0</v>
      </c>
      <c r="R5267">
        <v>0</v>
      </c>
      <c r="S5267">
        <v>0</v>
      </c>
    </row>
    <row r="5268" spans="1:19" x14ac:dyDescent="0.25">
      <c r="A5268" s="2">
        <v>1004</v>
      </c>
      <c r="B5268" t="s">
        <v>872</v>
      </c>
      <c r="C5268" s="2" t="str">
        <f t="shared" si="271"/>
        <v>19</v>
      </c>
      <c r="D5268" t="s">
        <v>757</v>
      </c>
      <c r="E5268" s="2" t="str">
        <f t="shared" si="272"/>
        <v>19102RM09</v>
      </c>
      <c r="F5268" t="s">
        <v>914</v>
      </c>
      <c r="G5268" t="s">
        <v>881</v>
      </c>
      <c r="H5268" t="s">
        <v>882</v>
      </c>
      <c r="I5268">
        <v>22700</v>
      </c>
      <c r="J5268" t="s">
        <v>84</v>
      </c>
      <c r="K5268" s="1">
        <v>11784</v>
      </c>
      <c r="L5268" s="1">
        <v>11784</v>
      </c>
      <c r="M5268">
        <v>0</v>
      </c>
      <c r="N5268" s="1">
        <v>7696.78</v>
      </c>
      <c r="O5268" s="1">
        <v>4087.22</v>
      </c>
      <c r="P5268" s="1">
        <v>7696.78</v>
      </c>
      <c r="Q5268">
        <v>0</v>
      </c>
      <c r="R5268" s="1">
        <v>7696.73</v>
      </c>
      <c r="S5268">
        <v>0.05</v>
      </c>
    </row>
    <row r="5269" spans="1:19" x14ac:dyDescent="0.25">
      <c r="A5269" s="2">
        <v>1004</v>
      </c>
      <c r="B5269" t="s">
        <v>872</v>
      </c>
      <c r="C5269" s="2" t="str">
        <f t="shared" si="271"/>
        <v>19</v>
      </c>
      <c r="D5269" t="s">
        <v>757</v>
      </c>
      <c r="E5269" s="2" t="str">
        <f t="shared" si="272"/>
        <v>19102RM09</v>
      </c>
      <c r="F5269" t="s">
        <v>914</v>
      </c>
      <c r="G5269" t="s">
        <v>881</v>
      </c>
      <c r="H5269" t="s">
        <v>882</v>
      </c>
      <c r="I5269">
        <v>22705</v>
      </c>
      <c r="J5269" t="s">
        <v>223</v>
      </c>
      <c r="K5269">
        <v>423</v>
      </c>
      <c r="L5269">
        <v>423</v>
      </c>
      <c r="M5269">
        <v>0</v>
      </c>
      <c r="N5269">
        <v>0</v>
      </c>
      <c r="O5269">
        <v>423</v>
      </c>
      <c r="P5269">
        <v>0</v>
      </c>
      <c r="Q5269">
        <v>0</v>
      </c>
      <c r="R5269">
        <v>0</v>
      </c>
      <c r="S5269">
        <v>0</v>
      </c>
    </row>
    <row r="5270" spans="1:19" x14ac:dyDescent="0.25">
      <c r="A5270" s="2">
        <v>1004</v>
      </c>
      <c r="B5270" t="s">
        <v>872</v>
      </c>
      <c r="C5270" s="2" t="str">
        <f t="shared" si="271"/>
        <v>19</v>
      </c>
      <c r="D5270" t="s">
        <v>757</v>
      </c>
      <c r="E5270" s="2" t="str">
        <f t="shared" si="272"/>
        <v>19102RM09</v>
      </c>
      <c r="F5270" t="s">
        <v>914</v>
      </c>
      <c r="G5270" t="s">
        <v>881</v>
      </c>
      <c r="H5270" t="s">
        <v>882</v>
      </c>
      <c r="I5270">
        <v>22709</v>
      </c>
      <c r="J5270" t="s">
        <v>87</v>
      </c>
      <c r="K5270" s="1">
        <v>1440</v>
      </c>
      <c r="L5270" s="1">
        <v>1440</v>
      </c>
      <c r="M5270">
        <v>0</v>
      </c>
      <c r="N5270" s="1">
        <v>3210.69</v>
      </c>
      <c r="O5270" s="1">
        <v>-1770.69</v>
      </c>
      <c r="P5270" s="1">
        <v>3210.69</v>
      </c>
      <c r="Q5270">
        <v>0</v>
      </c>
      <c r="R5270" s="1">
        <v>2880.74</v>
      </c>
      <c r="S5270">
        <v>329.95</v>
      </c>
    </row>
    <row r="5271" spans="1:19" x14ac:dyDescent="0.25">
      <c r="A5271" s="2">
        <v>1004</v>
      </c>
      <c r="B5271" t="s">
        <v>872</v>
      </c>
      <c r="C5271" s="2" t="str">
        <f t="shared" si="271"/>
        <v>19</v>
      </c>
      <c r="D5271" t="s">
        <v>757</v>
      </c>
      <c r="E5271" s="2" t="str">
        <f t="shared" si="272"/>
        <v>19102RM09</v>
      </c>
      <c r="F5271" t="s">
        <v>914</v>
      </c>
      <c r="G5271" t="s">
        <v>881</v>
      </c>
      <c r="H5271" t="s">
        <v>882</v>
      </c>
      <c r="I5271">
        <v>22712</v>
      </c>
      <c r="J5271" t="s">
        <v>885</v>
      </c>
      <c r="K5271" s="1">
        <v>230066</v>
      </c>
      <c r="L5271" s="1">
        <v>345066</v>
      </c>
      <c r="M5271" s="1">
        <v>115000</v>
      </c>
      <c r="N5271" s="1">
        <v>257284.45</v>
      </c>
      <c r="O5271" s="1">
        <v>87781.55</v>
      </c>
      <c r="P5271" s="1">
        <v>257284.45</v>
      </c>
      <c r="Q5271">
        <v>0</v>
      </c>
      <c r="R5271" s="1">
        <v>248710.07</v>
      </c>
      <c r="S5271" s="1">
        <v>8574.3799999999992</v>
      </c>
    </row>
    <row r="5272" spans="1:19" x14ac:dyDescent="0.25">
      <c r="A5272" s="2">
        <v>1004</v>
      </c>
      <c r="B5272" t="s">
        <v>872</v>
      </c>
      <c r="C5272" s="2" t="str">
        <f t="shared" si="271"/>
        <v>19</v>
      </c>
      <c r="D5272" t="s">
        <v>757</v>
      </c>
      <c r="E5272" s="2" t="str">
        <f t="shared" si="272"/>
        <v>19102RM09</v>
      </c>
      <c r="F5272" t="s">
        <v>914</v>
      </c>
      <c r="G5272" t="s">
        <v>881</v>
      </c>
      <c r="H5272" t="s">
        <v>882</v>
      </c>
      <c r="I5272">
        <v>22714</v>
      </c>
      <c r="J5272" t="s">
        <v>886</v>
      </c>
      <c r="K5272" s="1">
        <v>43453</v>
      </c>
      <c r="L5272" s="1">
        <v>36346.51</v>
      </c>
      <c r="M5272" s="1">
        <v>-7106.49</v>
      </c>
      <c r="N5272" s="1">
        <v>47276.3</v>
      </c>
      <c r="O5272" s="1">
        <v>-10929.79</v>
      </c>
      <c r="P5272" s="1">
        <v>47276.3</v>
      </c>
      <c r="Q5272">
        <v>0</v>
      </c>
      <c r="R5272" s="1">
        <v>36738.33</v>
      </c>
      <c r="S5272" s="1">
        <v>10537.97</v>
      </c>
    </row>
    <row r="5273" spans="1:19" x14ac:dyDescent="0.25">
      <c r="A5273" s="2">
        <v>1004</v>
      </c>
      <c r="B5273" t="s">
        <v>872</v>
      </c>
      <c r="C5273" s="2" t="str">
        <f t="shared" si="271"/>
        <v>19</v>
      </c>
      <c r="D5273" t="s">
        <v>757</v>
      </c>
      <c r="E5273" s="2" t="str">
        <f t="shared" si="272"/>
        <v>19102RM09</v>
      </c>
      <c r="F5273" t="s">
        <v>914</v>
      </c>
      <c r="G5273" t="s">
        <v>881</v>
      </c>
      <c r="H5273" t="s">
        <v>882</v>
      </c>
      <c r="I5273">
        <v>23100</v>
      </c>
      <c r="J5273" t="s">
        <v>89</v>
      </c>
      <c r="K5273">
        <v>600</v>
      </c>
      <c r="L5273">
        <v>600</v>
      </c>
      <c r="M5273">
        <v>0</v>
      </c>
      <c r="N5273">
        <v>5.89</v>
      </c>
      <c r="O5273">
        <v>594.11</v>
      </c>
      <c r="P5273">
        <v>5.89</v>
      </c>
      <c r="Q5273">
        <v>0</v>
      </c>
      <c r="R5273">
        <v>5.89</v>
      </c>
      <c r="S5273">
        <v>0</v>
      </c>
    </row>
    <row r="5274" spans="1:19" x14ac:dyDescent="0.25">
      <c r="A5274" s="2">
        <v>1004</v>
      </c>
      <c r="B5274" t="s">
        <v>872</v>
      </c>
      <c r="C5274" s="2" t="str">
        <f t="shared" si="271"/>
        <v>19</v>
      </c>
      <c r="D5274" t="s">
        <v>757</v>
      </c>
      <c r="E5274" s="2" t="str">
        <f t="shared" si="272"/>
        <v>19102RM09</v>
      </c>
      <c r="F5274" t="s">
        <v>914</v>
      </c>
      <c r="G5274" t="s">
        <v>881</v>
      </c>
      <c r="H5274" t="s">
        <v>882</v>
      </c>
      <c r="I5274">
        <v>27100</v>
      </c>
      <c r="J5274" t="s">
        <v>230</v>
      </c>
      <c r="K5274" s="1">
        <v>4477</v>
      </c>
      <c r="L5274" s="1">
        <v>4477</v>
      </c>
      <c r="M5274">
        <v>0</v>
      </c>
      <c r="N5274" s="1">
        <v>3467.45</v>
      </c>
      <c r="O5274" s="1">
        <v>1009.55</v>
      </c>
      <c r="P5274" s="1">
        <v>3467.45</v>
      </c>
      <c r="Q5274">
        <v>0</v>
      </c>
      <c r="R5274" s="1">
        <v>3467.45</v>
      </c>
      <c r="S5274">
        <v>0</v>
      </c>
    </row>
    <row r="5275" spans="1:19" x14ac:dyDescent="0.25">
      <c r="A5275" s="2">
        <v>1004</v>
      </c>
      <c r="B5275" t="s">
        <v>872</v>
      </c>
      <c r="C5275" s="2" t="str">
        <f t="shared" si="271"/>
        <v>19</v>
      </c>
      <c r="D5275" t="s">
        <v>757</v>
      </c>
      <c r="E5275" s="2" t="str">
        <f t="shared" si="272"/>
        <v>19102RM09</v>
      </c>
      <c r="F5275" t="s">
        <v>914</v>
      </c>
      <c r="G5275" t="s">
        <v>881</v>
      </c>
      <c r="H5275" t="s">
        <v>882</v>
      </c>
      <c r="I5275">
        <v>27105</v>
      </c>
      <c r="J5275" t="s">
        <v>875</v>
      </c>
      <c r="K5275">
        <v>500</v>
      </c>
      <c r="L5275">
        <v>500</v>
      </c>
      <c r="M5275">
        <v>0</v>
      </c>
      <c r="N5275">
        <v>0</v>
      </c>
      <c r="O5275">
        <v>500</v>
      </c>
      <c r="P5275">
        <v>0</v>
      </c>
      <c r="Q5275">
        <v>0</v>
      </c>
      <c r="R5275">
        <v>0</v>
      </c>
      <c r="S5275">
        <v>0</v>
      </c>
    </row>
    <row r="5276" spans="1:19" x14ac:dyDescent="0.25">
      <c r="A5276" s="2">
        <v>1004</v>
      </c>
      <c r="B5276" t="s">
        <v>872</v>
      </c>
      <c r="C5276" s="2" t="str">
        <f t="shared" si="271"/>
        <v>19</v>
      </c>
      <c r="D5276" t="s">
        <v>757</v>
      </c>
      <c r="E5276" s="2" t="str">
        <f t="shared" si="272"/>
        <v>19102RM09</v>
      </c>
      <c r="F5276" t="s">
        <v>914</v>
      </c>
      <c r="G5276" t="s">
        <v>881</v>
      </c>
      <c r="H5276" t="s">
        <v>882</v>
      </c>
      <c r="I5276">
        <v>28001</v>
      </c>
      <c r="J5276" t="s">
        <v>45</v>
      </c>
      <c r="K5276" s="1">
        <v>3365</v>
      </c>
      <c r="L5276" s="1">
        <v>3365</v>
      </c>
      <c r="M5276">
        <v>0</v>
      </c>
      <c r="N5276" s="1">
        <v>2756.36</v>
      </c>
      <c r="O5276">
        <v>608.64</v>
      </c>
      <c r="P5276" s="1">
        <v>2756.36</v>
      </c>
      <c r="Q5276">
        <v>0</v>
      </c>
      <c r="R5276" s="1">
        <v>2756.36</v>
      </c>
      <c r="S5276">
        <v>0</v>
      </c>
    </row>
    <row r="5277" spans="1:19" x14ac:dyDescent="0.25">
      <c r="A5277" s="2">
        <v>1004</v>
      </c>
      <c r="B5277" t="s">
        <v>872</v>
      </c>
      <c r="C5277" s="2" t="str">
        <f t="shared" si="271"/>
        <v>19</v>
      </c>
      <c r="D5277" t="s">
        <v>757</v>
      </c>
      <c r="E5277" s="2" t="str">
        <f t="shared" ref="E5277:E5304" si="273">"19102RM10"</f>
        <v>19102RM10</v>
      </c>
      <c r="F5277" t="s">
        <v>915</v>
      </c>
      <c r="G5277" t="s">
        <v>881</v>
      </c>
      <c r="H5277" t="s">
        <v>882</v>
      </c>
      <c r="I5277">
        <v>21000</v>
      </c>
      <c r="J5277" t="s">
        <v>167</v>
      </c>
      <c r="K5277" s="1">
        <v>15827</v>
      </c>
      <c r="L5277" s="1">
        <v>22927</v>
      </c>
      <c r="M5277" s="1">
        <v>7100</v>
      </c>
      <c r="N5277" s="1">
        <v>21994.46</v>
      </c>
      <c r="O5277">
        <v>932.54</v>
      </c>
      <c r="P5277" s="1">
        <v>21994.46</v>
      </c>
      <c r="Q5277">
        <v>0</v>
      </c>
      <c r="R5277" s="1">
        <v>21994.43</v>
      </c>
      <c r="S5277">
        <v>0.03</v>
      </c>
    </row>
    <row r="5278" spans="1:19" x14ac:dyDescent="0.25">
      <c r="A5278" s="2">
        <v>1004</v>
      </c>
      <c r="B5278" t="s">
        <v>872</v>
      </c>
      <c r="C5278" s="2" t="str">
        <f t="shared" si="271"/>
        <v>19</v>
      </c>
      <c r="D5278" t="s">
        <v>757</v>
      </c>
      <c r="E5278" s="2" t="str">
        <f t="shared" si="273"/>
        <v>19102RM10</v>
      </c>
      <c r="F5278" t="s">
        <v>915</v>
      </c>
      <c r="G5278" t="s">
        <v>881</v>
      </c>
      <c r="H5278" t="s">
        <v>882</v>
      </c>
      <c r="I5278">
        <v>21200</v>
      </c>
      <c r="J5278" t="s">
        <v>68</v>
      </c>
      <c r="K5278" s="1">
        <v>8387</v>
      </c>
      <c r="L5278" s="1">
        <v>5887</v>
      </c>
      <c r="M5278" s="1">
        <v>-2500</v>
      </c>
      <c r="N5278" s="1">
        <v>1811.09</v>
      </c>
      <c r="O5278" s="1">
        <v>4075.91</v>
      </c>
      <c r="P5278" s="1">
        <v>1811.09</v>
      </c>
      <c r="Q5278">
        <v>0</v>
      </c>
      <c r="R5278" s="1">
        <v>1811.09</v>
      </c>
      <c r="S5278">
        <v>0</v>
      </c>
    </row>
    <row r="5279" spans="1:19" x14ac:dyDescent="0.25">
      <c r="A5279" s="2">
        <v>1004</v>
      </c>
      <c r="B5279" t="s">
        <v>872</v>
      </c>
      <c r="C5279" s="2" t="str">
        <f t="shared" si="271"/>
        <v>19</v>
      </c>
      <c r="D5279" t="s">
        <v>757</v>
      </c>
      <c r="E5279" s="2" t="str">
        <f t="shared" si="273"/>
        <v>19102RM10</v>
      </c>
      <c r="F5279" t="s">
        <v>915</v>
      </c>
      <c r="G5279" t="s">
        <v>881</v>
      </c>
      <c r="H5279" t="s">
        <v>882</v>
      </c>
      <c r="I5279">
        <v>21300</v>
      </c>
      <c r="J5279" t="s">
        <v>69</v>
      </c>
      <c r="K5279" s="1">
        <v>39747</v>
      </c>
      <c r="L5279" s="1">
        <v>37747</v>
      </c>
      <c r="M5279" s="1">
        <v>-2000</v>
      </c>
      <c r="N5279" s="1">
        <v>35948.57</v>
      </c>
      <c r="O5279" s="1">
        <v>1798.43</v>
      </c>
      <c r="P5279" s="1">
        <v>35948.57</v>
      </c>
      <c r="Q5279">
        <v>0</v>
      </c>
      <c r="R5279" s="1">
        <v>34997.050000000003</v>
      </c>
      <c r="S5279">
        <v>951.52</v>
      </c>
    </row>
    <row r="5280" spans="1:19" x14ac:dyDescent="0.25">
      <c r="A5280" s="2">
        <v>1004</v>
      </c>
      <c r="B5280" t="s">
        <v>872</v>
      </c>
      <c r="C5280" s="2" t="str">
        <f t="shared" si="271"/>
        <v>19</v>
      </c>
      <c r="D5280" t="s">
        <v>757</v>
      </c>
      <c r="E5280" s="2" t="str">
        <f t="shared" si="273"/>
        <v>19102RM10</v>
      </c>
      <c r="F5280" t="s">
        <v>915</v>
      </c>
      <c r="G5280" t="s">
        <v>881</v>
      </c>
      <c r="H5280" t="s">
        <v>882</v>
      </c>
      <c r="I5280">
        <v>21400</v>
      </c>
      <c r="J5280" t="s">
        <v>70</v>
      </c>
      <c r="K5280" s="1">
        <v>1200</v>
      </c>
      <c r="L5280" s="1">
        <v>1200</v>
      </c>
      <c r="M5280">
        <v>0</v>
      </c>
      <c r="N5280" s="1">
        <v>1055.79</v>
      </c>
      <c r="O5280">
        <v>144.21</v>
      </c>
      <c r="P5280" s="1">
        <v>1055.79</v>
      </c>
      <c r="Q5280">
        <v>0</v>
      </c>
      <c r="R5280" s="1">
        <v>1055.79</v>
      </c>
      <c r="S5280">
        <v>0</v>
      </c>
    </row>
    <row r="5281" spans="1:19" x14ac:dyDescent="0.25">
      <c r="A5281" s="2">
        <v>1004</v>
      </c>
      <c r="B5281" t="s">
        <v>872</v>
      </c>
      <c r="C5281" s="2" t="str">
        <f t="shared" si="271"/>
        <v>19</v>
      </c>
      <c r="D5281" t="s">
        <v>757</v>
      </c>
      <c r="E5281" s="2" t="str">
        <f t="shared" si="273"/>
        <v>19102RM10</v>
      </c>
      <c r="F5281" t="s">
        <v>915</v>
      </c>
      <c r="G5281" t="s">
        <v>881</v>
      </c>
      <c r="H5281" t="s">
        <v>882</v>
      </c>
      <c r="I5281">
        <v>21500</v>
      </c>
      <c r="J5281" t="s">
        <v>71</v>
      </c>
      <c r="K5281" s="1">
        <v>1790</v>
      </c>
      <c r="L5281" s="1">
        <v>1790</v>
      </c>
      <c r="M5281">
        <v>0</v>
      </c>
      <c r="N5281" s="1">
        <v>1225.96</v>
      </c>
      <c r="O5281">
        <v>564.04</v>
      </c>
      <c r="P5281" s="1">
        <v>1225.96</v>
      </c>
      <c r="Q5281">
        <v>0</v>
      </c>
      <c r="R5281" s="1">
        <v>1225.96</v>
      </c>
      <c r="S5281">
        <v>0</v>
      </c>
    </row>
    <row r="5282" spans="1:19" x14ac:dyDescent="0.25">
      <c r="A5282" s="2">
        <v>1004</v>
      </c>
      <c r="B5282" t="s">
        <v>872</v>
      </c>
      <c r="C5282" s="2" t="str">
        <f t="shared" si="271"/>
        <v>19</v>
      </c>
      <c r="D5282" t="s">
        <v>757</v>
      </c>
      <c r="E5282" s="2" t="str">
        <f t="shared" si="273"/>
        <v>19102RM10</v>
      </c>
      <c r="F5282" t="s">
        <v>915</v>
      </c>
      <c r="G5282" t="s">
        <v>881</v>
      </c>
      <c r="H5282" t="s">
        <v>882</v>
      </c>
      <c r="I5282">
        <v>22000</v>
      </c>
      <c r="J5282" t="s">
        <v>39</v>
      </c>
      <c r="K5282" s="1">
        <v>5595</v>
      </c>
      <c r="L5282" s="1">
        <v>6195</v>
      </c>
      <c r="M5282">
        <v>600</v>
      </c>
      <c r="N5282" s="1">
        <v>5264.03</v>
      </c>
      <c r="O5282">
        <v>930.97</v>
      </c>
      <c r="P5282" s="1">
        <v>5264.03</v>
      </c>
      <c r="Q5282">
        <v>0</v>
      </c>
      <c r="R5282" s="1">
        <v>5264</v>
      </c>
      <c r="S5282">
        <v>0.03</v>
      </c>
    </row>
    <row r="5283" spans="1:19" x14ac:dyDescent="0.25">
      <c r="A5283" s="2">
        <v>1004</v>
      </c>
      <c r="B5283" t="s">
        <v>872</v>
      </c>
      <c r="C5283" s="2" t="str">
        <f t="shared" si="271"/>
        <v>19</v>
      </c>
      <c r="D5283" t="s">
        <v>757</v>
      </c>
      <c r="E5283" s="2" t="str">
        <f t="shared" si="273"/>
        <v>19102RM10</v>
      </c>
      <c r="F5283" t="s">
        <v>915</v>
      </c>
      <c r="G5283" t="s">
        <v>881</v>
      </c>
      <c r="H5283" t="s">
        <v>882</v>
      </c>
      <c r="I5283">
        <v>22004</v>
      </c>
      <c r="J5283" t="s">
        <v>72</v>
      </c>
      <c r="K5283" s="1">
        <v>3212</v>
      </c>
      <c r="L5283" s="1">
        <v>3212</v>
      </c>
      <c r="M5283">
        <v>0</v>
      </c>
      <c r="N5283" s="1">
        <v>5895.93</v>
      </c>
      <c r="O5283" s="1">
        <v>-2683.93</v>
      </c>
      <c r="P5283" s="1">
        <v>5895.93</v>
      </c>
      <c r="Q5283">
        <v>0</v>
      </c>
      <c r="R5283" s="1">
        <v>5895.93</v>
      </c>
      <c r="S5283">
        <v>0</v>
      </c>
    </row>
    <row r="5284" spans="1:19" x14ac:dyDescent="0.25">
      <c r="A5284" s="2">
        <v>1004</v>
      </c>
      <c r="B5284" t="s">
        <v>872</v>
      </c>
      <c r="C5284" s="2" t="str">
        <f t="shared" si="271"/>
        <v>19</v>
      </c>
      <c r="D5284" t="s">
        <v>757</v>
      </c>
      <c r="E5284" s="2" t="str">
        <f t="shared" si="273"/>
        <v>19102RM10</v>
      </c>
      <c r="F5284" t="s">
        <v>915</v>
      </c>
      <c r="G5284" t="s">
        <v>881</v>
      </c>
      <c r="H5284" t="s">
        <v>882</v>
      </c>
      <c r="I5284">
        <v>22100</v>
      </c>
      <c r="J5284" t="s">
        <v>73</v>
      </c>
      <c r="K5284" s="1">
        <v>198803</v>
      </c>
      <c r="L5284" s="1">
        <v>266803</v>
      </c>
      <c r="M5284" s="1">
        <v>68000</v>
      </c>
      <c r="N5284" s="1">
        <v>269937.37</v>
      </c>
      <c r="O5284" s="1">
        <v>-3134.37</v>
      </c>
      <c r="P5284" s="1">
        <v>269937.37</v>
      </c>
      <c r="Q5284">
        <v>0</v>
      </c>
      <c r="R5284" s="1">
        <v>269937.37</v>
      </c>
      <c r="S5284">
        <v>0</v>
      </c>
    </row>
    <row r="5285" spans="1:19" x14ac:dyDescent="0.25">
      <c r="A5285" s="2">
        <v>1004</v>
      </c>
      <c r="B5285" t="s">
        <v>872</v>
      </c>
      <c r="C5285" s="2" t="str">
        <f t="shared" si="271"/>
        <v>19</v>
      </c>
      <c r="D5285" t="s">
        <v>757</v>
      </c>
      <c r="E5285" s="2" t="str">
        <f t="shared" si="273"/>
        <v>19102RM10</v>
      </c>
      <c r="F5285" t="s">
        <v>915</v>
      </c>
      <c r="G5285" t="s">
        <v>881</v>
      </c>
      <c r="H5285" t="s">
        <v>882</v>
      </c>
      <c r="I5285">
        <v>22101</v>
      </c>
      <c r="J5285" t="s">
        <v>74</v>
      </c>
      <c r="K5285" s="1">
        <v>71101</v>
      </c>
      <c r="L5285" s="1">
        <v>123101</v>
      </c>
      <c r="M5285" s="1">
        <v>52000</v>
      </c>
      <c r="N5285" s="1">
        <v>156369.71</v>
      </c>
      <c r="O5285" s="1">
        <v>-33268.71</v>
      </c>
      <c r="P5285" s="1">
        <v>156369.71</v>
      </c>
      <c r="Q5285">
        <v>0</v>
      </c>
      <c r="R5285" s="1">
        <v>156369.71</v>
      </c>
      <c r="S5285">
        <v>0</v>
      </c>
    </row>
    <row r="5286" spans="1:19" x14ac:dyDescent="0.25">
      <c r="A5286" s="2">
        <v>1004</v>
      </c>
      <c r="B5286" t="s">
        <v>872</v>
      </c>
      <c r="C5286" s="2" t="str">
        <f t="shared" si="271"/>
        <v>19</v>
      </c>
      <c r="D5286" t="s">
        <v>757</v>
      </c>
      <c r="E5286" s="2" t="str">
        <f t="shared" si="273"/>
        <v>19102RM10</v>
      </c>
      <c r="F5286" t="s">
        <v>915</v>
      </c>
      <c r="G5286" t="s">
        <v>881</v>
      </c>
      <c r="H5286" t="s">
        <v>882</v>
      </c>
      <c r="I5286">
        <v>22102</v>
      </c>
      <c r="J5286" t="s">
        <v>75</v>
      </c>
      <c r="K5286" s="1">
        <v>15204</v>
      </c>
      <c r="L5286" s="1">
        <v>138204</v>
      </c>
      <c r="M5286" s="1">
        <v>123000</v>
      </c>
      <c r="N5286" s="1">
        <v>84652.32</v>
      </c>
      <c r="O5286" s="1">
        <v>53551.68</v>
      </c>
      <c r="P5286" s="1">
        <v>84652.32</v>
      </c>
      <c r="Q5286">
        <v>0</v>
      </c>
      <c r="R5286" s="1">
        <v>59725.02</v>
      </c>
      <c r="S5286" s="1">
        <v>24927.3</v>
      </c>
    </row>
    <row r="5287" spans="1:19" x14ac:dyDescent="0.25">
      <c r="A5287" s="2">
        <v>1004</v>
      </c>
      <c r="B5287" t="s">
        <v>872</v>
      </c>
      <c r="C5287" s="2" t="str">
        <f t="shared" si="271"/>
        <v>19</v>
      </c>
      <c r="D5287" t="s">
        <v>757</v>
      </c>
      <c r="E5287" s="2" t="str">
        <f t="shared" si="273"/>
        <v>19102RM10</v>
      </c>
      <c r="F5287" t="s">
        <v>915</v>
      </c>
      <c r="G5287" t="s">
        <v>881</v>
      </c>
      <c r="H5287" t="s">
        <v>882</v>
      </c>
      <c r="I5287">
        <v>22103</v>
      </c>
      <c r="J5287" t="s">
        <v>76</v>
      </c>
      <c r="K5287" s="1">
        <v>207587</v>
      </c>
      <c r="L5287" s="1">
        <v>207587</v>
      </c>
      <c r="M5287">
        <v>0</v>
      </c>
      <c r="N5287" s="1">
        <v>160942.29999999999</v>
      </c>
      <c r="O5287" s="1">
        <v>46644.7</v>
      </c>
      <c r="P5287" s="1">
        <v>160942.29999999999</v>
      </c>
      <c r="Q5287">
        <v>0</v>
      </c>
      <c r="R5287" s="1">
        <v>160942.29999999999</v>
      </c>
      <c r="S5287">
        <v>0</v>
      </c>
    </row>
    <row r="5288" spans="1:19" x14ac:dyDescent="0.25">
      <c r="A5288" s="2">
        <v>1004</v>
      </c>
      <c r="B5288" t="s">
        <v>872</v>
      </c>
      <c r="C5288" s="2" t="str">
        <f t="shared" si="271"/>
        <v>19</v>
      </c>
      <c r="D5288" t="s">
        <v>757</v>
      </c>
      <c r="E5288" s="2" t="str">
        <f t="shared" si="273"/>
        <v>19102RM10</v>
      </c>
      <c r="F5288" t="s">
        <v>915</v>
      </c>
      <c r="G5288" t="s">
        <v>881</v>
      </c>
      <c r="H5288" t="s">
        <v>882</v>
      </c>
      <c r="I5288">
        <v>22104</v>
      </c>
      <c r="J5288" t="s">
        <v>77</v>
      </c>
      <c r="K5288">
        <v>0</v>
      </c>
      <c r="L5288" s="1">
        <v>39000</v>
      </c>
      <c r="M5288" s="1">
        <v>39000</v>
      </c>
      <c r="N5288" s="1">
        <v>38479.53</v>
      </c>
      <c r="O5288">
        <v>520.47</v>
      </c>
      <c r="P5288" s="1">
        <v>38479.53</v>
      </c>
      <c r="Q5288">
        <v>0</v>
      </c>
      <c r="R5288" s="1">
        <v>38479.51</v>
      </c>
      <c r="S5288">
        <v>0.02</v>
      </c>
    </row>
    <row r="5289" spans="1:19" x14ac:dyDescent="0.25">
      <c r="A5289" s="2">
        <v>1004</v>
      </c>
      <c r="B5289" t="s">
        <v>872</v>
      </c>
      <c r="C5289" s="2" t="str">
        <f t="shared" si="271"/>
        <v>19</v>
      </c>
      <c r="D5289" t="s">
        <v>757</v>
      </c>
      <c r="E5289" s="2" t="str">
        <f t="shared" si="273"/>
        <v>19102RM10</v>
      </c>
      <c r="F5289" t="s">
        <v>915</v>
      </c>
      <c r="G5289" t="s">
        <v>881</v>
      </c>
      <c r="H5289" t="s">
        <v>882</v>
      </c>
      <c r="I5289">
        <v>22105</v>
      </c>
      <c r="J5289" t="s">
        <v>357</v>
      </c>
      <c r="K5289" s="1">
        <v>852118</v>
      </c>
      <c r="L5289">
        <v>0</v>
      </c>
      <c r="M5289" s="1">
        <v>-852118</v>
      </c>
      <c r="N5289">
        <v>0</v>
      </c>
      <c r="O5289">
        <v>0</v>
      </c>
      <c r="P5289">
        <v>0</v>
      </c>
      <c r="Q5289">
        <v>0</v>
      </c>
      <c r="R5289">
        <v>0</v>
      </c>
      <c r="S5289">
        <v>0</v>
      </c>
    </row>
    <row r="5290" spans="1:19" x14ac:dyDescent="0.25">
      <c r="A5290" s="2">
        <v>1004</v>
      </c>
      <c r="B5290" t="s">
        <v>872</v>
      </c>
      <c r="C5290" s="2" t="str">
        <f t="shared" si="271"/>
        <v>19</v>
      </c>
      <c r="D5290" t="s">
        <v>757</v>
      </c>
      <c r="E5290" s="2" t="str">
        <f t="shared" si="273"/>
        <v>19102RM10</v>
      </c>
      <c r="F5290" t="s">
        <v>915</v>
      </c>
      <c r="G5290" t="s">
        <v>881</v>
      </c>
      <c r="H5290" t="s">
        <v>882</v>
      </c>
      <c r="I5290">
        <v>22107</v>
      </c>
      <c r="J5290" t="s">
        <v>106</v>
      </c>
      <c r="K5290" s="1">
        <v>4635</v>
      </c>
      <c r="L5290" s="1">
        <v>6035</v>
      </c>
      <c r="M5290" s="1">
        <v>1400</v>
      </c>
      <c r="N5290" s="1">
        <v>4006.53</v>
      </c>
      <c r="O5290" s="1">
        <v>2028.47</v>
      </c>
      <c r="P5290" s="1">
        <v>4006.53</v>
      </c>
      <c r="Q5290">
        <v>0</v>
      </c>
      <c r="R5290" s="1">
        <v>4006.53</v>
      </c>
      <c r="S5290">
        <v>0</v>
      </c>
    </row>
    <row r="5291" spans="1:19" x14ac:dyDescent="0.25">
      <c r="A5291" s="2">
        <v>1004</v>
      </c>
      <c r="B5291" t="s">
        <v>872</v>
      </c>
      <c r="C5291" s="2" t="str">
        <f t="shared" si="271"/>
        <v>19</v>
      </c>
      <c r="D5291" t="s">
        <v>757</v>
      </c>
      <c r="E5291" s="2" t="str">
        <f t="shared" si="273"/>
        <v>19102RM10</v>
      </c>
      <c r="F5291" t="s">
        <v>915</v>
      </c>
      <c r="G5291" t="s">
        <v>881</v>
      </c>
      <c r="H5291" t="s">
        <v>882</v>
      </c>
      <c r="I5291">
        <v>22109</v>
      </c>
      <c r="J5291" t="s">
        <v>78</v>
      </c>
      <c r="K5291" s="1">
        <v>235347</v>
      </c>
      <c r="L5291" s="1">
        <v>348517</v>
      </c>
      <c r="M5291" s="1">
        <v>113170</v>
      </c>
      <c r="N5291" s="1">
        <v>389084.34</v>
      </c>
      <c r="O5291" s="1">
        <v>-40567.339999999997</v>
      </c>
      <c r="P5291" s="1">
        <v>389084.34</v>
      </c>
      <c r="Q5291">
        <v>0</v>
      </c>
      <c r="R5291" s="1">
        <v>389084.34</v>
      </c>
      <c r="S5291">
        <v>0</v>
      </c>
    </row>
    <row r="5292" spans="1:19" x14ac:dyDescent="0.25">
      <c r="A5292" s="2">
        <v>1004</v>
      </c>
      <c r="B5292" t="s">
        <v>872</v>
      </c>
      <c r="C5292" s="2" t="str">
        <f t="shared" si="271"/>
        <v>19</v>
      </c>
      <c r="D5292" t="s">
        <v>757</v>
      </c>
      <c r="E5292" s="2" t="str">
        <f t="shared" si="273"/>
        <v>19102RM10</v>
      </c>
      <c r="F5292" t="s">
        <v>915</v>
      </c>
      <c r="G5292" t="s">
        <v>881</v>
      </c>
      <c r="H5292" t="s">
        <v>882</v>
      </c>
      <c r="I5292">
        <v>22201</v>
      </c>
      <c r="J5292" t="s">
        <v>42</v>
      </c>
      <c r="K5292">
        <v>0</v>
      </c>
      <c r="L5292">
        <v>20</v>
      </c>
      <c r="M5292">
        <v>20</v>
      </c>
      <c r="N5292">
        <v>34.86</v>
      </c>
      <c r="O5292">
        <v>-14.86</v>
      </c>
      <c r="P5292">
        <v>34.86</v>
      </c>
      <c r="Q5292">
        <v>0</v>
      </c>
      <c r="R5292">
        <v>34.86</v>
      </c>
      <c r="S5292">
        <v>0</v>
      </c>
    </row>
    <row r="5293" spans="1:19" x14ac:dyDescent="0.25">
      <c r="A5293" s="2">
        <v>1004</v>
      </c>
      <c r="B5293" t="s">
        <v>872</v>
      </c>
      <c r="C5293" s="2" t="str">
        <f t="shared" si="271"/>
        <v>19</v>
      </c>
      <c r="D5293" t="s">
        <v>757</v>
      </c>
      <c r="E5293" s="2" t="str">
        <f t="shared" si="273"/>
        <v>19102RM10</v>
      </c>
      <c r="F5293" t="s">
        <v>915</v>
      </c>
      <c r="G5293" t="s">
        <v>881</v>
      </c>
      <c r="H5293" t="s">
        <v>882</v>
      </c>
      <c r="I5293">
        <v>22300</v>
      </c>
      <c r="J5293" t="s">
        <v>79</v>
      </c>
      <c r="K5293" s="1">
        <v>128345</v>
      </c>
      <c r="L5293" s="1">
        <v>178772</v>
      </c>
      <c r="M5293" s="1">
        <v>50427</v>
      </c>
      <c r="N5293" s="1">
        <v>179382.32</v>
      </c>
      <c r="O5293">
        <v>-610.32000000000005</v>
      </c>
      <c r="P5293" s="1">
        <v>179382.32</v>
      </c>
      <c r="Q5293">
        <v>0</v>
      </c>
      <c r="R5293" s="1">
        <v>179382.22</v>
      </c>
      <c r="S5293">
        <v>0.1</v>
      </c>
    </row>
    <row r="5294" spans="1:19" x14ac:dyDescent="0.25">
      <c r="A5294" s="2">
        <v>1004</v>
      </c>
      <c r="B5294" t="s">
        <v>872</v>
      </c>
      <c r="C5294" s="2" t="str">
        <f t="shared" si="271"/>
        <v>19</v>
      </c>
      <c r="D5294" t="s">
        <v>757</v>
      </c>
      <c r="E5294" s="2" t="str">
        <f t="shared" si="273"/>
        <v>19102RM10</v>
      </c>
      <c r="F5294" t="s">
        <v>915</v>
      </c>
      <c r="G5294" t="s">
        <v>881</v>
      </c>
      <c r="H5294" t="s">
        <v>882</v>
      </c>
      <c r="I5294">
        <v>22401</v>
      </c>
      <c r="J5294" t="s">
        <v>175</v>
      </c>
      <c r="K5294" s="1">
        <v>2408</v>
      </c>
      <c r="L5294" s="1">
        <v>2408</v>
      </c>
      <c r="M5294">
        <v>0</v>
      </c>
      <c r="N5294">
        <v>953.13</v>
      </c>
      <c r="O5294" s="1">
        <v>1454.87</v>
      </c>
      <c r="P5294">
        <v>953.13</v>
      </c>
      <c r="Q5294">
        <v>0</v>
      </c>
      <c r="R5294">
        <v>953.13</v>
      </c>
      <c r="S5294">
        <v>0</v>
      </c>
    </row>
    <row r="5295" spans="1:19" x14ac:dyDescent="0.25">
      <c r="A5295" s="2">
        <v>1004</v>
      </c>
      <c r="B5295" t="s">
        <v>872</v>
      </c>
      <c r="C5295" s="2" t="str">
        <f t="shared" si="271"/>
        <v>19</v>
      </c>
      <c r="D5295" t="s">
        <v>757</v>
      </c>
      <c r="E5295" s="2" t="str">
        <f t="shared" si="273"/>
        <v>19102RM10</v>
      </c>
      <c r="F5295" t="s">
        <v>915</v>
      </c>
      <c r="G5295" t="s">
        <v>881</v>
      </c>
      <c r="H5295" t="s">
        <v>882</v>
      </c>
      <c r="I5295">
        <v>22609</v>
      </c>
      <c r="J5295" t="s">
        <v>44</v>
      </c>
      <c r="K5295" s="1">
        <v>2765</v>
      </c>
      <c r="L5295" s="1">
        <v>2765</v>
      </c>
      <c r="M5295">
        <v>0</v>
      </c>
      <c r="N5295">
        <v>434.18</v>
      </c>
      <c r="O5295" s="1">
        <v>2330.8200000000002</v>
      </c>
      <c r="P5295">
        <v>434.18</v>
      </c>
      <c r="Q5295">
        <v>0</v>
      </c>
      <c r="R5295">
        <v>434.18</v>
      </c>
      <c r="S5295">
        <v>0</v>
      </c>
    </row>
    <row r="5296" spans="1:19" x14ac:dyDescent="0.25">
      <c r="A5296" s="2">
        <v>1004</v>
      </c>
      <c r="B5296" t="s">
        <v>872</v>
      </c>
      <c r="C5296" s="2" t="str">
        <f t="shared" si="271"/>
        <v>19</v>
      </c>
      <c r="D5296" t="s">
        <v>757</v>
      </c>
      <c r="E5296" s="2" t="str">
        <f t="shared" si="273"/>
        <v>19102RM10</v>
      </c>
      <c r="F5296" t="s">
        <v>915</v>
      </c>
      <c r="G5296" t="s">
        <v>881</v>
      </c>
      <c r="H5296" t="s">
        <v>882</v>
      </c>
      <c r="I5296">
        <v>22700</v>
      </c>
      <c r="J5296" t="s">
        <v>84</v>
      </c>
      <c r="K5296" s="1">
        <v>24781</v>
      </c>
      <c r="L5296" s="1">
        <v>24781</v>
      </c>
      <c r="M5296">
        <v>0</v>
      </c>
      <c r="N5296" s="1">
        <v>19613.12</v>
      </c>
      <c r="O5296" s="1">
        <v>5167.88</v>
      </c>
      <c r="P5296" s="1">
        <v>19613.12</v>
      </c>
      <c r="Q5296">
        <v>0</v>
      </c>
      <c r="R5296" s="1">
        <v>17656.62</v>
      </c>
      <c r="S5296" s="1">
        <v>1956.5</v>
      </c>
    </row>
    <row r="5297" spans="1:19" x14ac:dyDescent="0.25">
      <c r="A5297" s="2">
        <v>1004</v>
      </c>
      <c r="B5297" t="s">
        <v>872</v>
      </c>
      <c r="C5297" s="2" t="str">
        <f t="shared" si="271"/>
        <v>19</v>
      </c>
      <c r="D5297" t="s">
        <v>757</v>
      </c>
      <c r="E5297" s="2" t="str">
        <f t="shared" si="273"/>
        <v>19102RM10</v>
      </c>
      <c r="F5297" t="s">
        <v>915</v>
      </c>
      <c r="G5297" t="s">
        <v>881</v>
      </c>
      <c r="H5297" t="s">
        <v>882</v>
      </c>
      <c r="I5297">
        <v>22701</v>
      </c>
      <c r="J5297" t="s">
        <v>85</v>
      </c>
      <c r="K5297" s="1">
        <v>373270</v>
      </c>
      <c r="L5297" s="1">
        <v>346270</v>
      </c>
      <c r="M5297" s="1">
        <v>-27000</v>
      </c>
      <c r="N5297" s="1">
        <v>345503.61</v>
      </c>
      <c r="O5297">
        <v>766.39</v>
      </c>
      <c r="P5297" s="1">
        <v>345503.61</v>
      </c>
      <c r="Q5297">
        <v>0</v>
      </c>
      <c r="R5297" s="1">
        <v>345503.61</v>
      </c>
      <c r="S5297">
        <v>0</v>
      </c>
    </row>
    <row r="5298" spans="1:19" x14ac:dyDescent="0.25">
      <c r="A5298" s="2">
        <v>1004</v>
      </c>
      <c r="B5298" t="s">
        <v>872</v>
      </c>
      <c r="C5298" s="2" t="str">
        <f t="shared" si="271"/>
        <v>19</v>
      </c>
      <c r="D5298" t="s">
        <v>757</v>
      </c>
      <c r="E5298" s="2" t="str">
        <f t="shared" si="273"/>
        <v>19102RM10</v>
      </c>
      <c r="F5298" t="s">
        <v>915</v>
      </c>
      <c r="G5298" t="s">
        <v>881</v>
      </c>
      <c r="H5298" t="s">
        <v>882</v>
      </c>
      <c r="I5298">
        <v>22705</v>
      </c>
      <c r="J5298" t="s">
        <v>223</v>
      </c>
      <c r="K5298" s="1">
        <v>3753</v>
      </c>
      <c r="L5298" s="1">
        <v>3753</v>
      </c>
      <c r="M5298">
        <v>0</v>
      </c>
      <c r="N5298">
        <v>0</v>
      </c>
      <c r="O5298" s="1">
        <v>3753</v>
      </c>
      <c r="P5298">
        <v>0</v>
      </c>
      <c r="Q5298">
        <v>0</v>
      </c>
      <c r="R5298">
        <v>0</v>
      </c>
      <c r="S5298">
        <v>0</v>
      </c>
    </row>
    <row r="5299" spans="1:19" x14ac:dyDescent="0.25">
      <c r="A5299" s="2">
        <v>1004</v>
      </c>
      <c r="B5299" t="s">
        <v>872</v>
      </c>
      <c r="C5299" s="2" t="str">
        <f t="shared" si="271"/>
        <v>19</v>
      </c>
      <c r="D5299" t="s">
        <v>757</v>
      </c>
      <c r="E5299" s="2" t="str">
        <f t="shared" si="273"/>
        <v>19102RM10</v>
      </c>
      <c r="F5299" t="s">
        <v>915</v>
      </c>
      <c r="G5299" t="s">
        <v>881</v>
      </c>
      <c r="H5299" t="s">
        <v>882</v>
      </c>
      <c r="I5299">
        <v>22709</v>
      </c>
      <c r="J5299" t="s">
        <v>87</v>
      </c>
      <c r="K5299" s="1">
        <v>1440</v>
      </c>
      <c r="L5299" s="1">
        <v>1440</v>
      </c>
      <c r="M5299">
        <v>0</v>
      </c>
      <c r="N5299" s="1">
        <v>1890.88</v>
      </c>
      <c r="O5299">
        <v>-450.88</v>
      </c>
      <c r="P5299" s="1">
        <v>1890.88</v>
      </c>
      <c r="Q5299">
        <v>0</v>
      </c>
      <c r="R5299" s="1">
        <v>1890.88</v>
      </c>
      <c r="S5299">
        <v>0</v>
      </c>
    </row>
    <row r="5300" spans="1:19" x14ac:dyDescent="0.25">
      <c r="A5300" s="2">
        <v>1004</v>
      </c>
      <c r="B5300" t="s">
        <v>872</v>
      </c>
      <c r="C5300" s="2" t="str">
        <f t="shared" si="271"/>
        <v>19</v>
      </c>
      <c r="D5300" t="s">
        <v>757</v>
      </c>
      <c r="E5300" s="2" t="str">
        <f t="shared" si="273"/>
        <v>19102RM10</v>
      </c>
      <c r="F5300" t="s">
        <v>915</v>
      </c>
      <c r="G5300" t="s">
        <v>881</v>
      </c>
      <c r="H5300" t="s">
        <v>882</v>
      </c>
      <c r="I5300">
        <v>22714</v>
      </c>
      <c r="J5300" t="s">
        <v>886</v>
      </c>
      <c r="K5300" s="1">
        <v>245882</v>
      </c>
      <c r="L5300" s="1">
        <v>233292.92</v>
      </c>
      <c r="M5300" s="1">
        <v>-12589.08</v>
      </c>
      <c r="N5300" s="1">
        <v>232060.23</v>
      </c>
      <c r="O5300" s="1">
        <v>1232.69</v>
      </c>
      <c r="P5300" s="1">
        <v>232060.23</v>
      </c>
      <c r="Q5300">
        <v>0</v>
      </c>
      <c r="R5300" s="1">
        <v>223047.24</v>
      </c>
      <c r="S5300" s="1">
        <v>9012.99</v>
      </c>
    </row>
    <row r="5301" spans="1:19" x14ac:dyDescent="0.25">
      <c r="A5301" s="2">
        <v>1004</v>
      </c>
      <c r="B5301" t="s">
        <v>872</v>
      </c>
      <c r="C5301" s="2" t="str">
        <f t="shared" si="271"/>
        <v>19</v>
      </c>
      <c r="D5301" t="s">
        <v>757</v>
      </c>
      <c r="E5301" s="2" t="str">
        <f t="shared" si="273"/>
        <v>19102RM10</v>
      </c>
      <c r="F5301" t="s">
        <v>915</v>
      </c>
      <c r="G5301" t="s">
        <v>881</v>
      </c>
      <c r="H5301" t="s">
        <v>882</v>
      </c>
      <c r="I5301">
        <v>23100</v>
      </c>
      <c r="J5301" t="s">
        <v>89</v>
      </c>
      <c r="K5301">
        <v>600</v>
      </c>
      <c r="L5301">
        <v>600</v>
      </c>
      <c r="M5301">
        <v>0</v>
      </c>
      <c r="N5301">
        <v>201.58</v>
      </c>
      <c r="O5301">
        <v>398.42</v>
      </c>
      <c r="P5301">
        <v>201.58</v>
      </c>
      <c r="Q5301">
        <v>0</v>
      </c>
      <c r="R5301">
        <v>201.58</v>
      </c>
      <c r="S5301">
        <v>0</v>
      </c>
    </row>
    <row r="5302" spans="1:19" x14ac:dyDescent="0.25">
      <c r="A5302" s="2">
        <v>1004</v>
      </c>
      <c r="B5302" t="s">
        <v>872</v>
      </c>
      <c r="C5302" s="2" t="str">
        <f t="shared" si="271"/>
        <v>19</v>
      </c>
      <c r="D5302" t="s">
        <v>757</v>
      </c>
      <c r="E5302" s="2" t="str">
        <f t="shared" si="273"/>
        <v>19102RM10</v>
      </c>
      <c r="F5302" t="s">
        <v>915</v>
      </c>
      <c r="G5302" t="s">
        <v>881</v>
      </c>
      <c r="H5302" t="s">
        <v>882</v>
      </c>
      <c r="I5302">
        <v>27100</v>
      </c>
      <c r="J5302" t="s">
        <v>230</v>
      </c>
      <c r="K5302" s="1">
        <v>55993</v>
      </c>
      <c r="L5302" s="1">
        <v>55993</v>
      </c>
      <c r="M5302">
        <v>0</v>
      </c>
      <c r="N5302" s="1">
        <v>44853.68</v>
      </c>
      <c r="O5302" s="1">
        <v>11139.32</v>
      </c>
      <c r="P5302" s="1">
        <v>44853.68</v>
      </c>
      <c r="Q5302">
        <v>0</v>
      </c>
      <c r="R5302" s="1">
        <v>44853.68</v>
      </c>
      <c r="S5302">
        <v>0</v>
      </c>
    </row>
    <row r="5303" spans="1:19" x14ac:dyDescent="0.25">
      <c r="A5303" s="2">
        <v>1004</v>
      </c>
      <c r="B5303" t="s">
        <v>872</v>
      </c>
      <c r="C5303" s="2" t="str">
        <f t="shared" ref="C5303:C5366" si="274">"19"</f>
        <v>19</v>
      </c>
      <c r="D5303" t="s">
        <v>757</v>
      </c>
      <c r="E5303" s="2" t="str">
        <f t="shared" si="273"/>
        <v>19102RM10</v>
      </c>
      <c r="F5303" t="s">
        <v>915</v>
      </c>
      <c r="G5303" t="s">
        <v>881</v>
      </c>
      <c r="H5303" t="s">
        <v>882</v>
      </c>
      <c r="I5303">
        <v>27105</v>
      </c>
      <c r="J5303" t="s">
        <v>875</v>
      </c>
      <c r="K5303" s="1">
        <v>11203</v>
      </c>
      <c r="L5303" s="1">
        <v>11203</v>
      </c>
      <c r="M5303">
        <v>0</v>
      </c>
      <c r="N5303" s="1">
        <v>11350.48</v>
      </c>
      <c r="O5303">
        <v>-147.47999999999999</v>
      </c>
      <c r="P5303" s="1">
        <v>11350.48</v>
      </c>
      <c r="Q5303">
        <v>0</v>
      </c>
      <c r="R5303" s="1">
        <v>11350.48</v>
      </c>
      <c r="S5303">
        <v>0</v>
      </c>
    </row>
    <row r="5304" spans="1:19" x14ac:dyDescent="0.25">
      <c r="A5304" s="2">
        <v>1004</v>
      </c>
      <c r="B5304" t="s">
        <v>872</v>
      </c>
      <c r="C5304" s="2" t="str">
        <f t="shared" si="274"/>
        <v>19</v>
      </c>
      <c r="D5304" t="s">
        <v>757</v>
      </c>
      <c r="E5304" s="2" t="str">
        <f t="shared" si="273"/>
        <v>19102RM10</v>
      </c>
      <c r="F5304" t="s">
        <v>915</v>
      </c>
      <c r="G5304" t="s">
        <v>881</v>
      </c>
      <c r="H5304" t="s">
        <v>882</v>
      </c>
      <c r="I5304">
        <v>28001</v>
      </c>
      <c r="J5304" t="s">
        <v>45</v>
      </c>
      <c r="K5304" s="1">
        <v>12333</v>
      </c>
      <c r="L5304" s="1">
        <v>12333</v>
      </c>
      <c r="M5304">
        <v>0</v>
      </c>
      <c r="N5304" s="1">
        <v>11484.37</v>
      </c>
      <c r="O5304">
        <v>848.63</v>
      </c>
      <c r="P5304" s="1">
        <v>11484.37</v>
      </c>
      <c r="Q5304">
        <v>0</v>
      </c>
      <c r="R5304" s="1">
        <v>11484.37</v>
      </c>
      <c r="S5304">
        <v>0</v>
      </c>
    </row>
    <row r="5305" spans="1:19" x14ac:dyDescent="0.25">
      <c r="A5305" s="2">
        <v>1004</v>
      </c>
      <c r="B5305" t="s">
        <v>872</v>
      </c>
      <c r="C5305" s="2" t="str">
        <f t="shared" si="274"/>
        <v>19</v>
      </c>
      <c r="D5305" t="s">
        <v>757</v>
      </c>
      <c r="E5305" s="2" t="str">
        <f t="shared" ref="E5305:E5331" si="275">"19102RM11"</f>
        <v>19102RM11</v>
      </c>
      <c r="F5305" t="s">
        <v>916</v>
      </c>
      <c r="G5305" t="s">
        <v>881</v>
      </c>
      <c r="H5305" t="s">
        <v>882</v>
      </c>
      <c r="I5305">
        <v>21000</v>
      </c>
      <c r="J5305" t="s">
        <v>167</v>
      </c>
      <c r="K5305">
        <v>0</v>
      </c>
      <c r="L5305">
        <v>220</v>
      </c>
      <c r="M5305">
        <v>220</v>
      </c>
      <c r="N5305">
        <v>218.1</v>
      </c>
      <c r="O5305">
        <v>1.9</v>
      </c>
      <c r="P5305">
        <v>218.1</v>
      </c>
      <c r="Q5305">
        <v>0</v>
      </c>
      <c r="R5305">
        <v>218.1</v>
      </c>
      <c r="S5305">
        <v>0</v>
      </c>
    </row>
    <row r="5306" spans="1:19" x14ac:dyDescent="0.25">
      <c r="A5306" s="2">
        <v>1004</v>
      </c>
      <c r="B5306" t="s">
        <v>872</v>
      </c>
      <c r="C5306" s="2" t="str">
        <f t="shared" si="274"/>
        <v>19</v>
      </c>
      <c r="D5306" t="s">
        <v>757</v>
      </c>
      <c r="E5306" s="2" t="str">
        <f t="shared" si="275"/>
        <v>19102RM11</v>
      </c>
      <c r="F5306" t="s">
        <v>916</v>
      </c>
      <c r="G5306" t="s">
        <v>881</v>
      </c>
      <c r="H5306" t="s">
        <v>882</v>
      </c>
      <c r="I5306">
        <v>21200</v>
      </c>
      <c r="J5306" t="s">
        <v>68</v>
      </c>
      <c r="K5306" s="1">
        <v>2401</v>
      </c>
      <c r="L5306" s="1">
        <v>2401</v>
      </c>
      <c r="M5306">
        <v>0</v>
      </c>
      <c r="N5306" s="1">
        <v>1355.2</v>
      </c>
      <c r="O5306" s="1">
        <v>1045.8</v>
      </c>
      <c r="P5306" s="1">
        <v>1355.2</v>
      </c>
      <c r="Q5306">
        <v>0</v>
      </c>
      <c r="R5306" s="1">
        <v>1355.2</v>
      </c>
      <c r="S5306">
        <v>0</v>
      </c>
    </row>
    <row r="5307" spans="1:19" x14ac:dyDescent="0.25">
      <c r="A5307" s="2">
        <v>1004</v>
      </c>
      <c r="B5307" t="s">
        <v>872</v>
      </c>
      <c r="C5307" s="2" t="str">
        <f t="shared" si="274"/>
        <v>19</v>
      </c>
      <c r="D5307" t="s">
        <v>757</v>
      </c>
      <c r="E5307" s="2" t="str">
        <f t="shared" si="275"/>
        <v>19102RM11</v>
      </c>
      <c r="F5307" t="s">
        <v>916</v>
      </c>
      <c r="G5307" t="s">
        <v>881</v>
      </c>
      <c r="H5307" t="s">
        <v>882</v>
      </c>
      <c r="I5307">
        <v>21300</v>
      </c>
      <c r="J5307" t="s">
        <v>69</v>
      </c>
      <c r="K5307" s="1">
        <v>67190</v>
      </c>
      <c r="L5307" s="1">
        <v>110755</v>
      </c>
      <c r="M5307" s="1">
        <v>43565</v>
      </c>
      <c r="N5307" s="1">
        <v>109587.44</v>
      </c>
      <c r="O5307" s="1">
        <v>1167.56</v>
      </c>
      <c r="P5307" s="1">
        <v>95407.41</v>
      </c>
      <c r="Q5307" s="1">
        <v>14180.03</v>
      </c>
      <c r="R5307" s="1">
        <v>94589.16</v>
      </c>
      <c r="S5307">
        <v>818.25</v>
      </c>
    </row>
    <row r="5308" spans="1:19" x14ac:dyDescent="0.25">
      <c r="A5308" s="2">
        <v>1004</v>
      </c>
      <c r="B5308" t="s">
        <v>872</v>
      </c>
      <c r="C5308" s="2" t="str">
        <f t="shared" si="274"/>
        <v>19</v>
      </c>
      <c r="D5308" t="s">
        <v>757</v>
      </c>
      <c r="E5308" s="2" t="str">
        <f t="shared" si="275"/>
        <v>19102RM11</v>
      </c>
      <c r="F5308" t="s">
        <v>916</v>
      </c>
      <c r="G5308" t="s">
        <v>881</v>
      </c>
      <c r="H5308" t="s">
        <v>882</v>
      </c>
      <c r="I5308">
        <v>21400</v>
      </c>
      <c r="J5308" t="s">
        <v>70</v>
      </c>
      <c r="K5308" s="1">
        <v>1200</v>
      </c>
      <c r="L5308" s="1">
        <v>1200</v>
      </c>
      <c r="M5308">
        <v>0</v>
      </c>
      <c r="N5308">
        <v>41.99</v>
      </c>
      <c r="O5308" s="1">
        <v>1158.01</v>
      </c>
      <c r="P5308">
        <v>41.99</v>
      </c>
      <c r="Q5308">
        <v>0</v>
      </c>
      <c r="R5308">
        <v>41.99</v>
      </c>
      <c r="S5308">
        <v>0</v>
      </c>
    </row>
    <row r="5309" spans="1:19" x14ac:dyDescent="0.25">
      <c r="A5309" s="2">
        <v>1004</v>
      </c>
      <c r="B5309" t="s">
        <v>872</v>
      </c>
      <c r="C5309" s="2" t="str">
        <f t="shared" si="274"/>
        <v>19</v>
      </c>
      <c r="D5309" t="s">
        <v>757</v>
      </c>
      <c r="E5309" s="2" t="str">
        <f t="shared" si="275"/>
        <v>19102RM11</v>
      </c>
      <c r="F5309" t="s">
        <v>916</v>
      </c>
      <c r="G5309" t="s">
        <v>881</v>
      </c>
      <c r="H5309" t="s">
        <v>882</v>
      </c>
      <c r="I5309">
        <v>21500</v>
      </c>
      <c r="J5309" t="s">
        <v>71</v>
      </c>
      <c r="K5309" s="1">
        <v>2972</v>
      </c>
      <c r="L5309" s="1">
        <v>2972</v>
      </c>
      <c r="M5309">
        <v>0</v>
      </c>
      <c r="N5309">
        <v>913.05</v>
      </c>
      <c r="O5309" s="1">
        <v>2058.9499999999998</v>
      </c>
      <c r="P5309">
        <v>913.05</v>
      </c>
      <c r="Q5309">
        <v>0</v>
      </c>
      <c r="R5309">
        <v>913.05</v>
      </c>
      <c r="S5309">
        <v>0</v>
      </c>
    </row>
    <row r="5310" spans="1:19" x14ac:dyDescent="0.25">
      <c r="A5310" s="2">
        <v>1004</v>
      </c>
      <c r="B5310" t="s">
        <v>872</v>
      </c>
      <c r="C5310" s="2" t="str">
        <f t="shared" si="274"/>
        <v>19</v>
      </c>
      <c r="D5310" t="s">
        <v>757</v>
      </c>
      <c r="E5310" s="2" t="str">
        <f t="shared" si="275"/>
        <v>19102RM11</v>
      </c>
      <c r="F5310" t="s">
        <v>916</v>
      </c>
      <c r="G5310" t="s">
        <v>881</v>
      </c>
      <c r="H5310" t="s">
        <v>882</v>
      </c>
      <c r="I5310">
        <v>22000</v>
      </c>
      <c r="J5310" t="s">
        <v>39</v>
      </c>
      <c r="K5310" s="1">
        <v>2018</v>
      </c>
      <c r="L5310" s="1">
        <v>3418</v>
      </c>
      <c r="M5310" s="1">
        <v>1400</v>
      </c>
      <c r="N5310" s="1">
        <v>3322.81</v>
      </c>
      <c r="O5310">
        <v>95.19</v>
      </c>
      <c r="P5310" s="1">
        <v>3322.81</v>
      </c>
      <c r="Q5310">
        <v>0</v>
      </c>
      <c r="R5310" s="1">
        <v>3322.78</v>
      </c>
      <c r="S5310">
        <v>0.03</v>
      </c>
    </row>
    <row r="5311" spans="1:19" x14ac:dyDescent="0.25">
      <c r="A5311" s="2">
        <v>1004</v>
      </c>
      <c r="B5311" t="s">
        <v>872</v>
      </c>
      <c r="C5311" s="2" t="str">
        <f t="shared" si="274"/>
        <v>19</v>
      </c>
      <c r="D5311" t="s">
        <v>757</v>
      </c>
      <c r="E5311" s="2" t="str">
        <f t="shared" si="275"/>
        <v>19102RM11</v>
      </c>
      <c r="F5311" t="s">
        <v>916</v>
      </c>
      <c r="G5311" t="s">
        <v>881</v>
      </c>
      <c r="H5311" t="s">
        <v>882</v>
      </c>
      <c r="I5311">
        <v>22004</v>
      </c>
      <c r="J5311" t="s">
        <v>72</v>
      </c>
      <c r="K5311" s="1">
        <v>1628</v>
      </c>
      <c r="L5311" s="1">
        <v>1628</v>
      </c>
      <c r="M5311">
        <v>0</v>
      </c>
      <c r="N5311" s="1">
        <v>1609.68</v>
      </c>
      <c r="O5311">
        <v>18.32</v>
      </c>
      <c r="P5311" s="1">
        <v>1609.68</v>
      </c>
      <c r="Q5311">
        <v>0</v>
      </c>
      <c r="R5311" s="1">
        <v>1609.68</v>
      </c>
      <c r="S5311">
        <v>0</v>
      </c>
    </row>
    <row r="5312" spans="1:19" x14ac:dyDescent="0.25">
      <c r="A5312" s="2">
        <v>1004</v>
      </c>
      <c r="B5312" t="s">
        <v>872</v>
      </c>
      <c r="C5312" s="2" t="str">
        <f t="shared" si="274"/>
        <v>19</v>
      </c>
      <c r="D5312" t="s">
        <v>757</v>
      </c>
      <c r="E5312" s="2" t="str">
        <f t="shared" si="275"/>
        <v>19102RM11</v>
      </c>
      <c r="F5312" t="s">
        <v>916</v>
      </c>
      <c r="G5312" t="s">
        <v>881</v>
      </c>
      <c r="H5312" t="s">
        <v>882</v>
      </c>
      <c r="I5312">
        <v>22100</v>
      </c>
      <c r="J5312" t="s">
        <v>73</v>
      </c>
      <c r="K5312" s="1">
        <v>47792</v>
      </c>
      <c r="L5312" s="1">
        <v>61292</v>
      </c>
      <c r="M5312" s="1">
        <v>13500</v>
      </c>
      <c r="N5312" s="1">
        <v>61243.66</v>
      </c>
      <c r="O5312">
        <v>48.34</v>
      </c>
      <c r="P5312" s="1">
        <v>61243.66</v>
      </c>
      <c r="Q5312">
        <v>0</v>
      </c>
      <c r="R5312" s="1">
        <v>61243.66</v>
      </c>
      <c r="S5312">
        <v>0</v>
      </c>
    </row>
    <row r="5313" spans="1:19" x14ac:dyDescent="0.25">
      <c r="A5313" s="2">
        <v>1004</v>
      </c>
      <c r="B5313" t="s">
        <v>872</v>
      </c>
      <c r="C5313" s="2" t="str">
        <f t="shared" si="274"/>
        <v>19</v>
      </c>
      <c r="D5313" t="s">
        <v>757</v>
      </c>
      <c r="E5313" s="2" t="str">
        <f t="shared" si="275"/>
        <v>19102RM11</v>
      </c>
      <c r="F5313" t="s">
        <v>916</v>
      </c>
      <c r="G5313" t="s">
        <v>881</v>
      </c>
      <c r="H5313" t="s">
        <v>882</v>
      </c>
      <c r="I5313">
        <v>22101</v>
      </c>
      <c r="J5313" t="s">
        <v>74</v>
      </c>
      <c r="K5313" s="1">
        <v>34394</v>
      </c>
      <c r="L5313" s="1">
        <v>35194</v>
      </c>
      <c r="M5313">
        <v>800</v>
      </c>
      <c r="N5313" s="1">
        <v>35188.44</v>
      </c>
      <c r="O5313">
        <v>5.56</v>
      </c>
      <c r="P5313" s="1">
        <v>35188.44</v>
      </c>
      <c r="Q5313">
        <v>0</v>
      </c>
      <c r="R5313" s="1">
        <v>35188.44</v>
      </c>
      <c r="S5313">
        <v>0</v>
      </c>
    </row>
    <row r="5314" spans="1:19" x14ac:dyDescent="0.25">
      <c r="A5314" s="2">
        <v>1004</v>
      </c>
      <c r="B5314" t="s">
        <v>872</v>
      </c>
      <c r="C5314" s="2" t="str">
        <f t="shared" si="274"/>
        <v>19</v>
      </c>
      <c r="D5314" t="s">
        <v>757</v>
      </c>
      <c r="E5314" s="2" t="str">
        <f t="shared" si="275"/>
        <v>19102RM11</v>
      </c>
      <c r="F5314" t="s">
        <v>916</v>
      </c>
      <c r="G5314" t="s">
        <v>881</v>
      </c>
      <c r="H5314" t="s">
        <v>882</v>
      </c>
      <c r="I5314">
        <v>22102</v>
      </c>
      <c r="J5314" t="s">
        <v>75</v>
      </c>
      <c r="K5314" s="1">
        <v>49689</v>
      </c>
      <c r="L5314" s="1">
        <v>89689</v>
      </c>
      <c r="M5314" s="1">
        <v>40000</v>
      </c>
      <c r="N5314" s="1">
        <v>93344.79</v>
      </c>
      <c r="O5314" s="1">
        <v>-3655.79</v>
      </c>
      <c r="P5314" s="1">
        <v>93344.79</v>
      </c>
      <c r="Q5314">
        <v>0</v>
      </c>
      <c r="R5314" s="1">
        <v>93344.79</v>
      </c>
      <c r="S5314">
        <v>0</v>
      </c>
    </row>
    <row r="5315" spans="1:19" x14ac:dyDescent="0.25">
      <c r="A5315" s="2">
        <v>1004</v>
      </c>
      <c r="B5315" t="s">
        <v>872</v>
      </c>
      <c r="C5315" s="2" t="str">
        <f t="shared" si="274"/>
        <v>19</v>
      </c>
      <c r="D5315" t="s">
        <v>757</v>
      </c>
      <c r="E5315" s="2" t="str">
        <f t="shared" si="275"/>
        <v>19102RM11</v>
      </c>
      <c r="F5315" t="s">
        <v>916</v>
      </c>
      <c r="G5315" t="s">
        <v>881</v>
      </c>
      <c r="H5315" t="s">
        <v>882</v>
      </c>
      <c r="I5315">
        <v>22103</v>
      </c>
      <c r="J5315" t="s">
        <v>76</v>
      </c>
      <c r="K5315">
        <v>679</v>
      </c>
      <c r="L5315" s="1">
        <v>1179</v>
      </c>
      <c r="M5315">
        <v>500</v>
      </c>
      <c r="N5315" s="1">
        <v>1074.78</v>
      </c>
      <c r="O5315">
        <v>104.22</v>
      </c>
      <c r="P5315" s="1">
        <v>1074.78</v>
      </c>
      <c r="Q5315">
        <v>0</v>
      </c>
      <c r="R5315" s="1">
        <v>1074.78</v>
      </c>
      <c r="S5315">
        <v>0</v>
      </c>
    </row>
    <row r="5316" spans="1:19" x14ac:dyDescent="0.25">
      <c r="A5316" s="2">
        <v>1004</v>
      </c>
      <c r="B5316" t="s">
        <v>872</v>
      </c>
      <c r="C5316" s="2" t="str">
        <f t="shared" si="274"/>
        <v>19</v>
      </c>
      <c r="D5316" t="s">
        <v>757</v>
      </c>
      <c r="E5316" s="2" t="str">
        <f t="shared" si="275"/>
        <v>19102RM11</v>
      </c>
      <c r="F5316" t="s">
        <v>916</v>
      </c>
      <c r="G5316" t="s">
        <v>881</v>
      </c>
      <c r="H5316" t="s">
        <v>882</v>
      </c>
      <c r="I5316">
        <v>22104</v>
      </c>
      <c r="J5316" t="s">
        <v>77</v>
      </c>
      <c r="K5316">
        <v>0</v>
      </c>
      <c r="L5316" s="1">
        <v>12500</v>
      </c>
      <c r="M5316" s="1">
        <v>12500</v>
      </c>
      <c r="N5316" s="1">
        <v>12474.7</v>
      </c>
      <c r="O5316">
        <v>25.3</v>
      </c>
      <c r="P5316" s="1">
        <v>12474.7</v>
      </c>
      <c r="Q5316">
        <v>0</v>
      </c>
      <c r="R5316" s="1">
        <v>12474.69</v>
      </c>
      <c r="S5316">
        <v>0.01</v>
      </c>
    </row>
    <row r="5317" spans="1:19" x14ac:dyDescent="0.25">
      <c r="A5317" s="2">
        <v>1004</v>
      </c>
      <c r="B5317" t="s">
        <v>872</v>
      </c>
      <c r="C5317" s="2" t="str">
        <f t="shared" si="274"/>
        <v>19</v>
      </c>
      <c r="D5317" t="s">
        <v>757</v>
      </c>
      <c r="E5317" s="2" t="str">
        <f t="shared" si="275"/>
        <v>19102RM11</v>
      </c>
      <c r="F5317" t="s">
        <v>916</v>
      </c>
      <c r="G5317" t="s">
        <v>881</v>
      </c>
      <c r="H5317" t="s">
        <v>882</v>
      </c>
      <c r="I5317">
        <v>22105</v>
      </c>
      <c r="J5317" t="s">
        <v>357</v>
      </c>
      <c r="K5317" s="1">
        <v>197787</v>
      </c>
      <c r="L5317">
        <v>301</v>
      </c>
      <c r="M5317" s="1">
        <v>-197486</v>
      </c>
      <c r="N5317">
        <v>525.72</v>
      </c>
      <c r="O5317">
        <v>-224.72</v>
      </c>
      <c r="P5317">
        <v>525.72</v>
      </c>
      <c r="Q5317">
        <v>0</v>
      </c>
      <c r="R5317">
        <v>525.72</v>
      </c>
      <c r="S5317">
        <v>0</v>
      </c>
    </row>
    <row r="5318" spans="1:19" x14ac:dyDescent="0.25">
      <c r="A5318" s="2">
        <v>1004</v>
      </c>
      <c r="B5318" t="s">
        <v>872</v>
      </c>
      <c r="C5318" s="2" t="str">
        <f t="shared" si="274"/>
        <v>19</v>
      </c>
      <c r="D5318" t="s">
        <v>757</v>
      </c>
      <c r="E5318" s="2" t="str">
        <f t="shared" si="275"/>
        <v>19102RM11</v>
      </c>
      <c r="F5318" t="s">
        <v>916</v>
      </c>
      <c r="G5318" t="s">
        <v>881</v>
      </c>
      <c r="H5318" t="s">
        <v>882</v>
      </c>
      <c r="I5318">
        <v>22107</v>
      </c>
      <c r="J5318" t="s">
        <v>106</v>
      </c>
      <c r="K5318" s="1">
        <v>2119</v>
      </c>
      <c r="L5318" s="1">
        <v>2119</v>
      </c>
      <c r="M5318">
        <v>0</v>
      </c>
      <c r="N5318" s="1">
        <v>1359.93</v>
      </c>
      <c r="O5318">
        <v>759.07</v>
      </c>
      <c r="P5318" s="1">
        <v>1359.93</v>
      </c>
      <c r="Q5318">
        <v>0</v>
      </c>
      <c r="R5318" s="1">
        <v>1359.93</v>
      </c>
      <c r="S5318">
        <v>0</v>
      </c>
    </row>
    <row r="5319" spans="1:19" x14ac:dyDescent="0.25">
      <c r="A5319" s="2">
        <v>1004</v>
      </c>
      <c r="B5319" t="s">
        <v>872</v>
      </c>
      <c r="C5319" s="2" t="str">
        <f t="shared" si="274"/>
        <v>19</v>
      </c>
      <c r="D5319" t="s">
        <v>757</v>
      </c>
      <c r="E5319" s="2" t="str">
        <f t="shared" si="275"/>
        <v>19102RM11</v>
      </c>
      <c r="F5319" t="s">
        <v>916</v>
      </c>
      <c r="G5319" t="s">
        <v>881</v>
      </c>
      <c r="H5319" t="s">
        <v>882</v>
      </c>
      <c r="I5319">
        <v>22109</v>
      </c>
      <c r="J5319" t="s">
        <v>78</v>
      </c>
      <c r="K5319" s="1">
        <v>61386</v>
      </c>
      <c r="L5319" s="1">
        <v>67571</v>
      </c>
      <c r="M5319" s="1">
        <v>6185</v>
      </c>
      <c r="N5319" s="1">
        <v>64976.4</v>
      </c>
      <c r="O5319" s="1">
        <v>2594.6</v>
      </c>
      <c r="P5319" s="1">
        <v>64976.4</v>
      </c>
      <c r="Q5319">
        <v>0</v>
      </c>
      <c r="R5319" s="1">
        <v>64976.4</v>
      </c>
      <c r="S5319">
        <v>0</v>
      </c>
    </row>
    <row r="5320" spans="1:19" x14ac:dyDescent="0.25">
      <c r="A5320" s="2">
        <v>1004</v>
      </c>
      <c r="B5320" t="s">
        <v>872</v>
      </c>
      <c r="C5320" s="2" t="str">
        <f t="shared" si="274"/>
        <v>19</v>
      </c>
      <c r="D5320" t="s">
        <v>757</v>
      </c>
      <c r="E5320" s="2" t="str">
        <f t="shared" si="275"/>
        <v>19102RM11</v>
      </c>
      <c r="F5320" t="s">
        <v>916</v>
      </c>
      <c r="G5320" t="s">
        <v>881</v>
      </c>
      <c r="H5320" t="s">
        <v>882</v>
      </c>
      <c r="I5320">
        <v>22300</v>
      </c>
      <c r="J5320" t="s">
        <v>79</v>
      </c>
      <c r="K5320">
        <v>250</v>
      </c>
      <c r="L5320">
        <v>250</v>
      </c>
      <c r="M5320">
        <v>0</v>
      </c>
      <c r="N5320">
        <v>0</v>
      </c>
      <c r="O5320">
        <v>250</v>
      </c>
      <c r="P5320">
        <v>0</v>
      </c>
      <c r="Q5320">
        <v>0</v>
      </c>
      <c r="R5320">
        <v>0</v>
      </c>
      <c r="S5320">
        <v>0</v>
      </c>
    </row>
    <row r="5321" spans="1:19" x14ac:dyDescent="0.25">
      <c r="A5321" s="2">
        <v>1004</v>
      </c>
      <c r="B5321" t="s">
        <v>872</v>
      </c>
      <c r="C5321" s="2" t="str">
        <f t="shared" si="274"/>
        <v>19</v>
      </c>
      <c r="D5321" t="s">
        <v>757</v>
      </c>
      <c r="E5321" s="2" t="str">
        <f t="shared" si="275"/>
        <v>19102RM11</v>
      </c>
      <c r="F5321" t="s">
        <v>916</v>
      </c>
      <c r="G5321" t="s">
        <v>881</v>
      </c>
      <c r="H5321" t="s">
        <v>882</v>
      </c>
      <c r="I5321">
        <v>22401</v>
      </c>
      <c r="J5321" t="s">
        <v>175</v>
      </c>
      <c r="K5321" s="1">
        <v>1235</v>
      </c>
      <c r="L5321" s="1">
        <v>1235</v>
      </c>
      <c r="M5321">
        <v>0</v>
      </c>
      <c r="N5321">
        <v>741.83</v>
      </c>
      <c r="O5321">
        <v>493.17</v>
      </c>
      <c r="P5321">
        <v>741.83</v>
      </c>
      <c r="Q5321">
        <v>0</v>
      </c>
      <c r="R5321">
        <v>741.83</v>
      </c>
      <c r="S5321">
        <v>0</v>
      </c>
    </row>
    <row r="5322" spans="1:19" x14ac:dyDescent="0.25">
      <c r="A5322" s="2">
        <v>1004</v>
      </c>
      <c r="B5322" t="s">
        <v>872</v>
      </c>
      <c r="C5322" s="2" t="str">
        <f t="shared" si="274"/>
        <v>19</v>
      </c>
      <c r="D5322" t="s">
        <v>757</v>
      </c>
      <c r="E5322" s="2" t="str">
        <f t="shared" si="275"/>
        <v>19102RM11</v>
      </c>
      <c r="F5322" t="s">
        <v>916</v>
      </c>
      <c r="G5322" t="s">
        <v>881</v>
      </c>
      <c r="H5322" t="s">
        <v>882</v>
      </c>
      <c r="I5322">
        <v>22501</v>
      </c>
      <c r="J5322" t="s">
        <v>687</v>
      </c>
      <c r="K5322">
        <v>0</v>
      </c>
      <c r="L5322">
        <v>100</v>
      </c>
      <c r="M5322">
        <v>100</v>
      </c>
      <c r="N5322">
        <v>96.21</v>
      </c>
      <c r="O5322">
        <v>3.79</v>
      </c>
      <c r="P5322">
        <v>96.21</v>
      </c>
      <c r="Q5322">
        <v>0</v>
      </c>
      <c r="R5322">
        <v>96.21</v>
      </c>
      <c r="S5322">
        <v>0</v>
      </c>
    </row>
    <row r="5323" spans="1:19" x14ac:dyDescent="0.25">
      <c r="A5323" s="2">
        <v>1004</v>
      </c>
      <c r="B5323" t="s">
        <v>872</v>
      </c>
      <c r="C5323" s="2" t="str">
        <f t="shared" si="274"/>
        <v>19</v>
      </c>
      <c r="D5323" t="s">
        <v>757</v>
      </c>
      <c r="E5323" s="2" t="str">
        <f t="shared" si="275"/>
        <v>19102RM11</v>
      </c>
      <c r="F5323" t="s">
        <v>916</v>
      </c>
      <c r="G5323" t="s">
        <v>881</v>
      </c>
      <c r="H5323" t="s">
        <v>882</v>
      </c>
      <c r="I5323">
        <v>22609</v>
      </c>
      <c r="J5323" t="s">
        <v>44</v>
      </c>
      <c r="K5323">
        <v>80</v>
      </c>
      <c r="L5323">
        <v>80</v>
      </c>
      <c r="M5323">
        <v>0</v>
      </c>
      <c r="N5323">
        <v>36.299999999999997</v>
      </c>
      <c r="O5323">
        <v>43.7</v>
      </c>
      <c r="P5323">
        <v>36.299999999999997</v>
      </c>
      <c r="Q5323">
        <v>0</v>
      </c>
      <c r="R5323">
        <v>36.299999999999997</v>
      </c>
      <c r="S5323">
        <v>0</v>
      </c>
    </row>
    <row r="5324" spans="1:19" x14ac:dyDescent="0.25">
      <c r="A5324" s="2">
        <v>1004</v>
      </c>
      <c r="B5324" t="s">
        <v>872</v>
      </c>
      <c r="C5324" s="2" t="str">
        <f t="shared" si="274"/>
        <v>19</v>
      </c>
      <c r="D5324" t="s">
        <v>757</v>
      </c>
      <c r="E5324" s="2" t="str">
        <f t="shared" si="275"/>
        <v>19102RM11</v>
      </c>
      <c r="F5324" t="s">
        <v>916</v>
      </c>
      <c r="G5324" t="s">
        <v>881</v>
      </c>
      <c r="H5324" t="s">
        <v>882</v>
      </c>
      <c r="I5324">
        <v>22700</v>
      </c>
      <c r="J5324" t="s">
        <v>84</v>
      </c>
      <c r="K5324" s="1">
        <v>13231</v>
      </c>
      <c r="L5324" s="1">
        <v>22831</v>
      </c>
      <c r="M5324" s="1">
        <v>9600</v>
      </c>
      <c r="N5324" s="1">
        <v>20638.62</v>
      </c>
      <c r="O5324" s="1">
        <v>2192.38</v>
      </c>
      <c r="P5324" s="1">
        <v>20638.62</v>
      </c>
      <c r="Q5324">
        <v>0</v>
      </c>
      <c r="R5324" s="1">
        <v>20638.61</v>
      </c>
      <c r="S5324">
        <v>0.01</v>
      </c>
    </row>
    <row r="5325" spans="1:19" x14ac:dyDescent="0.25">
      <c r="A5325" s="2">
        <v>1004</v>
      </c>
      <c r="B5325" t="s">
        <v>872</v>
      </c>
      <c r="C5325" s="2" t="str">
        <f t="shared" si="274"/>
        <v>19</v>
      </c>
      <c r="D5325" t="s">
        <v>757</v>
      </c>
      <c r="E5325" s="2" t="str">
        <f t="shared" si="275"/>
        <v>19102RM11</v>
      </c>
      <c r="F5325" t="s">
        <v>916</v>
      </c>
      <c r="G5325" t="s">
        <v>881</v>
      </c>
      <c r="H5325" t="s">
        <v>882</v>
      </c>
      <c r="I5325">
        <v>22705</v>
      </c>
      <c r="J5325" t="s">
        <v>223</v>
      </c>
      <c r="K5325">
        <v>684</v>
      </c>
      <c r="L5325">
        <v>684</v>
      </c>
      <c r="M5325">
        <v>0</v>
      </c>
      <c r="N5325">
        <v>0</v>
      </c>
      <c r="O5325">
        <v>684</v>
      </c>
      <c r="P5325">
        <v>0</v>
      </c>
      <c r="Q5325">
        <v>0</v>
      </c>
      <c r="R5325">
        <v>0</v>
      </c>
      <c r="S5325">
        <v>0</v>
      </c>
    </row>
    <row r="5326" spans="1:19" x14ac:dyDescent="0.25">
      <c r="A5326" s="2">
        <v>1004</v>
      </c>
      <c r="B5326" t="s">
        <v>872</v>
      </c>
      <c r="C5326" s="2" t="str">
        <f t="shared" si="274"/>
        <v>19</v>
      </c>
      <c r="D5326" t="s">
        <v>757</v>
      </c>
      <c r="E5326" s="2" t="str">
        <f t="shared" si="275"/>
        <v>19102RM11</v>
      </c>
      <c r="F5326" t="s">
        <v>916</v>
      </c>
      <c r="G5326" t="s">
        <v>881</v>
      </c>
      <c r="H5326" t="s">
        <v>882</v>
      </c>
      <c r="I5326">
        <v>22709</v>
      </c>
      <c r="J5326" t="s">
        <v>87</v>
      </c>
      <c r="K5326" s="1">
        <v>1440</v>
      </c>
      <c r="L5326" s="1">
        <v>2940</v>
      </c>
      <c r="M5326" s="1">
        <v>1500</v>
      </c>
      <c r="N5326" s="1">
        <v>2880.74</v>
      </c>
      <c r="O5326">
        <v>59.26</v>
      </c>
      <c r="P5326" s="1">
        <v>2880.74</v>
      </c>
      <c r="Q5326">
        <v>0</v>
      </c>
      <c r="R5326" s="1">
        <v>1890.88</v>
      </c>
      <c r="S5326">
        <v>989.86</v>
      </c>
    </row>
    <row r="5327" spans="1:19" x14ac:dyDescent="0.25">
      <c r="A5327" s="2">
        <v>1004</v>
      </c>
      <c r="B5327" t="s">
        <v>872</v>
      </c>
      <c r="C5327" s="2" t="str">
        <f t="shared" si="274"/>
        <v>19</v>
      </c>
      <c r="D5327" t="s">
        <v>757</v>
      </c>
      <c r="E5327" s="2" t="str">
        <f t="shared" si="275"/>
        <v>19102RM11</v>
      </c>
      <c r="F5327" t="s">
        <v>916</v>
      </c>
      <c r="G5327" t="s">
        <v>881</v>
      </c>
      <c r="H5327" t="s">
        <v>882</v>
      </c>
      <c r="I5327">
        <v>22714</v>
      </c>
      <c r="J5327" t="s">
        <v>886</v>
      </c>
      <c r="K5327" s="1">
        <v>39404</v>
      </c>
      <c r="L5327" s="1">
        <v>39404</v>
      </c>
      <c r="M5327">
        <v>0</v>
      </c>
      <c r="N5327" s="1">
        <v>38529.760000000002</v>
      </c>
      <c r="O5327">
        <v>874.24</v>
      </c>
      <c r="P5327" s="1">
        <v>38529.760000000002</v>
      </c>
      <c r="Q5327">
        <v>0</v>
      </c>
      <c r="R5327" s="1">
        <v>36313.24</v>
      </c>
      <c r="S5327" s="1">
        <v>2216.52</v>
      </c>
    </row>
    <row r="5328" spans="1:19" x14ac:dyDescent="0.25">
      <c r="A5328" s="2">
        <v>1004</v>
      </c>
      <c r="B5328" t="s">
        <v>872</v>
      </c>
      <c r="C5328" s="2" t="str">
        <f t="shared" si="274"/>
        <v>19</v>
      </c>
      <c r="D5328" t="s">
        <v>757</v>
      </c>
      <c r="E5328" s="2" t="str">
        <f t="shared" si="275"/>
        <v>19102RM11</v>
      </c>
      <c r="F5328" t="s">
        <v>916</v>
      </c>
      <c r="G5328" t="s">
        <v>881</v>
      </c>
      <c r="H5328" t="s">
        <v>882</v>
      </c>
      <c r="I5328">
        <v>23100</v>
      </c>
      <c r="J5328" t="s">
        <v>89</v>
      </c>
      <c r="K5328">
        <v>600</v>
      </c>
      <c r="L5328">
        <v>600</v>
      </c>
      <c r="M5328">
        <v>0</v>
      </c>
      <c r="N5328">
        <v>176.25</v>
      </c>
      <c r="O5328">
        <v>423.75</v>
      </c>
      <c r="P5328">
        <v>176.25</v>
      </c>
      <c r="Q5328">
        <v>0</v>
      </c>
      <c r="R5328">
        <v>176.25</v>
      </c>
      <c r="S5328">
        <v>0</v>
      </c>
    </row>
    <row r="5329" spans="1:19" x14ac:dyDescent="0.25">
      <c r="A5329" s="2">
        <v>1004</v>
      </c>
      <c r="B5329" t="s">
        <v>872</v>
      </c>
      <c r="C5329" s="2" t="str">
        <f t="shared" si="274"/>
        <v>19</v>
      </c>
      <c r="D5329" t="s">
        <v>757</v>
      </c>
      <c r="E5329" s="2" t="str">
        <f t="shared" si="275"/>
        <v>19102RM11</v>
      </c>
      <c r="F5329" t="s">
        <v>916</v>
      </c>
      <c r="G5329" t="s">
        <v>881</v>
      </c>
      <c r="H5329" t="s">
        <v>882</v>
      </c>
      <c r="I5329">
        <v>27100</v>
      </c>
      <c r="J5329" t="s">
        <v>230</v>
      </c>
      <c r="K5329" s="1">
        <v>14513</v>
      </c>
      <c r="L5329" s="1">
        <v>14513</v>
      </c>
      <c r="M5329">
        <v>0</v>
      </c>
      <c r="N5329" s="1">
        <v>14943.87</v>
      </c>
      <c r="O5329">
        <v>-430.87</v>
      </c>
      <c r="P5329" s="1">
        <v>14943.87</v>
      </c>
      <c r="Q5329">
        <v>0</v>
      </c>
      <c r="R5329" s="1">
        <v>14943.87</v>
      </c>
      <c r="S5329">
        <v>0</v>
      </c>
    </row>
    <row r="5330" spans="1:19" x14ac:dyDescent="0.25">
      <c r="A5330" s="2">
        <v>1004</v>
      </c>
      <c r="B5330" t="s">
        <v>872</v>
      </c>
      <c r="C5330" s="2" t="str">
        <f t="shared" si="274"/>
        <v>19</v>
      </c>
      <c r="D5330" t="s">
        <v>757</v>
      </c>
      <c r="E5330" s="2" t="str">
        <f t="shared" si="275"/>
        <v>19102RM11</v>
      </c>
      <c r="F5330" t="s">
        <v>916</v>
      </c>
      <c r="G5330" t="s">
        <v>881</v>
      </c>
      <c r="H5330" t="s">
        <v>882</v>
      </c>
      <c r="I5330">
        <v>27105</v>
      </c>
      <c r="J5330" t="s">
        <v>875</v>
      </c>
      <c r="K5330">
        <v>500</v>
      </c>
      <c r="L5330">
        <v>500</v>
      </c>
      <c r="M5330">
        <v>0</v>
      </c>
      <c r="N5330">
        <v>0</v>
      </c>
      <c r="O5330">
        <v>500</v>
      </c>
      <c r="P5330">
        <v>0</v>
      </c>
      <c r="Q5330">
        <v>0</v>
      </c>
      <c r="R5330">
        <v>0</v>
      </c>
      <c r="S5330">
        <v>0</v>
      </c>
    </row>
    <row r="5331" spans="1:19" x14ac:dyDescent="0.25">
      <c r="A5331" s="2">
        <v>1004</v>
      </c>
      <c r="B5331" t="s">
        <v>872</v>
      </c>
      <c r="C5331" s="2" t="str">
        <f t="shared" si="274"/>
        <v>19</v>
      </c>
      <c r="D5331" t="s">
        <v>757</v>
      </c>
      <c r="E5331" s="2" t="str">
        <f t="shared" si="275"/>
        <v>19102RM11</v>
      </c>
      <c r="F5331" t="s">
        <v>916</v>
      </c>
      <c r="G5331" t="s">
        <v>881</v>
      </c>
      <c r="H5331" t="s">
        <v>882</v>
      </c>
      <c r="I5331">
        <v>28001</v>
      </c>
      <c r="J5331" t="s">
        <v>45</v>
      </c>
      <c r="K5331" s="1">
        <v>4280</v>
      </c>
      <c r="L5331" s="1">
        <v>4280</v>
      </c>
      <c r="M5331">
        <v>0</v>
      </c>
      <c r="N5331" s="1">
        <v>4092.49</v>
      </c>
      <c r="O5331">
        <v>187.51</v>
      </c>
      <c r="P5331" s="1">
        <v>4092.49</v>
      </c>
      <c r="Q5331">
        <v>0</v>
      </c>
      <c r="R5331" s="1">
        <v>4092.49</v>
      </c>
      <c r="S5331">
        <v>0</v>
      </c>
    </row>
    <row r="5332" spans="1:19" x14ac:dyDescent="0.25">
      <c r="A5332" s="2">
        <v>1004</v>
      </c>
      <c r="B5332" t="s">
        <v>872</v>
      </c>
      <c r="C5332" s="2" t="str">
        <f t="shared" si="274"/>
        <v>19</v>
      </c>
      <c r="D5332" t="s">
        <v>757</v>
      </c>
      <c r="E5332" s="2" t="str">
        <f t="shared" ref="E5332:E5361" si="276">"19102RM12"</f>
        <v>19102RM12</v>
      </c>
      <c r="F5332" t="s">
        <v>917</v>
      </c>
      <c r="G5332" t="s">
        <v>881</v>
      </c>
      <c r="H5332" t="s">
        <v>882</v>
      </c>
      <c r="I5332">
        <v>21000</v>
      </c>
      <c r="J5332" t="s">
        <v>167</v>
      </c>
      <c r="K5332" s="1">
        <v>93398</v>
      </c>
      <c r="L5332" s="1">
        <v>91198</v>
      </c>
      <c r="M5332" s="1">
        <v>-2200</v>
      </c>
      <c r="N5332" s="1">
        <v>89216.93</v>
      </c>
      <c r="O5332" s="1">
        <v>1981.07</v>
      </c>
      <c r="P5332" s="1">
        <v>89216.93</v>
      </c>
      <c r="Q5332">
        <v>0</v>
      </c>
      <c r="R5332" s="1">
        <v>89216.92</v>
      </c>
      <c r="S5332">
        <v>0.01</v>
      </c>
    </row>
    <row r="5333" spans="1:19" x14ac:dyDescent="0.25">
      <c r="A5333" s="2">
        <v>1004</v>
      </c>
      <c r="B5333" t="s">
        <v>872</v>
      </c>
      <c r="C5333" s="2" t="str">
        <f t="shared" si="274"/>
        <v>19</v>
      </c>
      <c r="D5333" t="s">
        <v>757</v>
      </c>
      <c r="E5333" s="2" t="str">
        <f t="shared" si="276"/>
        <v>19102RM12</v>
      </c>
      <c r="F5333" t="s">
        <v>917</v>
      </c>
      <c r="G5333" t="s">
        <v>881</v>
      </c>
      <c r="H5333" t="s">
        <v>882</v>
      </c>
      <c r="I5333">
        <v>21200</v>
      </c>
      <c r="J5333" t="s">
        <v>68</v>
      </c>
      <c r="K5333" s="1">
        <v>7819</v>
      </c>
      <c r="L5333" s="1">
        <v>3819</v>
      </c>
      <c r="M5333" s="1">
        <v>-4000</v>
      </c>
      <c r="N5333" s="1">
        <v>1149.5</v>
      </c>
      <c r="O5333" s="1">
        <v>2669.5</v>
      </c>
      <c r="P5333" s="1">
        <v>1149.5</v>
      </c>
      <c r="Q5333">
        <v>0</v>
      </c>
      <c r="R5333" s="1">
        <v>1149.5</v>
      </c>
      <c r="S5333">
        <v>0</v>
      </c>
    </row>
    <row r="5334" spans="1:19" x14ac:dyDescent="0.25">
      <c r="A5334" s="2">
        <v>1004</v>
      </c>
      <c r="B5334" t="s">
        <v>872</v>
      </c>
      <c r="C5334" s="2" t="str">
        <f t="shared" si="274"/>
        <v>19</v>
      </c>
      <c r="D5334" t="s">
        <v>757</v>
      </c>
      <c r="E5334" s="2" t="str">
        <f t="shared" si="276"/>
        <v>19102RM12</v>
      </c>
      <c r="F5334" t="s">
        <v>917</v>
      </c>
      <c r="G5334" t="s">
        <v>881</v>
      </c>
      <c r="H5334" t="s">
        <v>882</v>
      </c>
      <c r="I5334">
        <v>21300</v>
      </c>
      <c r="J5334" t="s">
        <v>69</v>
      </c>
      <c r="K5334" s="1">
        <v>87702</v>
      </c>
      <c r="L5334" s="1">
        <v>49702</v>
      </c>
      <c r="M5334" s="1">
        <v>-38000</v>
      </c>
      <c r="N5334" s="1">
        <v>49604.65</v>
      </c>
      <c r="O5334">
        <v>97.35</v>
      </c>
      <c r="P5334" s="1">
        <v>49604.65</v>
      </c>
      <c r="Q5334">
        <v>0</v>
      </c>
      <c r="R5334" s="1">
        <v>48646.8</v>
      </c>
      <c r="S5334">
        <v>957.85</v>
      </c>
    </row>
    <row r="5335" spans="1:19" x14ac:dyDescent="0.25">
      <c r="A5335" s="2">
        <v>1004</v>
      </c>
      <c r="B5335" t="s">
        <v>872</v>
      </c>
      <c r="C5335" s="2" t="str">
        <f t="shared" si="274"/>
        <v>19</v>
      </c>
      <c r="D5335" t="s">
        <v>757</v>
      </c>
      <c r="E5335" s="2" t="str">
        <f t="shared" si="276"/>
        <v>19102RM12</v>
      </c>
      <c r="F5335" t="s">
        <v>917</v>
      </c>
      <c r="G5335" t="s">
        <v>881</v>
      </c>
      <c r="H5335" t="s">
        <v>882</v>
      </c>
      <c r="I5335">
        <v>21400</v>
      </c>
      <c r="J5335" t="s">
        <v>70</v>
      </c>
      <c r="K5335" s="1">
        <v>1200</v>
      </c>
      <c r="L5335" s="1">
        <v>1200</v>
      </c>
      <c r="M5335">
        <v>0</v>
      </c>
      <c r="N5335" s="1">
        <v>1866.14</v>
      </c>
      <c r="O5335">
        <v>-666.14</v>
      </c>
      <c r="P5335" s="1">
        <v>1866.14</v>
      </c>
      <c r="Q5335">
        <v>0</v>
      </c>
      <c r="R5335" s="1">
        <v>1866.14</v>
      </c>
      <c r="S5335">
        <v>0</v>
      </c>
    </row>
    <row r="5336" spans="1:19" x14ac:dyDescent="0.25">
      <c r="A5336" s="2">
        <v>1004</v>
      </c>
      <c r="B5336" t="s">
        <v>872</v>
      </c>
      <c r="C5336" s="2" t="str">
        <f t="shared" si="274"/>
        <v>19</v>
      </c>
      <c r="D5336" t="s">
        <v>757</v>
      </c>
      <c r="E5336" s="2" t="str">
        <f t="shared" si="276"/>
        <v>19102RM12</v>
      </c>
      <c r="F5336" t="s">
        <v>917</v>
      </c>
      <c r="G5336" t="s">
        <v>881</v>
      </c>
      <c r="H5336" t="s">
        <v>882</v>
      </c>
      <c r="I5336">
        <v>21500</v>
      </c>
      <c r="J5336" t="s">
        <v>71</v>
      </c>
      <c r="K5336" s="1">
        <v>1645</v>
      </c>
      <c r="L5336" s="1">
        <v>1645</v>
      </c>
      <c r="M5336">
        <v>0</v>
      </c>
      <c r="N5336">
        <v>414.62</v>
      </c>
      <c r="O5336" s="1">
        <v>1230.3800000000001</v>
      </c>
      <c r="P5336">
        <v>414.62</v>
      </c>
      <c r="Q5336">
        <v>0</v>
      </c>
      <c r="R5336">
        <v>414.62</v>
      </c>
      <c r="S5336">
        <v>0</v>
      </c>
    </row>
    <row r="5337" spans="1:19" x14ac:dyDescent="0.25">
      <c r="A5337" s="2">
        <v>1004</v>
      </c>
      <c r="B5337" t="s">
        <v>872</v>
      </c>
      <c r="C5337" s="2" t="str">
        <f t="shared" si="274"/>
        <v>19</v>
      </c>
      <c r="D5337" t="s">
        <v>757</v>
      </c>
      <c r="E5337" s="2" t="str">
        <f t="shared" si="276"/>
        <v>19102RM12</v>
      </c>
      <c r="F5337" t="s">
        <v>917</v>
      </c>
      <c r="G5337" t="s">
        <v>881</v>
      </c>
      <c r="H5337" t="s">
        <v>882</v>
      </c>
      <c r="I5337">
        <v>21800</v>
      </c>
      <c r="J5337" t="s">
        <v>222</v>
      </c>
      <c r="K5337">
        <v>0</v>
      </c>
      <c r="L5337" s="1">
        <v>1000</v>
      </c>
      <c r="M5337" s="1">
        <v>1000</v>
      </c>
      <c r="N5337">
        <v>929.28</v>
      </c>
      <c r="O5337">
        <v>70.72</v>
      </c>
      <c r="P5337">
        <v>929.28</v>
      </c>
      <c r="Q5337">
        <v>0</v>
      </c>
      <c r="R5337">
        <v>929.28</v>
      </c>
      <c r="S5337">
        <v>0</v>
      </c>
    </row>
    <row r="5338" spans="1:19" x14ac:dyDescent="0.25">
      <c r="A5338" s="2">
        <v>1004</v>
      </c>
      <c r="B5338" t="s">
        <v>872</v>
      </c>
      <c r="C5338" s="2" t="str">
        <f t="shared" si="274"/>
        <v>19</v>
      </c>
      <c r="D5338" t="s">
        <v>757</v>
      </c>
      <c r="E5338" s="2" t="str">
        <f t="shared" si="276"/>
        <v>19102RM12</v>
      </c>
      <c r="F5338" t="s">
        <v>917</v>
      </c>
      <c r="G5338" t="s">
        <v>881</v>
      </c>
      <c r="H5338" t="s">
        <v>882</v>
      </c>
      <c r="I5338">
        <v>22000</v>
      </c>
      <c r="J5338" t="s">
        <v>39</v>
      </c>
      <c r="K5338" s="1">
        <v>4401</v>
      </c>
      <c r="L5338" s="1">
        <v>4401</v>
      </c>
      <c r="M5338">
        <v>0</v>
      </c>
      <c r="N5338" s="1">
        <v>3324.55</v>
      </c>
      <c r="O5338" s="1">
        <v>1076.45</v>
      </c>
      <c r="P5338" s="1">
        <v>3324.55</v>
      </c>
      <c r="Q5338">
        <v>0</v>
      </c>
      <c r="R5338" s="1">
        <v>3324.55</v>
      </c>
      <c r="S5338">
        <v>0</v>
      </c>
    </row>
    <row r="5339" spans="1:19" x14ac:dyDescent="0.25">
      <c r="A5339" s="2">
        <v>1004</v>
      </c>
      <c r="B5339" t="s">
        <v>872</v>
      </c>
      <c r="C5339" s="2" t="str">
        <f t="shared" si="274"/>
        <v>19</v>
      </c>
      <c r="D5339" t="s">
        <v>757</v>
      </c>
      <c r="E5339" s="2" t="str">
        <f t="shared" si="276"/>
        <v>19102RM12</v>
      </c>
      <c r="F5339" t="s">
        <v>917</v>
      </c>
      <c r="G5339" t="s">
        <v>881</v>
      </c>
      <c r="H5339" t="s">
        <v>882</v>
      </c>
      <c r="I5339">
        <v>22002</v>
      </c>
      <c r="J5339" t="s">
        <v>40</v>
      </c>
      <c r="K5339">
        <v>0</v>
      </c>
      <c r="L5339">
        <v>500</v>
      </c>
      <c r="M5339">
        <v>500</v>
      </c>
      <c r="N5339">
        <v>238.3</v>
      </c>
      <c r="O5339">
        <v>261.7</v>
      </c>
      <c r="P5339">
        <v>238.3</v>
      </c>
      <c r="Q5339">
        <v>0</v>
      </c>
      <c r="R5339">
        <v>238.3</v>
      </c>
      <c r="S5339">
        <v>0</v>
      </c>
    </row>
    <row r="5340" spans="1:19" x14ac:dyDescent="0.25">
      <c r="A5340" s="2">
        <v>1004</v>
      </c>
      <c r="B5340" t="s">
        <v>872</v>
      </c>
      <c r="C5340" s="2" t="str">
        <f t="shared" si="274"/>
        <v>19</v>
      </c>
      <c r="D5340" t="s">
        <v>757</v>
      </c>
      <c r="E5340" s="2" t="str">
        <f t="shared" si="276"/>
        <v>19102RM12</v>
      </c>
      <c r="F5340" t="s">
        <v>917</v>
      </c>
      <c r="G5340" t="s">
        <v>881</v>
      </c>
      <c r="H5340" t="s">
        <v>882</v>
      </c>
      <c r="I5340">
        <v>22004</v>
      </c>
      <c r="J5340" t="s">
        <v>72</v>
      </c>
      <c r="K5340" s="1">
        <v>2640</v>
      </c>
      <c r="L5340" s="1">
        <v>2640</v>
      </c>
      <c r="M5340">
        <v>0</v>
      </c>
      <c r="N5340" s="1">
        <v>2597.87</v>
      </c>
      <c r="O5340">
        <v>42.13</v>
      </c>
      <c r="P5340" s="1">
        <v>2597.87</v>
      </c>
      <c r="Q5340">
        <v>0</v>
      </c>
      <c r="R5340" s="1">
        <v>2597.87</v>
      </c>
      <c r="S5340">
        <v>0</v>
      </c>
    </row>
    <row r="5341" spans="1:19" x14ac:dyDescent="0.25">
      <c r="A5341" s="2">
        <v>1004</v>
      </c>
      <c r="B5341" t="s">
        <v>872</v>
      </c>
      <c r="C5341" s="2" t="str">
        <f t="shared" si="274"/>
        <v>19</v>
      </c>
      <c r="D5341" t="s">
        <v>757</v>
      </c>
      <c r="E5341" s="2" t="str">
        <f t="shared" si="276"/>
        <v>19102RM12</v>
      </c>
      <c r="F5341" t="s">
        <v>917</v>
      </c>
      <c r="G5341" t="s">
        <v>881</v>
      </c>
      <c r="H5341" t="s">
        <v>882</v>
      </c>
      <c r="I5341">
        <v>22100</v>
      </c>
      <c r="J5341" t="s">
        <v>73</v>
      </c>
      <c r="K5341" s="1">
        <v>152806</v>
      </c>
      <c r="L5341" s="1">
        <v>190306</v>
      </c>
      <c r="M5341" s="1">
        <v>37500</v>
      </c>
      <c r="N5341" s="1">
        <v>190225.08</v>
      </c>
      <c r="O5341">
        <v>80.92</v>
      </c>
      <c r="P5341" s="1">
        <v>190225.08</v>
      </c>
      <c r="Q5341">
        <v>0</v>
      </c>
      <c r="R5341" s="1">
        <v>190225.08</v>
      </c>
      <c r="S5341">
        <v>0</v>
      </c>
    </row>
    <row r="5342" spans="1:19" x14ac:dyDescent="0.25">
      <c r="A5342" s="2">
        <v>1004</v>
      </c>
      <c r="B5342" t="s">
        <v>872</v>
      </c>
      <c r="C5342" s="2" t="str">
        <f t="shared" si="274"/>
        <v>19</v>
      </c>
      <c r="D5342" t="s">
        <v>757</v>
      </c>
      <c r="E5342" s="2" t="str">
        <f t="shared" si="276"/>
        <v>19102RM12</v>
      </c>
      <c r="F5342" t="s">
        <v>917</v>
      </c>
      <c r="G5342" t="s">
        <v>881</v>
      </c>
      <c r="H5342" t="s">
        <v>882</v>
      </c>
      <c r="I5342">
        <v>22101</v>
      </c>
      <c r="J5342" t="s">
        <v>74</v>
      </c>
      <c r="K5342" s="1">
        <v>62508</v>
      </c>
      <c r="L5342" s="1">
        <v>78508</v>
      </c>
      <c r="M5342" s="1">
        <v>16000</v>
      </c>
      <c r="N5342" s="1">
        <v>77579.87</v>
      </c>
      <c r="O5342">
        <v>928.13</v>
      </c>
      <c r="P5342" s="1">
        <v>77579.87</v>
      </c>
      <c r="Q5342">
        <v>0</v>
      </c>
      <c r="R5342" s="1">
        <v>77579.87</v>
      </c>
      <c r="S5342">
        <v>0</v>
      </c>
    </row>
    <row r="5343" spans="1:19" x14ac:dyDescent="0.25">
      <c r="A5343" s="2">
        <v>1004</v>
      </c>
      <c r="B5343" t="s">
        <v>872</v>
      </c>
      <c r="C5343" s="2" t="str">
        <f t="shared" si="274"/>
        <v>19</v>
      </c>
      <c r="D5343" t="s">
        <v>757</v>
      </c>
      <c r="E5343" s="2" t="str">
        <f t="shared" si="276"/>
        <v>19102RM12</v>
      </c>
      <c r="F5343" t="s">
        <v>917</v>
      </c>
      <c r="G5343" t="s">
        <v>881</v>
      </c>
      <c r="H5343" t="s">
        <v>882</v>
      </c>
      <c r="I5343">
        <v>22102</v>
      </c>
      <c r="J5343" t="s">
        <v>75</v>
      </c>
      <c r="K5343" s="1">
        <v>5950</v>
      </c>
      <c r="L5343" s="1">
        <v>20950</v>
      </c>
      <c r="M5343" s="1">
        <v>15000</v>
      </c>
      <c r="N5343" s="1">
        <v>13628.46</v>
      </c>
      <c r="O5343" s="1">
        <v>7321.54</v>
      </c>
      <c r="P5343" s="1">
        <v>13628.46</v>
      </c>
      <c r="Q5343">
        <v>0</v>
      </c>
      <c r="R5343" s="1">
        <v>8949.82</v>
      </c>
      <c r="S5343" s="1">
        <v>4678.6400000000003</v>
      </c>
    </row>
    <row r="5344" spans="1:19" x14ac:dyDescent="0.25">
      <c r="A5344" s="2">
        <v>1004</v>
      </c>
      <c r="B5344" t="s">
        <v>872</v>
      </c>
      <c r="C5344" s="2" t="str">
        <f t="shared" si="274"/>
        <v>19</v>
      </c>
      <c r="D5344" t="s">
        <v>757</v>
      </c>
      <c r="E5344" s="2" t="str">
        <f t="shared" si="276"/>
        <v>19102RM12</v>
      </c>
      <c r="F5344" t="s">
        <v>917</v>
      </c>
      <c r="G5344" t="s">
        <v>881</v>
      </c>
      <c r="H5344" t="s">
        <v>882</v>
      </c>
      <c r="I5344">
        <v>22103</v>
      </c>
      <c r="J5344" t="s">
        <v>76</v>
      </c>
      <c r="K5344" s="1">
        <v>179855</v>
      </c>
      <c r="L5344" s="1">
        <v>229855</v>
      </c>
      <c r="M5344" s="1">
        <v>50000</v>
      </c>
      <c r="N5344" s="1">
        <v>218066.39</v>
      </c>
      <c r="O5344" s="1">
        <v>11788.61</v>
      </c>
      <c r="P5344" s="1">
        <v>218066.39</v>
      </c>
      <c r="Q5344">
        <v>0</v>
      </c>
      <c r="R5344" s="1">
        <v>218066.39</v>
      </c>
      <c r="S5344">
        <v>0</v>
      </c>
    </row>
    <row r="5345" spans="1:19" x14ac:dyDescent="0.25">
      <c r="A5345" s="2">
        <v>1004</v>
      </c>
      <c r="B5345" t="s">
        <v>872</v>
      </c>
      <c r="C5345" s="2" t="str">
        <f t="shared" si="274"/>
        <v>19</v>
      </c>
      <c r="D5345" t="s">
        <v>757</v>
      </c>
      <c r="E5345" s="2" t="str">
        <f t="shared" si="276"/>
        <v>19102RM12</v>
      </c>
      <c r="F5345" t="s">
        <v>917</v>
      </c>
      <c r="G5345" t="s">
        <v>881</v>
      </c>
      <c r="H5345" t="s">
        <v>882</v>
      </c>
      <c r="I5345">
        <v>22104</v>
      </c>
      <c r="J5345" t="s">
        <v>77</v>
      </c>
      <c r="K5345">
        <v>0</v>
      </c>
      <c r="L5345" s="1">
        <v>22100</v>
      </c>
      <c r="M5345" s="1">
        <v>22100</v>
      </c>
      <c r="N5345" s="1">
        <v>22080.47</v>
      </c>
      <c r="O5345">
        <v>19.53</v>
      </c>
      <c r="P5345" s="1">
        <v>22080.47</v>
      </c>
      <c r="Q5345">
        <v>0</v>
      </c>
      <c r="R5345" s="1">
        <v>22080.47</v>
      </c>
      <c r="S5345">
        <v>0</v>
      </c>
    </row>
    <row r="5346" spans="1:19" x14ac:dyDescent="0.25">
      <c r="A5346" s="2">
        <v>1004</v>
      </c>
      <c r="B5346" t="s">
        <v>872</v>
      </c>
      <c r="C5346" s="2" t="str">
        <f t="shared" si="274"/>
        <v>19</v>
      </c>
      <c r="D5346" t="s">
        <v>757</v>
      </c>
      <c r="E5346" s="2" t="str">
        <f t="shared" si="276"/>
        <v>19102RM12</v>
      </c>
      <c r="F5346" t="s">
        <v>917</v>
      </c>
      <c r="G5346" t="s">
        <v>881</v>
      </c>
      <c r="H5346" t="s">
        <v>882</v>
      </c>
      <c r="I5346">
        <v>22105</v>
      </c>
      <c r="J5346" t="s">
        <v>357</v>
      </c>
      <c r="K5346" s="1">
        <v>622142</v>
      </c>
      <c r="L5346">
        <v>10</v>
      </c>
      <c r="M5346" s="1">
        <v>-622132</v>
      </c>
      <c r="N5346">
        <v>0</v>
      </c>
      <c r="O5346">
        <v>10</v>
      </c>
      <c r="P5346">
        <v>0</v>
      </c>
      <c r="Q5346">
        <v>0</v>
      </c>
      <c r="R5346">
        <v>0</v>
      </c>
      <c r="S5346">
        <v>0</v>
      </c>
    </row>
    <row r="5347" spans="1:19" x14ac:dyDescent="0.25">
      <c r="A5347" s="2">
        <v>1004</v>
      </c>
      <c r="B5347" t="s">
        <v>872</v>
      </c>
      <c r="C5347" s="2" t="str">
        <f t="shared" si="274"/>
        <v>19</v>
      </c>
      <c r="D5347" t="s">
        <v>757</v>
      </c>
      <c r="E5347" s="2" t="str">
        <f t="shared" si="276"/>
        <v>19102RM12</v>
      </c>
      <c r="F5347" t="s">
        <v>917</v>
      </c>
      <c r="G5347" t="s">
        <v>881</v>
      </c>
      <c r="H5347" t="s">
        <v>882</v>
      </c>
      <c r="I5347">
        <v>22107</v>
      </c>
      <c r="J5347" t="s">
        <v>106</v>
      </c>
      <c r="K5347" s="1">
        <v>3805</v>
      </c>
      <c r="L5347" s="1">
        <v>3805</v>
      </c>
      <c r="M5347">
        <v>0</v>
      </c>
      <c r="N5347" s="1">
        <v>3351.18</v>
      </c>
      <c r="O5347">
        <v>453.82</v>
      </c>
      <c r="P5347" s="1">
        <v>3351.18</v>
      </c>
      <c r="Q5347">
        <v>0</v>
      </c>
      <c r="R5347" s="1">
        <v>3351.18</v>
      </c>
      <c r="S5347">
        <v>0</v>
      </c>
    </row>
    <row r="5348" spans="1:19" x14ac:dyDescent="0.25">
      <c r="A5348" s="2">
        <v>1004</v>
      </c>
      <c r="B5348" t="s">
        <v>872</v>
      </c>
      <c r="C5348" s="2" t="str">
        <f t="shared" si="274"/>
        <v>19</v>
      </c>
      <c r="D5348" t="s">
        <v>757</v>
      </c>
      <c r="E5348" s="2" t="str">
        <f t="shared" si="276"/>
        <v>19102RM12</v>
      </c>
      <c r="F5348" t="s">
        <v>917</v>
      </c>
      <c r="G5348" t="s">
        <v>881</v>
      </c>
      <c r="H5348" t="s">
        <v>882</v>
      </c>
      <c r="I5348">
        <v>22109</v>
      </c>
      <c r="J5348" t="s">
        <v>78</v>
      </c>
      <c r="K5348" s="1">
        <v>181880</v>
      </c>
      <c r="L5348" s="1">
        <v>224608</v>
      </c>
      <c r="M5348" s="1">
        <v>42728</v>
      </c>
      <c r="N5348" s="1">
        <v>300520.94</v>
      </c>
      <c r="O5348" s="1">
        <v>-75912.94</v>
      </c>
      <c r="P5348" s="1">
        <v>300520.94</v>
      </c>
      <c r="Q5348">
        <v>0</v>
      </c>
      <c r="R5348" s="1">
        <v>300520.94</v>
      </c>
      <c r="S5348">
        <v>0</v>
      </c>
    </row>
    <row r="5349" spans="1:19" x14ac:dyDescent="0.25">
      <c r="A5349" s="2">
        <v>1004</v>
      </c>
      <c r="B5349" t="s">
        <v>872</v>
      </c>
      <c r="C5349" s="2" t="str">
        <f t="shared" si="274"/>
        <v>19</v>
      </c>
      <c r="D5349" t="s">
        <v>757</v>
      </c>
      <c r="E5349" s="2" t="str">
        <f t="shared" si="276"/>
        <v>19102RM12</v>
      </c>
      <c r="F5349" t="s">
        <v>917</v>
      </c>
      <c r="G5349" t="s">
        <v>881</v>
      </c>
      <c r="H5349" t="s">
        <v>882</v>
      </c>
      <c r="I5349">
        <v>22300</v>
      </c>
      <c r="J5349" t="s">
        <v>79</v>
      </c>
      <c r="K5349" s="1">
        <v>73951</v>
      </c>
      <c r="L5349" s="1">
        <v>129998</v>
      </c>
      <c r="M5349" s="1">
        <v>56047</v>
      </c>
      <c r="N5349" s="1">
        <v>76010.47</v>
      </c>
      <c r="O5349" s="1">
        <v>53987.53</v>
      </c>
      <c r="P5349" s="1">
        <v>76010.47</v>
      </c>
      <c r="Q5349">
        <v>0</v>
      </c>
      <c r="R5349" s="1">
        <v>76010.47</v>
      </c>
      <c r="S5349">
        <v>0</v>
      </c>
    </row>
    <row r="5350" spans="1:19" x14ac:dyDescent="0.25">
      <c r="A5350" s="2">
        <v>1004</v>
      </c>
      <c r="B5350" t="s">
        <v>872</v>
      </c>
      <c r="C5350" s="2" t="str">
        <f t="shared" si="274"/>
        <v>19</v>
      </c>
      <c r="D5350" t="s">
        <v>757</v>
      </c>
      <c r="E5350" s="2" t="str">
        <f t="shared" si="276"/>
        <v>19102RM12</v>
      </c>
      <c r="F5350" t="s">
        <v>917</v>
      </c>
      <c r="G5350" t="s">
        <v>881</v>
      </c>
      <c r="H5350" t="s">
        <v>882</v>
      </c>
      <c r="I5350">
        <v>22401</v>
      </c>
      <c r="J5350" t="s">
        <v>175</v>
      </c>
      <c r="K5350" s="1">
        <v>2003</v>
      </c>
      <c r="L5350" s="1">
        <v>2003</v>
      </c>
      <c r="M5350">
        <v>0</v>
      </c>
      <c r="N5350">
        <v>616.65</v>
      </c>
      <c r="O5350" s="1">
        <v>1386.35</v>
      </c>
      <c r="P5350">
        <v>616.65</v>
      </c>
      <c r="Q5350">
        <v>0</v>
      </c>
      <c r="R5350">
        <v>616.65</v>
      </c>
      <c r="S5350">
        <v>0</v>
      </c>
    </row>
    <row r="5351" spans="1:19" x14ac:dyDescent="0.25">
      <c r="A5351" s="2">
        <v>1004</v>
      </c>
      <c r="B5351" t="s">
        <v>872</v>
      </c>
      <c r="C5351" s="2" t="str">
        <f t="shared" si="274"/>
        <v>19</v>
      </c>
      <c r="D5351" t="s">
        <v>757</v>
      </c>
      <c r="E5351" s="2" t="str">
        <f t="shared" si="276"/>
        <v>19102RM12</v>
      </c>
      <c r="F5351" t="s">
        <v>917</v>
      </c>
      <c r="G5351" t="s">
        <v>881</v>
      </c>
      <c r="H5351" t="s">
        <v>882</v>
      </c>
      <c r="I5351">
        <v>22500</v>
      </c>
      <c r="J5351" t="s">
        <v>81</v>
      </c>
      <c r="K5351">
        <v>0</v>
      </c>
      <c r="L5351">
        <v>428</v>
      </c>
      <c r="M5351">
        <v>428</v>
      </c>
      <c r="N5351">
        <v>427.6</v>
      </c>
      <c r="O5351">
        <v>0.4</v>
      </c>
      <c r="P5351">
        <v>427.6</v>
      </c>
      <c r="Q5351">
        <v>0</v>
      </c>
      <c r="R5351">
        <v>427.6</v>
      </c>
      <c r="S5351">
        <v>0</v>
      </c>
    </row>
    <row r="5352" spans="1:19" x14ac:dyDescent="0.25">
      <c r="A5352" s="2">
        <v>1004</v>
      </c>
      <c r="B5352" t="s">
        <v>872</v>
      </c>
      <c r="C5352" s="2" t="str">
        <f t="shared" si="274"/>
        <v>19</v>
      </c>
      <c r="D5352" t="s">
        <v>757</v>
      </c>
      <c r="E5352" s="2" t="str">
        <f t="shared" si="276"/>
        <v>19102RM12</v>
      </c>
      <c r="F5352" t="s">
        <v>917</v>
      </c>
      <c r="G5352" t="s">
        <v>881</v>
      </c>
      <c r="H5352" t="s">
        <v>882</v>
      </c>
      <c r="I5352">
        <v>22609</v>
      </c>
      <c r="J5352" t="s">
        <v>44</v>
      </c>
      <c r="K5352">
        <v>183</v>
      </c>
      <c r="L5352">
        <v>183</v>
      </c>
      <c r="M5352">
        <v>0</v>
      </c>
      <c r="N5352">
        <v>0</v>
      </c>
      <c r="O5352">
        <v>183</v>
      </c>
      <c r="P5352">
        <v>0</v>
      </c>
      <c r="Q5352">
        <v>0</v>
      </c>
      <c r="R5352">
        <v>0</v>
      </c>
      <c r="S5352">
        <v>0</v>
      </c>
    </row>
    <row r="5353" spans="1:19" x14ac:dyDescent="0.25">
      <c r="A5353" s="2">
        <v>1004</v>
      </c>
      <c r="B5353" t="s">
        <v>872</v>
      </c>
      <c r="C5353" s="2" t="str">
        <f t="shared" si="274"/>
        <v>19</v>
      </c>
      <c r="D5353" t="s">
        <v>757</v>
      </c>
      <c r="E5353" s="2" t="str">
        <f t="shared" si="276"/>
        <v>19102RM12</v>
      </c>
      <c r="F5353" t="s">
        <v>917</v>
      </c>
      <c r="G5353" t="s">
        <v>881</v>
      </c>
      <c r="H5353" t="s">
        <v>882</v>
      </c>
      <c r="I5353">
        <v>22700</v>
      </c>
      <c r="J5353" t="s">
        <v>84</v>
      </c>
      <c r="K5353" s="1">
        <v>170117</v>
      </c>
      <c r="L5353" s="1">
        <v>195117</v>
      </c>
      <c r="M5353" s="1">
        <v>25000</v>
      </c>
      <c r="N5353" s="1">
        <v>193383.57</v>
      </c>
      <c r="O5353" s="1">
        <v>1733.43</v>
      </c>
      <c r="P5353" s="1">
        <v>193383.57</v>
      </c>
      <c r="Q5353">
        <v>0</v>
      </c>
      <c r="R5353" s="1">
        <v>193383.54</v>
      </c>
      <c r="S5353">
        <v>0.03</v>
      </c>
    </row>
    <row r="5354" spans="1:19" x14ac:dyDescent="0.25">
      <c r="A5354" s="2">
        <v>1004</v>
      </c>
      <c r="B5354" t="s">
        <v>872</v>
      </c>
      <c r="C5354" s="2" t="str">
        <f t="shared" si="274"/>
        <v>19</v>
      </c>
      <c r="D5354" t="s">
        <v>757</v>
      </c>
      <c r="E5354" s="2" t="str">
        <f t="shared" si="276"/>
        <v>19102RM12</v>
      </c>
      <c r="F5354" t="s">
        <v>917</v>
      </c>
      <c r="G5354" t="s">
        <v>881</v>
      </c>
      <c r="H5354" t="s">
        <v>882</v>
      </c>
      <c r="I5354">
        <v>22705</v>
      </c>
      <c r="J5354" t="s">
        <v>223</v>
      </c>
      <c r="K5354" s="1">
        <v>2547</v>
      </c>
      <c r="L5354" s="1">
        <v>2547</v>
      </c>
      <c r="M5354">
        <v>0</v>
      </c>
      <c r="N5354">
        <v>0</v>
      </c>
      <c r="O5354" s="1">
        <v>2547</v>
      </c>
      <c r="P5354">
        <v>0</v>
      </c>
      <c r="Q5354">
        <v>0</v>
      </c>
      <c r="R5354">
        <v>0</v>
      </c>
      <c r="S5354">
        <v>0</v>
      </c>
    </row>
    <row r="5355" spans="1:19" x14ac:dyDescent="0.25">
      <c r="A5355" s="2">
        <v>1004</v>
      </c>
      <c r="B5355" t="s">
        <v>872</v>
      </c>
      <c r="C5355" s="2" t="str">
        <f t="shared" si="274"/>
        <v>19</v>
      </c>
      <c r="D5355" t="s">
        <v>757</v>
      </c>
      <c r="E5355" s="2" t="str">
        <f t="shared" si="276"/>
        <v>19102RM12</v>
      </c>
      <c r="F5355" t="s">
        <v>917</v>
      </c>
      <c r="G5355" t="s">
        <v>881</v>
      </c>
      <c r="H5355" t="s">
        <v>882</v>
      </c>
      <c r="I5355">
        <v>22706</v>
      </c>
      <c r="J5355" t="s">
        <v>86</v>
      </c>
      <c r="K5355">
        <v>0</v>
      </c>
      <c r="L5355">
        <v>605</v>
      </c>
      <c r="M5355">
        <v>605</v>
      </c>
      <c r="N5355">
        <v>605</v>
      </c>
      <c r="O5355">
        <v>0</v>
      </c>
      <c r="P5355">
        <v>605</v>
      </c>
      <c r="Q5355">
        <v>0</v>
      </c>
      <c r="R5355">
        <v>605</v>
      </c>
      <c r="S5355">
        <v>0</v>
      </c>
    </row>
    <row r="5356" spans="1:19" x14ac:dyDescent="0.25">
      <c r="A5356" s="2">
        <v>1004</v>
      </c>
      <c r="B5356" t="s">
        <v>872</v>
      </c>
      <c r="C5356" s="2" t="str">
        <f t="shared" si="274"/>
        <v>19</v>
      </c>
      <c r="D5356" t="s">
        <v>757</v>
      </c>
      <c r="E5356" s="2" t="str">
        <f t="shared" si="276"/>
        <v>19102RM12</v>
      </c>
      <c r="F5356" t="s">
        <v>917</v>
      </c>
      <c r="G5356" t="s">
        <v>881</v>
      </c>
      <c r="H5356" t="s">
        <v>882</v>
      </c>
      <c r="I5356">
        <v>22709</v>
      </c>
      <c r="J5356" t="s">
        <v>87</v>
      </c>
      <c r="K5356" s="1">
        <v>1440</v>
      </c>
      <c r="L5356" s="1">
        <v>2940</v>
      </c>
      <c r="M5356" s="1">
        <v>1500</v>
      </c>
      <c r="N5356" s="1">
        <v>2550.79</v>
      </c>
      <c r="O5356">
        <v>389.21</v>
      </c>
      <c r="P5356" s="1">
        <v>2550.79</v>
      </c>
      <c r="Q5356">
        <v>0</v>
      </c>
      <c r="R5356" s="1">
        <v>2550.79</v>
      </c>
      <c r="S5356">
        <v>0</v>
      </c>
    </row>
    <row r="5357" spans="1:19" x14ac:dyDescent="0.25">
      <c r="A5357" s="2">
        <v>1004</v>
      </c>
      <c r="B5357" t="s">
        <v>872</v>
      </c>
      <c r="C5357" s="2" t="str">
        <f t="shared" si="274"/>
        <v>19</v>
      </c>
      <c r="D5357" t="s">
        <v>757</v>
      </c>
      <c r="E5357" s="2" t="str">
        <f t="shared" si="276"/>
        <v>19102RM12</v>
      </c>
      <c r="F5357" t="s">
        <v>917</v>
      </c>
      <c r="G5357" t="s">
        <v>881</v>
      </c>
      <c r="H5357" t="s">
        <v>882</v>
      </c>
      <c r="I5357">
        <v>22714</v>
      </c>
      <c r="J5357" t="s">
        <v>886</v>
      </c>
      <c r="K5357" s="1">
        <v>169764</v>
      </c>
      <c r="L5357" s="1">
        <v>177007.69</v>
      </c>
      <c r="M5357" s="1">
        <v>7243.69</v>
      </c>
      <c r="N5357" s="1">
        <v>176604.66</v>
      </c>
      <c r="O5357">
        <v>403.03</v>
      </c>
      <c r="P5357" s="1">
        <v>176604.66</v>
      </c>
      <c r="Q5357">
        <v>0</v>
      </c>
      <c r="R5357" s="1">
        <v>153933.97</v>
      </c>
      <c r="S5357" s="1">
        <v>22670.69</v>
      </c>
    </row>
    <row r="5358" spans="1:19" x14ac:dyDescent="0.25">
      <c r="A5358" s="2">
        <v>1004</v>
      </c>
      <c r="B5358" t="s">
        <v>872</v>
      </c>
      <c r="C5358" s="2" t="str">
        <f t="shared" si="274"/>
        <v>19</v>
      </c>
      <c r="D5358" t="s">
        <v>757</v>
      </c>
      <c r="E5358" s="2" t="str">
        <f t="shared" si="276"/>
        <v>19102RM12</v>
      </c>
      <c r="F5358" t="s">
        <v>917</v>
      </c>
      <c r="G5358" t="s">
        <v>881</v>
      </c>
      <c r="H5358" t="s">
        <v>882</v>
      </c>
      <c r="I5358">
        <v>23100</v>
      </c>
      <c r="J5358" t="s">
        <v>89</v>
      </c>
      <c r="K5358">
        <v>600</v>
      </c>
      <c r="L5358">
        <v>600</v>
      </c>
      <c r="M5358">
        <v>0</v>
      </c>
      <c r="N5358">
        <v>6</v>
      </c>
      <c r="O5358">
        <v>594</v>
      </c>
      <c r="P5358">
        <v>6</v>
      </c>
      <c r="Q5358">
        <v>0</v>
      </c>
      <c r="R5358">
        <v>6</v>
      </c>
      <c r="S5358">
        <v>0</v>
      </c>
    </row>
    <row r="5359" spans="1:19" x14ac:dyDescent="0.25">
      <c r="A5359" s="2">
        <v>1004</v>
      </c>
      <c r="B5359" t="s">
        <v>872</v>
      </c>
      <c r="C5359" s="2" t="str">
        <f t="shared" si="274"/>
        <v>19</v>
      </c>
      <c r="D5359" t="s">
        <v>757</v>
      </c>
      <c r="E5359" s="2" t="str">
        <f t="shared" si="276"/>
        <v>19102RM12</v>
      </c>
      <c r="F5359" t="s">
        <v>917</v>
      </c>
      <c r="G5359" t="s">
        <v>881</v>
      </c>
      <c r="H5359" t="s">
        <v>882</v>
      </c>
      <c r="I5359">
        <v>27100</v>
      </c>
      <c r="J5359" t="s">
        <v>230</v>
      </c>
      <c r="K5359" s="1">
        <v>42944</v>
      </c>
      <c r="L5359" s="1">
        <v>30944</v>
      </c>
      <c r="M5359" s="1">
        <v>-12000</v>
      </c>
      <c r="N5359" s="1">
        <v>25485.59</v>
      </c>
      <c r="O5359" s="1">
        <v>5458.41</v>
      </c>
      <c r="P5359" s="1">
        <v>25485.59</v>
      </c>
      <c r="Q5359">
        <v>0</v>
      </c>
      <c r="R5359" s="1">
        <v>25485.59</v>
      </c>
      <c r="S5359">
        <v>0</v>
      </c>
    </row>
    <row r="5360" spans="1:19" x14ac:dyDescent="0.25">
      <c r="A5360" s="2">
        <v>1004</v>
      </c>
      <c r="B5360" t="s">
        <v>872</v>
      </c>
      <c r="C5360" s="2" t="str">
        <f t="shared" si="274"/>
        <v>19</v>
      </c>
      <c r="D5360" t="s">
        <v>757</v>
      </c>
      <c r="E5360" s="2" t="str">
        <f t="shared" si="276"/>
        <v>19102RM12</v>
      </c>
      <c r="F5360" t="s">
        <v>917</v>
      </c>
      <c r="G5360" t="s">
        <v>881</v>
      </c>
      <c r="H5360" t="s">
        <v>882</v>
      </c>
      <c r="I5360">
        <v>27105</v>
      </c>
      <c r="J5360" t="s">
        <v>875</v>
      </c>
      <c r="K5360" s="1">
        <v>14500</v>
      </c>
      <c r="L5360" s="1">
        <v>39000</v>
      </c>
      <c r="M5360" s="1">
        <v>24500</v>
      </c>
      <c r="N5360" s="1">
        <v>31979.23</v>
      </c>
      <c r="O5360" s="1">
        <v>7020.77</v>
      </c>
      <c r="P5360" s="1">
        <v>31979.23</v>
      </c>
      <c r="Q5360">
        <v>0</v>
      </c>
      <c r="R5360" s="1">
        <v>31979.23</v>
      </c>
      <c r="S5360">
        <v>0</v>
      </c>
    </row>
    <row r="5361" spans="1:19" x14ac:dyDescent="0.25">
      <c r="A5361" s="2">
        <v>1004</v>
      </c>
      <c r="B5361" t="s">
        <v>872</v>
      </c>
      <c r="C5361" s="2" t="str">
        <f t="shared" si="274"/>
        <v>19</v>
      </c>
      <c r="D5361" t="s">
        <v>757</v>
      </c>
      <c r="E5361" s="2" t="str">
        <f t="shared" si="276"/>
        <v>19102RM12</v>
      </c>
      <c r="F5361" t="s">
        <v>917</v>
      </c>
      <c r="G5361" t="s">
        <v>881</v>
      </c>
      <c r="H5361" t="s">
        <v>882</v>
      </c>
      <c r="I5361">
        <v>28001</v>
      </c>
      <c r="J5361" t="s">
        <v>45</v>
      </c>
      <c r="K5361" s="1">
        <v>9674</v>
      </c>
      <c r="L5361" s="1">
        <v>8674</v>
      </c>
      <c r="M5361" s="1">
        <v>-1000</v>
      </c>
      <c r="N5361" s="1">
        <v>7318.27</v>
      </c>
      <c r="O5361" s="1">
        <v>1355.73</v>
      </c>
      <c r="P5361" s="1">
        <v>7318.27</v>
      </c>
      <c r="Q5361">
        <v>0</v>
      </c>
      <c r="R5361" s="1">
        <v>7318.27</v>
      </c>
      <c r="S5361">
        <v>0</v>
      </c>
    </row>
    <row r="5362" spans="1:19" x14ac:dyDescent="0.25">
      <c r="A5362" s="2">
        <v>1004</v>
      </c>
      <c r="B5362" t="s">
        <v>872</v>
      </c>
      <c r="C5362" s="2" t="str">
        <f t="shared" si="274"/>
        <v>19</v>
      </c>
      <c r="D5362" t="s">
        <v>757</v>
      </c>
      <c r="E5362" s="2" t="str">
        <f t="shared" ref="E5362:E5388" si="277">"19102RM13"</f>
        <v>19102RM13</v>
      </c>
      <c r="F5362" t="s">
        <v>918</v>
      </c>
      <c r="G5362" t="s">
        <v>881</v>
      </c>
      <c r="H5362" t="s">
        <v>882</v>
      </c>
      <c r="I5362">
        <v>21000</v>
      </c>
      <c r="J5362" t="s">
        <v>167</v>
      </c>
      <c r="K5362">
        <v>0</v>
      </c>
      <c r="L5362">
        <v>0</v>
      </c>
      <c r="M5362">
        <v>0</v>
      </c>
      <c r="N5362">
        <v>0</v>
      </c>
      <c r="O5362">
        <v>0</v>
      </c>
      <c r="P5362">
        <v>0</v>
      </c>
      <c r="Q5362">
        <v>0</v>
      </c>
      <c r="R5362">
        <v>0</v>
      </c>
      <c r="S5362">
        <v>0</v>
      </c>
    </row>
    <row r="5363" spans="1:19" x14ac:dyDescent="0.25">
      <c r="A5363" s="2">
        <v>1004</v>
      </c>
      <c r="B5363" t="s">
        <v>872</v>
      </c>
      <c r="C5363" s="2" t="str">
        <f t="shared" si="274"/>
        <v>19</v>
      </c>
      <c r="D5363" t="s">
        <v>757</v>
      </c>
      <c r="E5363" s="2" t="str">
        <f t="shared" si="277"/>
        <v>19102RM13</v>
      </c>
      <c r="F5363" t="s">
        <v>918</v>
      </c>
      <c r="G5363" t="s">
        <v>881</v>
      </c>
      <c r="H5363" t="s">
        <v>882</v>
      </c>
      <c r="I5363">
        <v>21200</v>
      </c>
      <c r="J5363" t="s">
        <v>68</v>
      </c>
      <c r="K5363" s="1">
        <v>2579</v>
      </c>
      <c r="L5363">
        <v>579</v>
      </c>
      <c r="M5363" s="1">
        <v>-2000</v>
      </c>
      <c r="N5363">
        <v>0</v>
      </c>
      <c r="O5363">
        <v>579</v>
      </c>
      <c r="P5363">
        <v>0</v>
      </c>
      <c r="Q5363">
        <v>0</v>
      </c>
      <c r="R5363">
        <v>0</v>
      </c>
      <c r="S5363">
        <v>0</v>
      </c>
    </row>
    <row r="5364" spans="1:19" x14ac:dyDescent="0.25">
      <c r="A5364" s="2">
        <v>1004</v>
      </c>
      <c r="B5364" t="s">
        <v>872</v>
      </c>
      <c r="C5364" s="2" t="str">
        <f t="shared" si="274"/>
        <v>19</v>
      </c>
      <c r="D5364" t="s">
        <v>757</v>
      </c>
      <c r="E5364" s="2" t="str">
        <f t="shared" si="277"/>
        <v>19102RM13</v>
      </c>
      <c r="F5364" t="s">
        <v>918</v>
      </c>
      <c r="G5364" t="s">
        <v>881</v>
      </c>
      <c r="H5364" t="s">
        <v>882</v>
      </c>
      <c r="I5364">
        <v>21300</v>
      </c>
      <c r="J5364" t="s">
        <v>69</v>
      </c>
      <c r="K5364" s="1">
        <v>15653</v>
      </c>
      <c r="L5364" s="1">
        <v>27653</v>
      </c>
      <c r="M5364" s="1">
        <v>12000</v>
      </c>
      <c r="N5364" s="1">
        <v>25122.16</v>
      </c>
      <c r="O5364" s="1">
        <v>2530.84</v>
      </c>
      <c r="P5364" s="1">
        <v>25122.16</v>
      </c>
      <c r="Q5364">
        <v>0</v>
      </c>
      <c r="R5364" s="1">
        <v>24473.88</v>
      </c>
      <c r="S5364">
        <v>648.28</v>
      </c>
    </row>
    <row r="5365" spans="1:19" x14ac:dyDescent="0.25">
      <c r="A5365" s="2">
        <v>1004</v>
      </c>
      <c r="B5365" t="s">
        <v>872</v>
      </c>
      <c r="C5365" s="2" t="str">
        <f t="shared" si="274"/>
        <v>19</v>
      </c>
      <c r="D5365" t="s">
        <v>757</v>
      </c>
      <c r="E5365" s="2" t="str">
        <f t="shared" si="277"/>
        <v>19102RM13</v>
      </c>
      <c r="F5365" t="s">
        <v>918</v>
      </c>
      <c r="G5365" t="s">
        <v>881</v>
      </c>
      <c r="H5365" t="s">
        <v>882</v>
      </c>
      <c r="I5365">
        <v>21400</v>
      </c>
      <c r="J5365" t="s">
        <v>70</v>
      </c>
      <c r="K5365" s="1">
        <v>2400</v>
      </c>
      <c r="L5365" s="1">
        <v>1400</v>
      </c>
      <c r="M5365" s="1">
        <v>-1000</v>
      </c>
      <c r="N5365">
        <v>412.91</v>
      </c>
      <c r="O5365">
        <v>987.09</v>
      </c>
      <c r="P5365">
        <v>412.91</v>
      </c>
      <c r="Q5365">
        <v>0</v>
      </c>
      <c r="R5365">
        <v>412.91</v>
      </c>
      <c r="S5365">
        <v>0</v>
      </c>
    </row>
    <row r="5366" spans="1:19" x14ac:dyDescent="0.25">
      <c r="A5366" s="2">
        <v>1004</v>
      </c>
      <c r="B5366" t="s">
        <v>872</v>
      </c>
      <c r="C5366" s="2" t="str">
        <f t="shared" si="274"/>
        <v>19</v>
      </c>
      <c r="D5366" t="s">
        <v>757</v>
      </c>
      <c r="E5366" s="2" t="str">
        <f t="shared" si="277"/>
        <v>19102RM13</v>
      </c>
      <c r="F5366" t="s">
        <v>918</v>
      </c>
      <c r="G5366" t="s">
        <v>881</v>
      </c>
      <c r="H5366" t="s">
        <v>882</v>
      </c>
      <c r="I5366">
        <v>21500</v>
      </c>
      <c r="J5366" t="s">
        <v>71</v>
      </c>
      <c r="K5366" s="1">
        <v>1389</v>
      </c>
      <c r="L5366" s="1">
        <v>1389</v>
      </c>
      <c r="M5366">
        <v>0</v>
      </c>
      <c r="N5366" s="1">
        <v>1544.78</v>
      </c>
      <c r="O5366">
        <v>-155.78</v>
      </c>
      <c r="P5366" s="1">
        <v>1544.78</v>
      </c>
      <c r="Q5366">
        <v>0</v>
      </c>
      <c r="R5366" s="1">
        <v>1544.78</v>
      </c>
      <c r="S5366">
        <v>0</v>
      </c>
    </row>
    <row r="5367" spans="1:19" x14ac:dyDescent="0.25">
      <c r="A5367" s="2">
        <v>1004</v>
      </c>
      <c r="B5367" t="s">
        <v>872</v>
      </c>
      <c r="C5367" s="2" t="str">
        <f t="shared" ref="C5367:C5430" si="278">"19"</f>
        <v>19</v>
      </c>
      <c r="D5367" t="s">
        <v>757</v>
      </c>
      <c r="E5367" s="2" t="str">
        <f t="shared" si="277"/>
        <v>19102RM13</v>
      </c>
      <c r="F5367" t="s">
        <v>918</v>
      </c>
      <c r="G5367" t="s">
        <v>881</v>
      </c>
      <c r="H5367" t="s">
        <v>882</v>
      </c>
      <c r="I5367">
        <v>22000</v>
      </c>
      <c r="J5367" t="s">
        <v>39</v>
      </c>
      <c r="K5367" s="1">
        <v>2458</v>
      </c>
      <c r="L5367" s="1">
        <v>3458</v>
      </c>
      <c r="M5367" s="1">
        <v>1000</v>
      </c>
      <c r="N5367" s="1">
        <v>2389</v>
      </c>
      <c r="O5367" s="1">
        <v>1069</v>
      </c>
      <c r="P5367" s="1">
        <v>2389</v>
      </c>
      <c r="Q5367">
        <v>0</v>
      </c>
      <c r="R5367" s="1">
        <v>2389</v>
      </c>
      <c r="S5367">
        <v>0</v>
      </c>
    </row>
    <row r="5368" spans="1:19" x14ac:dyDescent="0.25">
      <c r="A5368" s="2">
        <v>1004</v>
      </c>
      <c r="B5368" t="s">
        <v>872</v>
      </c>
      <c r="C5368" s="2" t="str">
        <f t="shared" si="278"/>
        <v>19</v>
      </c>
      <c r="D5368" t="s">
        <v>757</v>
      </c>
      <c r="E5368" s="2" t="str">
        <f t="shared" si="277"/>
        <v>19102RM13</v>
      </c>
      <c r="F5368" t="s">
        <v>918</v>
      </c>
      <c r="G5368" t="s">
        <v>881</v>
      </c>
      <c r="H5368" t="s">
        <v>882</v>
      </c>
      <c r="I5368">
        <v>22004</v>
      </c>
      <c r="J5368" t="s">
        <v>72</v>
      </c>
      <c r="K5368" s="1">
        <v>1826</v>
      </c>
      <c r="L5368" s="1">
        <v>1826</v>
      </c>
      <c r="M5368">
        <v>0</v>
      </c>
      <c r="N5368">
        <v>534.63</v>
      </c>
      <c r="O5368" s="1">
        <v>1291.3699999999999</v>
      </c>
      <c r="P5368">
        <v>534.63</v>
      </c>
      <c r="Q5368">
        <v>0</v>
      </c>
      <c r="R5368">
        <v>534.63</v>
      </c>
      <c r="S5368">
        <v>0</v>
      </c>
    </row>
    <row r="5369" spans="1:19" x14ac:dyDescent="0.25">
      <c r="A5369" s="2">
        <v>1004</v>
      </c>
      <c r="B5369" t="s">
        <v>872</v>
      </c>
      <c r="C5369" s="2" t="str">
        <f t="shared" si="278"/>
        <v>19</v>
      </c>
      <c r="D5369" t="s">
        <v>757</v>
      </c>
      <c r="E5369" s="2" t="str">
        <f t="shared" si="277"/>
        <v>19102RM13</v>
      </c>
      <c r="F5369" t="s">
        <v>918</v>
      </c>
      <c r="G5369" t="s">
        <v>881</v>
      </c>
      <c r="H5369" t="s">
        <v>882</v>
      </c>
      <c r="I5369">
        <v>22100</v>
      </c>
      <c r="J5369" t="s">
        <v>73</v>
      </c>
      <c r="K5369" s="1">
        <v>43697</v>
      </c>
      <c r="L5369" s="1">
        <v>63697</v>
      </c>
      <c r="M5369" s="1">
        <v>20000</v>
      </c>
      <c r="N5369" s="1">
        <v>63553.16</v>
      </c>
      <c r="O5369">
        <v>143.84</v>
      </c>
      <c r="P5369" s="1">
        <v>63553.16</v>
      </c>
      <c r="Q5369">
        <v>0</v>
      </c>
      <c r="R5369" s="1">
        <v>63553.16</v>
      </c>
      <c r="S5369">
        <v>0</v>
      </c>
    </row>
    <row r="5370" spans="1:19" x14ac:dyDescent="0.25">
      <c r="A5370" s="2">
        <v>1004</v>
      </c>
      <c r="B5370" t="s">
        <v>872</v>
      </c>
      <c r="C5370" s="2" t="str">
        <f t="shared" si="278"/>
        <v>19</v>
      </c>
      <c r="D5370" t="s">
        <v>757</v>
      </c>
      <c r="E5370" s="2" t="str">
        <f t="shared" si="277"/>
        <v>19102RM13</v>
      </c>
      <c r="F5370" t="s">
        <v>918</v>
      </c>
      <c r="G5370" t="s">
        <v>881</v>
      </c>
      <c r="H5370" t="s">
        <v>882</v>
      </c>
      <c r="I5370">
        <v>22101</v>
      </c>
      <c r="J5370" t="s">
        <v>74</v>
      </c>
      <c r="K5370" s="1">
        <v>19605</v>
      </c>
      <c r="L5370" s="1">
        <v>14605</v>
      </c>
      <c r="M5370" s="1">
        <v>-5000</v>
      </c>
      <c r="N5370" s="1">
        <v>12615.54</v>
      </c>
      <c r="O5370" s="1">
        <v>1989.46</v>
      </c>
      <c r="P5370" s="1">
        <v>12615.54</v>
      </c>
      <c r="Q5370">
        <v>0</v>
      </c>
      <c r="R5370" s="1">
        <v>12615.54</v>
      </c>
      <c r="S5370">
        <v>0</v>
      </c>
    </row>
    <row r="5371" spans="1:19" x14ac:dyDescent="0.25">
      <c r="A5371" s="2">
        <v>1004</v>
      </c>
      <c r="B5371" t="s">
        <v>872</v>
      </c>
      <c r="C5371" s="2" t="str">
        <f t="shared" si="278"/>
        <v>19</v>
      </c>
      <c r="D5371" t="s">
        <v>757</v>
      </c>
      <c r="E5371" s="2" t="str">
        <f t="shared" si="277"/>
        <v>19102RM13</v>
      </c>
      <c r="F5371" t="s">
        <v>918</v>
      </c>
      <c r="G5371" t="s">
        <v>881</v>
      </c>
      <c r="H5371" t="s">
        <v>882</v>
      </c>
      <c r="I5371">
        <v>22102</v>
      </c>
      <c r="J5371" t="s">
        <v>75</v>
      </c>
      <c r="K5371" s="1">
        <v>4643</v>
      </c>
      <c r="L5371" s="1">
        <v>5143</v>
      </c>
      <c r="M5371">
        <v>500</v>
      </c>
      <c r="N5371" s="1">
        <v>6983.46</v>
      </c>
      <c r="O5371" s="1">
        <v>-1840.46</v>
      </c>
      <c r="P5371" s="1">
        <v>6983.46</v>
      </c>
      <c r="Q5371">
        <v>0</v>
      </c>
      <c r="R5371" s="1">
        <v>6983.46</v>
      </c>
      <c r="S5371">
        <v>0</v>
      </c>
    </row>
    <row r="5372" spans="1:19" x14ac:dyDescent="0.25">
      <c r="A5372" s="2">
        <v>1004</v>
      </c>
      <c r="B5372" t="s">
        <v>872</v>
      </c>
      <c r="C5372" s="2" t="str">
        <f t="shared" si="278"/>
        <v>19</v>
      </c>
      <c r="D5372" t="s">
        <v>757</v>
      </c>
      <c r="E5372" s="2" t="str">
        <f t="shared" si="277"/>
        <v>19102RM13</v>
      </c>
      <c r="F5372" t="s">
        <v>918</v>
      </c>
      <c r="G5372" t="s">
        <v>881</v>
      </c>
      <c r="H5372" t="s">
        <v>882</v>
      </c>
      <c r="I5372">
        <v>22103</v>
      </c>
      <c r="J5372" t="s">
        <v>76</v>
      </c>
      <c r="K5372" s="1">
        <v>78035</v>
      </c>
      <c r="L5372" s="1">
        <v>78035</v>
      </c>
      <c r="M5372">
        <v>0</v>
      </c>
      <c r="N5372" s="1">
        <v>82160.34</v>
      </c>
      <c r="O5372" s="1">
        <v>-4125.34</v>
      </c>
      <c r="P5372" s="1">
        <v>82160.34</v>
      </c>
      <c r="Q5372">
        <v>0</v>
      </c>
      <c r="R5372" s="1">
        <v>82160.34</v>
      </c>
      <c r="S5372">
        <v>0</v>
      </c>
    </row>
    <row r="5373" spans="1:19" x14ac:dyDescent="0.25">
      <c r="A5373" s="2">
        <v>1004</v>
      </c>
      <c r="B5373" t="s">
        <v>872</v>
      </c>
      <c r="C5373" s="2" t="str">
        <f t="shared" si="278"/>
        <v>19</v>
      </c>
      <c r="D5373" t="s">
        <v>757</v>
      </c>
      <c r="E5373" s="2" t="str">
        <f t="shared" si="277"/>
        <v>19102RM13</v>
      </c>
      <c r="F5373" t="s">
        <v>918</v>
      </c>
      <c r="G5373" t="s">
        <v>881</v>
      </c>
      <c r="H5373" t="s">
        <v>882</v>
      </c>
      <c r="I5373">
        <v>22104</v>
      </c>
      <c r="J5373" t="s">
        <v>77</v>
      </c>
      <c r="K5373">
        <v>0</v>
      </c>
      <c r="L5373" s="1">
        <v>27000</v>
      </c>
      <c r="M5373" s="1">
        <v>27000</v>
      </c>
      <c r="N5373" s="1">
        <v>26055.72</v>
      </c>
      <c r="O5373">
        <v>944.28</v>
      </c>
      <c r="P5373" s="1">
        <v>26055.72</v>
      </c>
      <c r="Q5373">
        <v>0</v>
      </c>
      <c r="R5373" s="1">
        <v>26055.72</v>
      </c>
      <c r="S5373">
        <v>0</v>
      </c>
    </row>
    <row r="5374" spans="1:19" x14ac:dyDescent="0.25">
      <c r="A5374" s="2">
        <v>1004</v>
      </c>
      <c r="B5374" t="s">
        <v>872</v>
      </c>
      <c r="C5374" s="2" t="str">
        <f t="shared" si="278"/>
        <v>19</v>
      </c>
      <c r="D5374" t="s">
        <v>757</v>
      </c>
      <c r="E5374" s="2" t="str">
        <f t="shared" si="277"/>
        <v>19102RM13</v>
      </c>
      <c r="F5374" t="s">
        <v>918</v>
      </c>
      <c r="G5374" t="s">
        <v>881</v>
      </c>
      <c r="H5374" t="s">
        <v>882</v>
      </c>
      <c r="I5374">
        <v>22105</v>
      </c>
      <c r="J5374" t="s">
        <v>357</v>
      </c>
      <c r="K5374" s="1">
        <v>250601</v>
      </c>
      <c r="L5374">
        <v>10</v>
      </c>
      <c r="M5374" s="1">
        <v>-250591</v>
      </c>
      <c r="N5374">
        <v>61.38</v>
      </c>
      <c r="O5374">
        <v>-51.38</v>
      </c>
      <c r="P5374">
        <v>61.38</v>
      </c>
      <c r="Q5374">
        <v>0</v>
      </c>
      <c r="R5374">
        <v>61.38</v>
      </c>
      <c r="S5374">
        <v>0</v>
      </c>
    </row>
    <row r="5375" spans="1:19" x14ac:dyDescent="0.25">
      <c r="A5375" s="2">
        <v>1004</v>
      </c>
      <c r="B5375" t="s">
        <v>872</v>
      </c>
      <c r="C5375" s="2" t="str">
        <f t="shared" si="278"/>
        <v>19</v>
      </c>
      <c r="D5375" t="s">
        <v>757</v>
      </c>
      <c r="E5375" s="2" t="str">
        <f t="shared" si="277"/>
        <v>19102RM13</v>
      </c>
      <c r="F5375" t="s">
        <v>918</v>
      </c>
      <c r="G5375" t="s">
        <v>881</v>
      </c>
      <c r="H5375" t="s">
        <v>882</v>
      </c>
      <c r="I5375">
        <v>22107</v>
      </c>
      <c r="J5375" t="s">
        <v>106</v>
      </c>
      <c r="K5375" s="1">
        <v>2428</v>
      </c>
      <c r="L5375" s="1">
        <v>2428</v>
      </c>
      <c r="M5375">
        <v>0</v>
      </c>
      <c r="N5375">
        <v>0</v>
      </c>
      <c r="O5375" s="1">
        <v>2428</v>
      </c>
      <c r="P5375">
        <v>0</v>
      </c>
      <c r="Q5375">
        <v>0</v>
      </c>
      <c r="R5375">
        <v>0</v>
      </c>
      <c r="S5375">
        <v>0</v>
      </c>
    </row>
    <row r="5376" spans="1:19" x14ac:dyDescent="0.25">
      <c r="A5376" s="2">
        <v>1004</v>
      </c>
      <c r="B5376" t="s">
        <v>872</v>
      </c>
      <c r="C5376" s="2" t="str">
        <f t="shared" si="278"/>
        <v>19</v>
      </c>
      <c r="D5376" t="s">
        <v>757</v>
      </c>
      <c r="E5376" s="2" t="str">
        <f t="shared" si="277"/>
        <v>19102RM13</v>
      </c>
      <c r="F5376" t="s">
        <v>918</v>
      </c>
      <c r="G5376" t="s">
        <v>881</v>
      </c>
      <c r="H5376" t="s">
        <v>882</v>
      </c>
      <c r="I5376">
        <v>22109</v>
      </c>
      <c r="J5376" t="s">
        <v>78</v>
      </c>
      <c r="K5376" s="1">
        <v>71632</v>
      </c>
      <c r="L5376" s="1">
        <v>131601</v>
      </c>
      <c r="M5376" s="1">
        <v>59969</v>
      </c>
      <c r="N5376" s="1">
        <v>134125.18</v>
      </c>
      <c r="O5376" s="1">
        <v>-2524.1799999999998</v>
      </c>
      <c r="P5376" s="1">
        <v>134125.18</v>
      </c>
      <c r="Q5376">
        <v>0</v>
      </c>
      <c r="R5376" s="1">
        <v>134125.18</v>
      </c>
      <c r="S5376">
        <v>0</v>
      </c>
    </row>
    <row r="5377" spans="1:19" x14ac:dyDescent="0.25">
      <c r="A5377" s="2">
        <v>1004</v>
      </c>
      <c r="B5377" t="s">
        <v>872</v>
      </c>
      <c r="C5377" s="2" t="str">
        <f t="shared" si="278"/>
        <v>19</v>
      </c>
      <c r="D5377" t="s">
        <v>757</v>
      </c>
      <c r="E5377" s="2" t="str">
        <f t="shared" si="277"/>
        <v>19102RM13</v>
      </c>
      <c r="F5377" t="s">
        <v>918</v>
      </c>
      <c r="G5377" t="s">
        <v>881</v>
      </c>
      <c r="H5377" t="s">
        <v>882</v>
      </c>
      <c r="I5377">
        <v>22300</v>
      </c>
      <c r="J5377" t="s">
        <v>79</v>
      </c>
      <c r="K5377">
        <v>250</v>
      </c>
      <c r="L5377">
        <v>750</v>
      </c>
      <c r="M5377">
        <v>500</v>
      </c>
      <c r="N5377">
        <v>800.75</v>
      </c>
      <c r="O5377">
        <v>-50.75</v>
      </c>
      <c r="P5377">
        <v>800.75</v>
      </c>
      <c r="Q5377">
        <v>0</v>
      </c>
      <c r="R5377">
        <v>800.75</v>
      </c>
      <c r="S5377">
        <v>0</v>
      </c>
    </row>
    <row r="5378" spans="1:19" x14ac:dyDescent="0.25">
      <c r="A5378" s="2">
        <v>1004</v>
      </c>
      <c r="B5378" t="s">
        <v>872</v>
      </c>
      <c r="C5378" s="2" t="str">
        <f t="shared" si="278"/>
        <v>19</v>
      </c>
      <c r="D5378" t="s">
        <v>757</v>
      </c>
      <c r="E5378" s="2" t="str">
        <f t="shared" si="277"/>
        <v>19102RM13</v>
      </c>
      <c r="F5378" t="s">
        <v>918</v>
      </c>
      <c r="G5378" t="s">
        <v>881</v>
      </c>
      <c r="H5378" t="s">
        <v>882</v>
      </c>
      <c r="I5378">
        <v>22401</v>
      </c>
      <c r="J5378" t="s">
        <v>175</v>
      </c>
      <c r="K5378" s="1">
        <v>3233</v>
      </c>
      <c r="L5378" s="1">
        <v>3233</v>
      </c>
      <c r="M5378">
        <v>0</v>
      </c>
      <c r="N5378">
        <v>809.63</v>
      </c>
      <c r="O5378" s="1">
        <v>2423.37</v>
      </c>
      <c r="P5378">
        <v>809.63</v>
      </c>
      <c r="Q5378">
        <v>0</v>
      </c>
      <c r="R5378">
        <v>809.63</v>
      </c>
      <c r="S5378">
        <v>0</v>
      </c>
    </row>
    <row r="5379" spans="1:19" x14ac:dyDescent="0.25">
      <c r="A5379" s="2">
        <v>1004</v>
      </c>
      <c r="B5379" t="s">
        <v>872</v>
      </c>
      <c r="C5379" s="2" t="str">
        <f t="shared" si="278"/>
        <v>19</v>
      </c>
      <c r="D5379" t="s">
        <v>757</v>
      </c>
      <c r="E5379" s="2" t="str">
        <f t="shared" si="277"/>
        <v>19102RM13</v>
      </c>
      <c r="F5379" t="s">
        <v>918</v>
      </c>
      <c r="G5379" t="s">
        <v>881</v>
      </c>
      <c r="H5379" t="s">
        <v>882</v>
      </c>
      <c r="I5379">
        <v>22609</v>
      </c>
      <c r="J5379" t="s">
        <v>44</v>
      </c>
      <c r="K5379">
        <v>229</v>
      </c>
      <c r="L5379" s="1">
        <v>1229</v>
      </c>
      <c r="M5379" s="1">
        <v>1000</v>
      </c>
      <c r="N5379" s="1">
        <v>1516.04</v>
      </c>
      <c r="O5379">
        <v>-287.04000000000002</v>
      </c>
      <c r="P5379" s="1">
        <v>1516.04</v>
      </c>
      <c r="Q5379">
        <v>0</v>
      </c>
      <c r="R5379" s="1">
        <v>1516.04</v>
      </c>
      <c r="S5379">
        <v>0</v>
      </c>
    </row>
    <row r="5380" spans="1:19" x14ac:dyDescent="0.25">
      <c r="A5380" s="2">
        <v>1004</v>
      </c>
      <c r="B5380" t="s">
        <v>872</v>
      </c>
      <c r="C5380" s="2" t="str">
        <f t="shared" si="278"/>
        <v>19</v>
      </c>
      <c r="D5380" t="s">
        <v>757</v>
      </c>
      <c r="E5380" s="2" t="str">
        <f t="shared" si="277"/>
        <v>19102RM13</v>
      </c>
      <c r="F5380" t="s">
        <v>918</v>
      </c>
      <c r="G5380" t="s">
        <v>881</v>
      </c>
      <c r="H5380" t="s">
        <v>882</v>
      </c>
      <c r="I5380">
        <v>22700</v>
      </c>
      <c r="J5380" t="s">
        <v>84</v>
      </c>
      <c r="K5380" s="1">
        <v>12900</v>
      </c>
      <c r="L5380" s="1">
        <v>12900</v>
      </c>
      <c r="M5380">
        <v>0</v>
      </c>
      <c r="N5380" s="1">
        <v>9216</v>
      </c>
      <c r="O5380" s="1">
        <v>3684</v>
      </c>
      <c r="P5380" s="1">
        <v>9216</v>
      </c>
      <c r="Q5380">
        <v>0</v>
      </c>
      <c r="R5380" s="1">
        <v>8362.0300000000007</v>
      </c>
      <c r="S5380">
        <v>853.97</v>
      </c>
    </row>
    <row r="5381" spans="1:19" x14ac:dyDescent="0.25">
      <c r="A5381" s="2">
        <v>1004</v>
      </c>
      <c r="B5381" t="s">
        <v>872</v>
      </c>
      <c r="C5381" s="2" t="str">
        <f t="shared" si="278"/>
        <v>19</v>
      </c>
      <c r="D5381" t="s">
        <v>757</v>
      </c>
      <c r="E5381" s="2" t="str">
        <f t="shared" si="277"/>
        <v>19102RM13</v>
      </c>
      <c r="F5381" t="s">
        <v>918</v>
      </c>
      <c r="G5381" t="s">
        <v>881</v>
      </c>
      <c r="H5381" t="s">
        <v>882</v>
      </c>
      <c r="I5381">
        <v>22705</v>
      </c>
      <c r="J5381" t="s">
        <v>223</v>
      </c>
      <c r="K5381" s="1">
        <v>1026</v>
      </c>
      <c r="L5381" s="1">
        <v>1026</v>
      </c>
      <c r="M5381">
        <v>0</v>
      </c>
      <c r="N5381">
        <v>0</v>
      </c>
      <c r="O5381" s="1">
        <v>1026</v>
      </c>
      <c r="P5381">
        <v>0</v>
      </c>
      <c r="Q5381">
        <v>0</v>
      </c>
      <c r="R5381">
        <v>0</v>
      </c>
      <c r="S5381">
        <v>0</v>
      </c>
    </row>
    <row r="5382" spans="1:19" x14ac:dyDescent="0.25">
      <c r="A5382" s="2">
        <v>1004</v>
      </c>
      <c r="B5382" t="s">
        <v>872</v>
      </c>
      <c r="C5382" s="2" t="str">
        <f t="shared" si="278"/>
        <v>19</v>
      </c>
      <c r="D5382" t="s">
        <v>757</v>
      </c>
      <c r="E5382" s="2" t="str">
        <f t="shared" si="277"/>
        <v>19102RM13</v>
      </c>
      <c r="F5382" t="s">
        <v>918</v>
      </c>
      <c r="G5382" t="s">
        <v>881</v>
      </c>
      <c r="H5382" t="s">
        <v>882</v>
      </c>
      <c r="I5382">
        <v>22706</v>
      </c>
      <c r="J5382" t="s">
        <v>86</v>
      </c>
      <c r="K5382">
        <v>0</v>
      </c>
      <c r="L5382" s="1">
        <v>18126</v>
      </c>
      <c r="M5382" s="1">
        <v>18126</v>
      </c>
      <c r="N5382" s="1">
        <v>18125.8</v>
      </c>
      <c r="O5382">
        <v>0.2</v>
      </c>
      <c r="P5382" s="1">
        <v>18125.8</v>
      </c>
      <c r="Q5382">
        <v>0</v>
      </c>
      <c r="R5382" s="1">
        <v>18125.8</v>
      </c>
      <c r="S5382">
        <v>0</v>
      </c>
    </row>
    <row r="5383" spans="1:19" x14ac:dyDescent="0.25">
      <c r="A5383" s="2">
        <v>1004</v>
      </c>
      <c r="B5383" t="s">
        <v>872</v>
      </c>
      <c r="C5383" s="2" t="str">
        <f t="shared" si="278"/>
        <v>19</v>
      </c>
      <c r="D5383" t="s">
        <v>757</v>
      </c>
      <c r="E5383" s="2" t="str">
        <f t="shared" si="277"/>
        <v>19102RM13</v>
      </c>
      <c r="F5383" t="s">
        <v>918</v>
      </c>
      <c r="G5383" t="s">
        <v>881</v>
      </c>
      <c r="H5383" t="s">
        <v>882</v>
      </c>
      <c r="I5383">
        <v>22709</v>
      </c>
      <c r="J5383" t="s">
        <v>87</v>
      </c>
      <c r="K5383" s="1">
        <v>1440</v>
      </c>
      <c r="L5383" s="1">
        <v>3640</v>
      </c>
      <c r="M5383" s="1">
        <v>2200</v>
      </c>
      <c r="N5383" s="1">
        <v>4906.49</v>
      </c>
      <c r="O5383" s="1">
        <v>-1266.49</v>
      </c>
      <c r="P5383" s="1">
        <v>4906.49</v>
      </c>
      <c r="Q5383">
        <v>0</v>
      </c>
      <c r="R5383" s="1">
        <v>3916.63</v>
      </c>
      <c r="S5383">
        <v>989.86</v>
      </c>
    </row>
    <row r="5384" spans="1:19" x14ac:dyDescent="0.25">
      <c r="A5384" s="2">
        <v>1004</v>
      </c>
      <c r="B5384" t="s">
        <v>872</v>
      </c>
      <c r="C5384" s="2" t="str">
        <f t="shared" si="278"/>
        <v>19</v>
      </c>
      <c r="D5384" t="s">
        <v>757</v>
      </c>
      <c r="E5384" s="2" t="str">
        <f t="shared" si="277"/>
        <v>19102RM13</v>
      </c>
      <c r="F5384" t="s">
        <v>918</v>
      </c>
      <c r="G5384" t="s">
        <v>881</v>
      </c>
      <c r="H5384" t="s">
        <v>882</v>
      </c>
      <c r="I5384">
        <v>22714</v>
      </c>
      <c r="J5384" t="s">
        <v>886</v>
      </c>
      <c r="K5384" s="1">
        <v>242940</v>
      </c>
      <c r="L5384" s="1">
        <v>190413.14</v>
      </c>
      <c r="M5384" s="1">
        <v>-52526.86</v>
      </c>
      <c r="N5384" s="1">
        <v>190412.71</v>
      </c>
      <c r="O5384">
        <v>0.43</v>
      </c>
      <c r="P5384" s="1">
        <v>190412.71</v>
      </c>
      <c r="Q5384">
        <v>0</v>
      </c>
      <c r="R5384" s="1">
        <v>168670.42</v>
      </c>
      <c r="S5384" s="1">
        <v>21742.29</v>
      </c>
    </row>
    <row r="5385" spans="1:19" x14ac:dyDescent="0.25">
      <c r="A5385" s="2">
        <v>1004</v>
      </c>
      <c r="B5385" t="s">
        <v>872</v>
      </c>
      <c r="C5385" s="2" t="str">
        <f t="shared" si="278"/>
        <v>19</v>
      </c>
      <c r="D5385" t="s">
        <v>757</v>
      </c>
      <c r="E5385" s="2" t="str">
        <f t="shared" si="277"/>
        <v>19102RM13</v>
      </c>
      <c r="F5385" t="s">
        <v>918</v>
      </c>
      <c r="G5385" t="s">
        <v>881</v>
      </c>
      <c r="H5385" t="s">
        <v>882</v>
      </c>
      <c r="I5385">
        <v>23100</v>
      </c>
      <c r="J5385" t="s">
        <v>89</v>
      </c>
      <c r="K5385">
        <v>600</v>
      </c>
      <c r="L5385">
        <v>600</v>
      </c>
      <c r="M5385">
        <v>0</v>
      </c>
      <c r="N5385">
        <v>76.739999999999995</v>
      </c>
      <c r="O5385">
        <v>523.26</v>
      </c>
      <c r="P5385">
        <v>76.739999999999995</v>
      </c>
      <c r="Q5385">
        <v>0</v>
      </c>
      <c r="R5385">
        <v>76.739999999999995</v>
      </c>
      <c r="S5385">
        <v>0</v>
      </c>
    </row>
    <row r="5386" spans="1:19" x14ac:dyDescent="0.25">
      <c r="A5386" s="2">
        <v>1004</v>
      </c>
      <c r="B5386" t="s">
        <v>872</v>
      </c>
      <c r="C5386" s="2" t="str">
        <f t="shared" si="278"/>
        <v>19</v>
      </c>
      <c r="D5386" t="s">
        <v>757</v>
      </c>
      <c r="E5386" s="2" t="str">
        <f t="shared" si="277"/>
        <v>19102RM13</v>
      </c>
      <c r="F5386" t="s">
        <v>918</v>
      </c>
      <c r="G5386" t="s">
        <v>881</v>
      </c>
      <c r="H5386" t="s">
        <v>882</v>
      </c>
      <c r="I5386">
        <v>27100</v>
      </c>
      <c r="J5386" t="s">
        <v>230</v>
      </c>
      <c r="K5386" s="1">
        <v>20564</v>
      </c>
      <c r="L5386" s="1">
        <v>20964</v>
      </c>
      <c r="M5386">
        <v>400</v>
      </c>
      <c r="N5386" s="1">
        <v>19223.169999999998</v>
      </c>
      <c r="O5386" s="1">
        <v>1740.83</v>
      </c>
      <c r="P5386" s="1">
        <v>19223.169999999998</v>
      </c>
      <c r="Q5386">
        <v>0</v>
      </c>
      <c r="R5386" s="1">
        <v>19223.169999999998</v>
      </c>
      <c r="S5386">
        <v>0</v>
      </c>
    </row>
    <row r="5387" spans="1:19" x14ac:dyDescent="0.25">
      <c r="A5387" s="2">
        <v>1004</v>
      </c>
      <c r="B5387" t="s">
        <v>872</v>
      </c>
      <c r="C5387" s="2" t="str">
        <f t="shared" si="278"/>
        <v>19</v>
      </c>
      <c r="D5387" t="s">
        <v>757</v>
      </c>
      <c r="E5387" s="2" t="str">
        <f t="shared" si="277"/>
        <v>19102RM13</v>
      </c>
      <c r="F5387" t="s">
        <v>918</v>
      </c>
      <c r="G5387" t="s">
        <v>881</v>
      </c>
      <c r="H5387" t="s">
        <v>882</v>
      </c>
      <c r="I5387">
        <v>27105</v>
      </c>
      <c r="J5387" t="s">
        <v>875</v>
      </c>
      <c r="K5387" s="1">
        <v>1159</v>
      </c>
      <c r="L5387" s="1">
        <v>2259</v>
      </c>
      <c r="M5387" s="1">
        <v>1100</v>
      </c>
      <c r="N5387" s="1">
        <v>2815.41</v>
      </c>
      <c r="O5387">
        <v>-556.41</v>
      </c>
      <c r="P5387" s="1">
        <v>2815.41</v>
      </c>
      <c r="Q5387">
        <v>0</v>
      </c>
      <c r="R5387" s="1">
        <v>2815.41</v>
      </c>
      <c r="S5387">
        <v>0</v>
      </c>
    </row>
    <row r="5388" spans="1:19" x14ac:dyDescent="0.25">
      <c r="A5388" s="2">
        <v>1004</v>
      </c>
      <c r="B5388" t="s">
        <v>872</v>
      </c>
      <c r="C5388" s="2" t="str">
        <f t="shared" si="278"/>
        <v>19</v>
      </c>
      <c r="D5388" t="s">
        <v>757</v>
      </c>
      <c r="E5388" s="2" t="str">
        <f t="shared" si="277"/>
        <v>19102RM13</v>
      </c>
      <c r="F5388" t="s">
        <v>918</v>
      </c>
      <c r="G5388" t="s">
        <v>881</v>
      </c>
      <c r="H5388" t="s">
        <v>882</v>
      </c>
      <c r="I5388">
        <v>28001</v>
      </c>
      <c r="J5388" t="s">
        <v>45</v>
      </c>
      <c r="K5388" s="1">
        <v>5271</v>
      </c>
      <c r="L5388" s="1">
        <v>5271</v>
      </c>
      <c r="M5388">
        <v>0</v>
      </c>
      <c r="N5388" s="1">
        <v>2500.7399999999998</v>
      </c>
      <c r="O5388" s="1">
        <v>2770.26</v>
      </c>
      <c r="P5388" s="1">
        <v>2500.7399999999998</v>
      </c>
      <c r="Q5388">
        <v>0</v>
      </c>
      <c r="R5388" s="1">
        <v>2500.7399999999998</v>
      </c>
      <c r="S5388">
        <v>0</v>
      </c>
    </row>
    <row r="5389" spans="1:19" x14ac:dyDescent="0.25">
      <c r="A5389" s="2">
        <v>1004</v>
      </c>
      <c r="B5389" t="s">
        <v>872</v>
      </c>
      <c r="C5389" s="2" t="str">
        <f t="shared" si="278"/>
        <v>19</v>
      </c>
      <c r="D5389" t="s">
        <v>757</v>
      </c>
      <c r="E5389" s="2" t="str">
        <f t="shared" ref="E5389:E5414" si="279">"19102RM14"</f>
        <v>19102RM14</v>
      </c>
      <c r="F5389" t="s">
        <v>919</v>
      </c>
      <c r="G5389" t="s">
        <v>881</v>
      </c>
      <c r="H5389" t="s">
        <v>882</v>
      </c>
      <c r="I5389">
        <v>21200</v>
      </c>
      <c r="J5389" t="s">
        <v>68</v>
      </c>
      <c r="K5389" s="1">
        <v>8457</v>
      </c>
      <c r="L5389" s="1">
        <v>1957</v>
      </c>
      <c r="M5389" s="1">
        <v>-6500</v>
      </c>
      <c r="N5389">
        <v>0</v>
      </c>
      <c r="O5389" s="1">
        <v>1957</v>
      </c>
      <c r="P5389">
        <v>0</v>
      </c>
      <c r="Q5389">
        <v>0</v>
      </c>
      <c r="R5389">
        <v>0</v>
      </c>
      <c r="S5389">
        <v>0</v>
      </c>
    </row>
    <row r="5390" spans="1:19" x14ac:dyDescent="0.25">
      <c r="A5390" s="2">
        <v>1004</v>
      </c>
      <c r="B5390" t="s">
        <v>872</v>
      </c>
      <c r="C5390" s="2" t="str">
        <f t="shared" si="278"/>
        <v>19</v>
      </c>
      <c r="D5390" t="s">
        <v>757</v>
      </c>
      <c r="E5390" s="2" t="str">
        <f t="shared" si="279"/>
        <v>19102RM14</v>
      </c>
      <c r="F5390" t="s">
        <v>919</v>
      </c>
      <c r="G5390" t="s">
        <v>881</v>
      </c>
      <c r="H5390" t="s">
        <v>882</v>
      </c>
      <c r="I5390">
        <v>21300</v>
      </c>
      <c r="J5390" t="s">
        <v>69</v>
      </c>
      <c r="K5390" s="1">
        <v>39563</v>
      </c>
      <c r="L5390" s="1">
        <v>42563</v>
      </c>
      <c r="M5390" s="1">
        <v>3000</v>
      </c>
      <c r="N5390" s="1">
        <v>42460.09</v>
      </c>
      <c r="O5390">
        <v>102.91</v>
      </c>
      <c r="P5390" s="1">
        <v>42460.09</v>
      </c>
      <c r="Q5390">
        <v>0</v>
      </c>
      <c r="R5390" s="1">
        <v>42460.01</v>
      </c>
      <c r="S5390">
        <v>0.08</v>
      </c>
    </row>
    <row r="5391" spans="1:19" x14ac:dyDescent="0.25">
      <c r="A5391" s="2">
        <v>1004</v>
      </c>
      <c r="B5391" t="s">
        <v>872</v>
      </c>
      <c r="C5391" s="2" t="str">
        <f t="shared" si="278"/>
        <v>19</v>
      </c>
      <c r="D5391" t="s">
        <v>757</v>
      </c>
      <c r="E5391" s="2" t="str">
        <f t="shared" si="279"/>
        <v>19102RM14</v>
      </c>
      <c r="F5391" t="s">
        <v>919</v>
      </c>
      <c r="G5391" t="s">
        <v>881</v>
      </c>
      <c r="H5391" t="s">
        <v>882</v>
      </c>
      <c r="I5391">
        <v>21400</v>
      </c>
      <c r="J5391" t="s">
        <v>70</v>
      </c>
      <c r="K5391" s="1">
        <v>2400</v>
      </c>
      <c r="L5391" s="1">
        <v>2400</v>
      </c>
      <c r="M5391">
        <v>0</v>
      </c>
      <c r="N5391" s="1">
        <v>2739.53</v>
      </c>
      <c r="O5391">
        <v>-339.53</v>
      </c>
      <c r="P5391" s="1">
        <v>2739.53</v>
      </c>
      <c r="Q5391">
        <v>0</v>
      </c>
      <c r="R5391" s="1">
        <v>2739.53</v>
      </c>
      <c r="S5391">
        <v>0</v>
      </c>
    </row>
    <row r="5392" spans="1:19" x14ac:dyDescent="0.25">
      <c r="A5392" s="2">
        <v>1004</v>
      </c>
      <c r="B5392" t="s">
        <v>872</v>
      </c>
      <c r="C5392" s="2" t="str">
        <f t="shared" si="278"/>
        <v>19</v>
      </c>
      <c r="D5392" t="s">
        <v>757</v>
      </c>
      <c r="E5392" s="2" t="str">
        <f t="shared" si="279"/>
        <v>19102RM14</v>
      </c>
      <c r="F5392" t="s">
        <v>919</v>
      </c>
      <c r="G5392" t="s">
        <v>881</v>
      </c>
      <c r="H5392" t="s">
        <v>882</v>
      </c>
      <c r="I5392">
        <v>21500</v>
      </c>
      <c r="J5392" t="s">
        <v>71</v>
      </c>
      <c r="K5392" s="1">
        <v>5305</v>
      </c>
      <c r="L5392" s="1">
        <v>8305</v>
      </c>
      <c r="M5392" s="1">
        <v>3000</v>
      </c>
      <c r="N5392" s="1">
        <v>6537.17</v>
      </c>
      <c r="O5392" s="1">
        <v>1767.83</v>
      </c>
      <c r="P5392" s="1">
        <v>6537.17</v>
      </c>
      <c r="Q5392">
        <v>0</v>
      </c>
      <c r="R5392" s="1">
        <v>6537.17</v>
      </c>
      <c r="S5392">
        <v>0</v>
      </c>
    </row>
    <row r="5393" spans="1:19" x14ac:dyDescent="0.25">
      <c r="A5393" s="2">
        <v>1004</v>
      </c>
      <c r="B5393" t="s">
        <v>872</v>
      </c>
      <c r="C5393" s="2" t="str">
        <f t="shared" si="278"/>
        <v>19</v>
      </c>
      <c r="D5393" t="s">
        <v>757</v>
      </c>
      <c r="E5393" s="2" t="str">
        <f t="shared" si="279"/>
        <v>19102RM14</v>
      </c>
      <c r="F5393" t="s">
        <v>919</v>
      </c>
      <c r="G5393" t="s">
        <v>881</v>
      </c>
      <c r="H5393" t="s">
        <v>882</v>
      </c>
      <c r="I5393">
        <v>22000</v>
      </c>
      <c r="J5393" t="s">
        <v>39</v>
      </c>
      <c r="K5393" s="1">
        <v>5256</v>
      </c>
      <c r="L5393" s="1">
        <v>11756</v>
      </c>
      <c r="M5393" s="1">
        <v>6500</v>
      </c>
      <c r="N5393" s="1">
        <v>9237.01</v>
      </c>
      <c r="O5393" s="1">
        <v>2518.9899999999998</v>
      </c>
      <c r="P5393" s="1">
        <v>9237.01</v>
      </c>
      <c r="Q5393">
        <v>0</v>
      </c>
      <c r="R5393" s="1">
        <v>9237</v>
      </c>
      <c r="S5393">
        <v>0.01</v>
      </c>
    </row>
    <row r="5394" spans="1:19" x14ac:dyDescent="0.25">
      <c r="A5394" s="2">
        <v>1004</v>
      </c>
      <c r="B5394" t="s">
        <v>872</v>
      </c>
      <c r="C5394" s="2" t="str">
        <f t="shared" si="278"/>
        <v>19</v>
      </c>
      <c r="D5394" t="s">
        <v>757</v>
      </c>
      <c r="E5394" s="2" t="str">
        <f t="shared" si="279"/>
        <v>19102RM14</v>
      </c>
      <c r="F5394" t="s">
        <v>919</v>
      </c>
      <c r="G5394" t="s">
        <v>881</v>
      </c>
      <c r="H5394" t="s">
        <v>882</v>
      </c>
      <c r="I5394">
        <v>22004</v>
      </c>
      <c r="J5394" t="s">
        <v>72</v>
      </c>
      <c r="K5394" s="1">
        <v>3163</v>
      </c>
      <c r="L5394" s="1">
        <v>3713</v>
      </c>
      <c r="M5394">
        <v>550</v>
      </c>
      <c r="N5394" s="1">
        <v>3444.97</v>
      </c>
      <c r="O5394">
        <v>268.02999999999997</v>
      </c>
      <c r="P5394" s="1">
        <v>3444.97</v>
      </c>
      <c r="Q5394">
        <v>0</v>
      </c>
      <c r="R5394" s="1">
        <v>3444.97</v>
      </c>
      <c r="S5394">
        <v>0</v>
      </c>
    </row>
    <row r="5395" spans="1:19" x14ac:dyDescent="0.25">
      <c r="A5395" s="2">
        <v>1004</v>
      </c>
      <c r="B5395" t="s">
        <v>872</v>
      </c>
      <c r="C5395" s="2" t="str">
        <f t="shared" si="278"/>
        <v>19</v>
      </c>
      <c r="D5395" t="s">
        <v>757</v>
      </c>
      <c r="E5395" s="2" t="str">
        <f t="shared" si="279"/>
        <v>19102RM14</v>
      </c>
      <c r="F5395" t="s">
        <v>919</v>
      </c>
      <c r="G5395" t="s">
        <v>881</v>
      </c>
      <c r="H5395" t="s">
        <v>882</v>
      </c>
      <c r="I5395">
        <v>22100</v>
      </c>
      <c r="J5395" t="s">
        <v>73</v>
      </c>
      <c r="K5395" s="1">
        <v>148630</v>
      </c>
      <c r="L5395" s="1">
        <v>193630</v>
      </c>
      <c r="M5395" s="1">
        <v>45000</v>
      </c>
      <c r="N5395" s="1">
        <v>181847.75</v>
      </c>
      <c r="O5395" s="1">
        <v>11782.25</v>
      </c>
      <c r="P5395" s="1">
        <v>181847.75</v>
      </c>
      <c r="Q5395">
        <v>0</v>
      </c>
      <c r="R5395" s="1">
        <v>181847.75</v>
      </c>
      <c r="S5395">
        <v>0</v>
      </c>
    </row>
    <row r="5396" spans="1:19" x14ac:dyDescent="0.25">
      <c r="A5396" s="2">
        <v>1004</v>
      </c>
      <c r="B5396" t="s">
        <v>872</v>
      </c>
      <c r="C5396" s="2" t="str">
        <f t="shared" si="278"/>
        <v>19</v>
      </c>
      <c r="D5396" t="s">
        <v>757</v>
      </c>
      <c r="E5396" s="2" t="str">
        <f t="shared" si="279"/>
        <v>19102RM14</v>
      </c>
      <c r="F5396" t="s">
        <v>919</v>
      </c>
      <c r="G5396" t="s">
        <v>881</v>
      </c>
      <c r="H5396" t="s">
        <v>882</v>
      </c>
      <c r="I5396">
        <v>22101</v>
      </c>
      <c r="J5396" t="s">
        <v>74</v>
      </c>
      <c r="K5396" s="1">
        <v>105718</v>
      </c>
      <c r="L5396" s="1">
        <v>105718</v>
      </c>
      <c r="M5396">
        <v>0</v>
      </c>
      <c r="N5396" s="1">
        <v>84020.78</v>
      </c>
      <c r="O5396" s="1">
        <v>21697.22</v>
      </c>
      <c r="P5396" s="1">
        <v>84020.78</v>
      </c>
      <c r="Q5396">
        <v>0</v>
      </c>
      <c r="R5396" s="1">
        <v>84020.78</v>
      </c>
      <c r="S5396">
        <v>0</v>
      </c>
    </row>
    <row r="5397" spans="1:19" x14ac:dyDescent="0.25">
      <c r="A5397" s="2">
        <v>1004</v>
      </c>
      <c r="B5397" t="s">
        <v>872</v>
      </c>
      <c r="C5397" s="2" t="str">
        <f t="shared" si="278"/>
        <v>19</v>
      </c>
      <c r="D5397" t="s">
        <v>757</v>
      </c>
      <c r="E5397" s="2" t="str">
        <f t="shared" si="279"/>
        <v>19102RM14</v>
      </c>
      <c r="F5397" t="s">
        <v>919</v>
      </c>
      <c r="G5397" t="s">
        <v>881</v>
      </c>
      <c r="H5397" t="s">
        <v>882</v>
      </c>
      <c r="I5397">
        <v>22102</v>
      </c>
      <c r="J5397" t="s">
        <v>75</v>
      </c>
      <c r="K5397" s="1">
        <v>369518</v>
      </c>
      <c r="L5397" s="1">
        <v>549518</v>
      </c>
      <c r="M5397" s="1">
        <v>180000</v>
      </c>
      <c r="N5397" s="1">
        <v>550725.12</v>
      </c>
      <c r="O5397" s="1">
        <v>-1207.1199999999999</v>
      </c>
      <c r="P5397" s="1">
        <v>550725.12</v>
      </c>
      <c r="Q5397">
        <v>0</v>
      </c>
      <c r="R5397" s="1">
        <v>550725.12</v>
      </c>
      <c r="S5397">
        <v>0</v>
      </c>
    </row>
    <row r="5398" spans="1:19" x14ac:dyDescent="0.25">
      <c r="A5398" s="2">
        <v>1004</v>
      </c>
      <c r="B5398" t="s">
        <v>872</v>
      </c>
      <c r="C5398" s="2" t="str">
        <f t="shared" si="278"/>
        <v>19</v>
      </c>
      <c r="D5398" t="s">
        <v>757</v>
      </c>
      <c r="E5398" s="2" t="str">
        <f t="shared" si="279"/>
        <v>19102RM14</v>
      </c>
      <c r="F5398" t="s">
        <v>919</v>
      </c>
      <c r="G5398" t="s">
        <v>881</v>
      </c>
      <c r="H5398" t="s">
        <v>882</v>
      </c>
      <c r="I5398">
        <v>22103</v>
      </c>
      <c r="J5398" t="s">
        <v>76</v>
      </c>
      <c r="K5398" s="1">
        <v>2273</v>
      </c>
      <c r="L5398" s="1">
        <v>4773</v>
      </c>
      <c r="M5398" s="1">
        <v>2500</v>
      </c>
      <c r="N5398" s="1">
        <v>5473.98</v>
      </c>
      <c r="O5398">
        <v>-700.98</v>
      </c>
      <c r="P5398" s="1">
        <v>5473.98</v>
      </c>
      <c r="Q5398">
        <v>0</v>
      </c>
      <c r="R5398" s="1">
        <v>5473.98</v>
      </c>
      <c r="S5398">
        <v>0</v>
      </c>
    </row>
    <row r="5399" spans="1:19" x14ac:dyDescent="0.25">
      <c r="A5399" s="2">
        <v>1004</v>
      </c>
      <c r="B5399" t="s">
        <v>872</v>
      </c>
      <c r="C5399" s="2" t="str">
        <f t="shared" si="278"/>
        <v>19</v>
      </c>
      <c r="D5399" t="s">
        <v>757</v>
      </c>
      <c r="E5399" s="2" t="str">
        <f t="shared" si="279"/>
        <v>19102RM14</v>
      </c>
      <c r="F5399" t="s">
        <v>919</v>
      </c>
      <c r="G5399" t="s">
        <v>881</v>
      </c>
      <c r="H5399" t="s">
        <v>882</v>
      </c>
      <c r="I5399">
        <v>22104</v>
      </c>
      <c r="J5399" t="s">
        <v>77</v>
      </c>
      <c r="K5399">
        <v>0</v>
      </c>
      <c r="L5399" s="1">
        <v>41500</v>
      </c>
      <c r="M5399" s="1">
        <v>41500</v>
      </c>
      <c r="N5399" s="1">
        <v>41487.800000000003</v>
      </c>
      <c r="O5399">
        <v>12.2</v>
      </c>
      <c r="P5399" s="1">
        <v>41487.800000000003</v>
      </c>
      <c r="Q5399">
        <v>0</v>
      </c>
      <c r="R5399" s="1">
        <v>41487.79</v>
      </c>
      <c r="S5399">
        <v>0.01</v>
      </c>
    </row>
    <row r="5400" spans="1:19" x14ac:dyDescent="0.25">
      <c r="A5400" s="2">
        <v>1004</v>
      </c>
      <c r="B5400" t="s">
        <v>872</v>
      </c>
      <c r="C5400" s="2" t="str">
        <f t="shared" si="278"/>
        <v>19</v>
      </c>
      <c r="D5400" t="s">
        <v>757</v>
      </c>
      <c r="E5400" s="2" t="str">
        <f t="shared" si="279"/>
        <v>19102RM14</v>
      </c>
      <c r="F5400" t="s">
        <v>919</v>
      </c>
      <c r="G5400" t="s">
        <v>881</v>
      </c>
      <c r="H5400" t="s">
        <v>882</v>
      </c>
      <c r="I5400">
        <v>22105</v>
      </c>
      <c r="J5400" t="s">
        <v>357</v>
      </c>
      <c r="K5400" s="1">
        <v>784164</v>
      </c>
      <c r="L5400">
        <v>401</v>
      </c>
      <c r="M5400" s="1">
        <v>-783763</v>
      </c>
      <c r="N5400">
        <v>0</v>
      </c>
      <c r="O5400">
        <v>401</v>
      </c>
      <c r="P5400">
        <v>0</v>
      </c>
      <c r="Q5400">
        <v>0</v>
      </c>
      <c r="R5400">
        <v>0</v>
      </c>
      <c r="S5400">
        <v>0</v>
      </c>
    </row>
    <row r="5401" spans="1:19" x14ac:dyDescent="0.25">
      <c r="A5401" s="2">
        <v>1004</v>
      </c>
      <c r="B5401" t="s">
        <v>872</v>
      </c>
      <c r="C5401" s="2" t="str">
        <f t="shared" si="278"/>
        <v>19</v>
      </c>
      <c r="D5401" t="s">
        <v>757</v>
      </c>
      <c r="E5401" s="2" t="str">
        <f t="shared" si="279"/>
        <v>19102RM14</v>
      </c>
      <c r="F5401" t="s">
        <v>919</v>
      </c>
      <c r="G5401" t="s">
        <v>881</v>
      </c>
      <c r="H5401" t="s">
        <v>882</v>
      </c>
      <c r="I5401">
        <v>22107</v>
      </c>
      <c r="J5401" t="s">
        <v>106</v>
      </c>
      <c r="K5401" s="1">
        <v>4375</v>
      </c>
      <c r="L5401" s="1">
        <v>4375</v>
      </c>
      <c r="M5401">
        <v>0</v>
      </c>
      <c r="N5401">
        <v>240.42</v>
      </c>
      <c r="O5401" s="1">
        <v>4134.58</v>
      </c>
      <c r="P5401">
        <v>240.42</v>
      </c>
      <c r="Q5401">
        <v>0</v>
      </c>
      <c r="R5401">
        <v>240.42</v>
      </c>
      <c r="S5401">
        <v>0</v>
      </c>
    </row>
    <row r="5402" spans="1:19" x14ac:dyDescent="0.25">
      <c r="A5402" s="2">
        <v>1004</v>
      </c>
      <c r="B5402" t="s">
        <v>872</v>
      </c>
      <c r="C5402" s="2" t="str">
        <f t="shared" si="278"/>
        <v>19</v>
      </c>
      <c r="D5402" t="s">
        <v>757</v>
      </c>
      <c r="E5402" s="2" t="str">
        <f t="shared" si="279"/>
        <v>19102RM14</v>
      </c>
      <c r="F5402" t="s">
        <v>919</v>
      </c>
      <c r="G5402" t="s">
        <v>881</v>
      </c>
      <c r="H5402" t="s">
        <v>882</v>
      </c>
      <c r="I5402">
        <v>22109</v>
      </c>
      <c r="J5402" t="s">
        <v>78</v>
      </c>
      <c r="K5402" s="1">
        <v>232485</v>
      </c>
      <c r="L5402" s="1">
        <v>365681</v>
      </c>
      <c r="M5402" s="1">
        <v>133196</v>
      </c>
      <c r="N5402" s="1">
        <v>371878.15</v>
      </c>
      <c r="O5402" s="1">
        <v>-6197.15</v>
      </c>
      <c r="P5402" s="1">
        <v>371878.15</v>
      </c>
      <c r="Q5402">
        <v>0</v>
      </c>
      <c r="R5402" s="1">
        <v>371878.15</v>
      </c>
      <c r="S5402">
        <v>0</v>
      </c>
    </row>
    <row r="5403" spans="1:19" x14ac:dyDescent="0.25">
      <c r="A5403" s="2">
        <v>1004</v>
      </c>
      <c r="B5403" t="s">
        <v>872</v>
      </c>
      <c r="C5403" s="2" t="str">
        <f t="shared" si="278"/>
        <v>19</v>
      </c>
      <c r="D5403" t="s">
        <v>757</v>
      </c>
      <c r="E5403" s="2" t="str">
        <f t="shared" si="279"/>
        <v>19102RM14</v>
      </c>
      <c r="F5403" t="s">
        <v>919</v>
      </c>
      <c r="G5403" t="s">
        <v>881</v>
      </c>
      <c r="H5403" t="s">
        <v>882</v>
      </c>
      <c r="I5403">
        <v>22300</v>
      </c>
      <c r="J5403" t="s">
        <v>79</v>
      </c>
      <c r="K5403" s="1">
        <v>21499</v>
      </c>
      <c r="L5403" s="1">
        <v>37499</v>
      </c>
      <c r="M5403" s="1">
        <v>16000</v>
      </c>
      <c r="N5403" s="1">
        <v>37459.82</v>
      </c>
      <c r="O5403">
        <v>39.18</v>
      </c>
      <c r="P5403" s="1">
        <v>37459.82</v>
      </c>
      <c r="Q5403">
        <v>0</v>
      </c>
      <c r="R5403" s="1">
        <v>37459.800000000003</v>
      </c>
      <c r="S5403">
        <v>0.02</v>
      </c>
    </row>
    <row r="5404" spans="1:19" x14ac:dyDescent="0.25">
      <c r="A5404" s="2">
        <v>1004</v>
      </c>
      <c r="B5404" t="s">
        <v>872</v>
      </c>
      <c r="C5404" s="2" t="str">
        <f t="shared" si="278"/>
        <v>19</v>
      </c>
      <c r="D5404" t="s">
        <v>757</v>
      </c>
      <c r="E5404" s="2" t="str">
        <f t="shared" si="279"/>
        <v>19102RM14</v>
      </c>
      <c r="F5404" t="s">
        <v>919</v>
      </c>
      <c r="G5404" t="s">
        <v>881</v>
      </c>
      <c r="H5404" t="s">
        <v>882</v>
      </c>
      <c r="I5404">
        <v>22401</v>
      </c>
      <c r="J5404" t="s">
        <v>175</v>
      </c>
      <c r="K5404" s="1">
        <v>3650</v>
      </c>
      <c r="L5404" s="1">
        <v>3650</v>
      </c>
      <c r="M5404">
        <v>0</v>
      </c>
      <c r="N5404">
        <v>975.98</v>
      </c>
      <c r="O5404" s="1">
        <v>2674.02</v>
      </c>
      <c r="P5404">
        <v>975.98</v>
      </c>
      <c r="Q5404">
        <v>0</v>
      </c>
      <c r="R5404">
        <v>975.98</v>
      </c>
      <c r="S5404">
        <v>0</v>
      </c>
    </row>
    <row r="5405" spans="1:19" x14ac:dyDescent="0.25">
      <c r="A5405" s="2">
        <v>1004</v>
      </c>
      <c r="B5405" t="s">
        <v>872</v>
      </c>
      <c r="C5405" s="2" t="str">
        <f t="shared" si="278"/>
        <v>19</v>
      </c>
      <c r="D5405" t="s">
        <v>757</v>
      </c>
      <c r="E5405" s="2" t="str">
        <f t="shared" si="279"/>
        <v>19102RM14</v>
      </c>
      <c r="F5405" t="s">
        <v>919</v>
      </c>
      <c r="G5405" t="s">
        <v>881</v>
      </c>
      <c r="H5405" t="s">
        <v>882</v>
      </c>
      <c r="I5405">
        <v>22502</v>
      </c>
      <c r="J5405" t="s">
        <v>330</v>
      </c>
      <c r="K5405">
        <v>0</v>
      </c>
      <c r="L5405">
        <v>82</v>
      </c>
      <c r="M5405">
        <v>82</v>
      </c>
      <c r="N5405">
        <v>163.08000000000001</v>
      </c>
      <c r="O5405">
        <v>-81.08</v>
      </c>
      <c r="P5405">
        <v>163.08000000000001</v>
      </c>
      <c r="Q5405">
        <v>0</v>
      </c>
      <c r="R5405">
        <v>163.08000000000001</v>
      </c>
      <c r="S5405">
        <v>0</v>
      </c>
    </row>
    <row r="5406" spans="1:19" x14ac:dyDescent="0.25">
      <c r="A5406" s="2">
        <v>1004</v>
      </c>
      <c r="B5406" t="s">
        <v>872</v>
      </c>
      <c r="C5406" s="2" t="str">
        <f t="shared" si="278"/>
        <v>19</v>
      </c>
      <c r="D5406" t="s">
        <v>757</v>
      </c>
      <c r="E5406" s="2" t="str">
        <f t="shared" si="279"/>
        <v>19102RM14</v>
      </c>
      <c r="F5406" t="s">
        <v>919</v>
      </c>
      <c r="G5406" t="s">
        <v>881</v>
      </c>
      <c r="H5406" t="s">
        <v>882</v>
      </c>
      <c r="I5406">
        <v>22609</v>
      </c>
      <c r="J5406" t="s">
        <v>44</v>
      </c>
      <c r="K5406" s="1">
        <v>1293</v>
      </c>
      <c r="L5406" s="1">
        <v>1293</v>
      </c>
      <c r="M5406">
        <v>0</v>
      </c>
      <c r="N5406">
        <v>929.28</v>
      </c>
      <c r="O5406">
        <v>363.72</v>
      </c>
      <c r="P5406">
        <v>929.28</v>
      </c>
      <c r="Q5406">
        <v>0</v>
      </c>
      <c r="R5406">
        <v>929.28</v>
      </c>
      <c r="S5406">
        <v>0</v>
      </c>
    </row>
    <row r="5407" spans="1:19" x14ac:dyDescent="0.25">
      <c r="A5407" s="2">
        <v>1004</v>
      </c>
      <c r="B5407" t="s">
        <v>872</v>
      </c>
      <c r="C5407" s="2" t="str">
        <f t="shared" si="278"/>
        <v>19</v>
      </c>
      <c r="D5407" t="s">
        <v>757</v>
      </c>
      <c r="E5407" s="2" t="str">
        <f t="shared" si="279"/>
        <v>19102RM14</v>
      </c>
      <c r="F5407" t="s">
        <v>919</v>
      </c>
      <c r="G5407" t="s">
        <v>881</v>
      </c>
      <c r="H5407" t="s">
        <v>882</v>
      </c>
      <c r="I5407">
        <v>22700</v>
      </c>
      <c r="J5407" t="s">
        <v>84</v>
      </c>
      <c r="K5407" s="1">
        <v>35439</v>
      </c>
      <c r="L5407" s="1">
        <v>46839</v>
      </c>
      <c r="M5407" s="1">
        <v>11400</v>
      </c>
      <c r="N5407" s="1">
        <v>41926</v>
      </c>
      <c r="O5407" s="1">
        <v>4913</v>
      </c>
      <c r="P5407" s="1">
        <v>41926</v>
      </c>
      <c r="Q5407">
        <v>0</v>
      </c>
      <c r="R5407" s="1">
        <v>40486.449999999997</v>
      </c>
      <c r="S5407" s="1">
        <v>1439.55</v>
      </c>
    </row>
    <row r="5408" spans="1:19" x14ac:dyDescent="0.25">
      <c r="A5408" s="2">
        <v>1004</v>
      </c>
      <c r="B5408" t="s">
        <v>872</v>
      </c>
      <c r="C5408" s="2" t="str">
        <f t="shared" si="278"/>
        <v>19</v>
      </c>
      <c r="D5408" t="s">
        <v>757</v>
      </c>
      <c r="E5408" s="2" t="str">
        <f t="shared" si="279"/>
        <v>19102RM14</v>
      </c>
      <c r="F5408" t="s">
        <v>919</v>
      </c>
      <c r="G5408" t="s">
        <v>881</v>
      </c>
      <c r="H5408" t="s">
        <v>882</v>
      </c>
      <c r="I5408">
        <v>22705</v>
      </c>
      <c r="J5408" t="s">
        <v>223</v>
      </c>
      <c r="K5408" s="1">
        <v>3177</v>
      </c>
      <c r="L5408" s="1">
        <v>3177</v>
      </c>
      <c r="M5408">
        <v>0</v>
      </c>
      <c r="N5408">
        <v>0</v>
      </c>
      <c r="O5408" s="1">
        <v>3177</v>
      </c>
      <c r="P5408">
        <v>0</v>
      </c>
      <c r="Q5408">
        <v>0</v>
      </c>
      <c r="R5408">
        <v>0</v>
      </c>
      <c r="S5408">
        <v>0</v>
      </c>
    </row>
    <row r="5409" spans="1:19" x14ac:dyDescent="0.25">
      <c r="A5409" s="2">
        <v>1004</v>
      </c>
      <c r="B5409" t="s">
        <v>872</v>
      </c>
      <c r="C5409" s="2" t="str">
        <f t="shared" si="278"/>
        <v>19</v>
      </c>
      <c r="D5409" t="s">
        <v>757</v>
      </c>
      <c r="E5409" s="2" t="str">
        <f t="shared" si="279"/>
        <v>19102RM14</v>
      </c>
      <c r="F5409" t="s">
        <v>919</v>
      </c>
      <c r="G5409" t="s">
        <v>881</v>
      </c>
      <c r="H5409" t="s">
        <v>882</v>
      </c>
      <c r="I5409">
        <v>22709</v>
      </c>
      <c r="J5409" t="s">
        <v>87</v>
      </c>
      <c r="K5409" s="1">
        <v>1440</v>
      </c>
      <c r="L5409" s="1">
        <v>4340</v>
      </c>
      <c r="M5409" s="1">
        <v>2900</v>
      </c>
      <c r="N5409" s="1">
        <v>4218.25</v>
      </c>
      <c r="O5409">
        <v>121.75</v>
      </c>
      <c r="P5409" s="1">
        <v>4218.25</v>
      </c>
      <c r="Q5409">
        <v>0</v>
      </c>
      <c r="R5409" s="1">
        <v>2568.48</v>
      </c>
      <c r="S5409" s="1">
        <v>1649.77</v>
      </c>
    </row>
    <row r="5410" spans="1:19" x14ac:dyDescent="0.25">
      <c r="A5410" s="2">
        <v>1004</v>
      </c>
      <c r="B5410" t="s">
        <v>872</v>
      </c>
      <c r="C5410" s="2" t="str">
        <f t="shared" si="278"/>
        <v>19</v>
      </c>
      <c r="D5410" t="s">
        <v>757</v>
      </c>
      <c r="E5410" s="2" t="str">
        <f t="shared" si="279"/>
        <v>19102RM14</v>
      </c>
      <c r="F5410" t="s">
        <v>919</v>
      </c>
      <c r="G5410" t="s">
        <v>881</v>
      </c>
      <c r="H5410" t="s">
        <v>882</v>
      </c>
      <c r="I5410">
        <v>22714</v>
      </c>
      <c r="J5410" t="s">
        <v>886</v>
      </c>
      <c r="K5410" s="1">
        <v>243370</v>
      </c>
      <c r="L5410" s="1">
        <v>219863.44</v>
      </c>
      <c r="M5410" s="1">
        <v>-23506.560000000001</v>
      </c>
      <c r="N5410" s="1">
        <v>219863.44</v>
      </c>
      <c r="O5410">
        <v>0</v>
      </c>
      <c r="P5410" s="1">
        <v>219863.44</v>
      </c>
      <c r="Q5410">
        <v>0</v>
      </c>
      <c r="R5410" s="1">
        <v>197203.76</v>
      </c>
      <c r="S5410" s="1">
        <v>22659.68</v>
      </c>
    </row>
    <row r="5411" spans="1:19" x14ac:dyDescent="0.25">
      <c r="A5411" s="2">
        <v>1004</v>
      </c>
      <c r="B5411" t="s">
        <v>872</v>
      </c>
      <c r="C5411" s="2" t="str">
        <f t="shared" si="278"/>
        <v>19</v>
      </c>
      <c r="D5411" t="s">
        <v>757</v>
      </c>
      <c r="E5411" s="2" t="str">
        <f t="shared" si="279"/>
        <v>19102RM14</v>
      </c>
      <c r="F5411" t="s">
        <v>919</v>
      </c>
      <c r="G5411" t="s">
        <v>881</v>
      </c>
      <c r="H5411" t="s">
        <v>882</v>
      </c>
      <c r="I5411">
        <v>23100</v>
      </c>
      <c r="J5411" t="s">
        <v>89</v>
      </c>
      <c r="K5411">
        <v>600</v>
      </c>
      <c r="L5411">
        <v>600</v>
      </c>
      <c r="M5411">
        <v>0</v>
      </c>
      <c r="N5411">
        <v>42.4</v>
      </c>
      <c r="O5411">
        <v>557.6</v>
      </c>
      <c r="P5411">
        <v>42.4</v>
      </c>
      <c r="Q5411">
        <v>0</v>
      </c>
      <c r="R5411">
        <v>42.4</v>
      </c>
      <c r="S5411">
        <v>0</v>
      </c>
    </row>
    <row r="5412" spans="1:19" x14ac:dyDescent="0.25">
      <c r="A5412" s="2">
        <v>1004</v>
      </c>
      <c r="B5412" t="s">
        <v>872</v>
      </c>
      <c r="C5412" s="2" t="str">
        <f t="shared" si="278"/>
        <v>19</v>
      </c>
      <c r="D5412" t="s">
        <v>757</v>
      </c>
      <c r="E5412" s="2" t="str">
        <f t="shared" si="279"/>
        <v>19102RM14</v>
      </c>
      <c r="F5412" t="s">
        <v>919</v>
      </c>
      <c r="G5412" t="s">
        <v>881</v>
      </c>
      <c r="H5412" t="s">
        <v>882</v>
      </c>
      <c r="I5412">
        <v>27100</v>
      </c>
      <c r="J5412" t="s">
        <v>230</v>
      </c>
      <c r="K5412" s="1">
        <v>73060</v>
      </c>
      <c r="L5412" s="1">
        <v>73060</v>
      </c>
      <c r="M5412">
        <v>0</v>
      </c>
      <c r="N5412" s="1">
        <v>18651.73</v>
      </c>
      <c r="O5412" s="1">
        <v>54408.27</v>
      </c>
      <c r="P5412" s="1">
        <v>18651.73</v>
      </c>
      <c r="Q5412">
        <v>0</v>
      </c>
      <c r="R5412" s="1">
        <v>18651.73</v>
      </c>
      <c r="S5412">
        <v>0</v>
      </c>
    </row>
    <row r="5413" spans="1:19" x14ac:dyDescent="0.25">
      <c r="A5413" s="2">
        <v>1004</v>
      </c>
      <c r="B5413" t="s">
        <v>872</v>
      </c>
      <c r="C5413" s="2" t="str">
        <f t="shared" si="278"/>
        <v>19</v>
      </c>
      <c r="D5413" t="s">
        <v>757</v>
      </c>
      <c r="E5413" s="2" t="str">
        <f t="shared" si="279"/>
        <v>19102RM14</v>
      </c>
      <c r="F5413" t="s">
        <v>919</v>
      </c>
      <c r="G5413" t="s">
        <v>881</v>
      </c>
      <c r="H5413" t="s">
        <v>882</v>
      </c>
      <c r="I5413">
        <v>27105</v>
      </c>
      <c r="J5413" t="s">
        <v>875</v>
      </c>
      <c r="K5413" s="1">
        <v>4551</v>
      </c>
      <c r="L5413" s="1">
        <v>4551</v>
      </c>
      <c r="M5413">
        <v>0</v>
      </c>
      <c r="N5413" s="1">
        <v>7535.24</v>
      </c>
      <c r="O5413" s="1">
        <v>-2984.24</v>
      </c>
      <c r="P5413" s="1">
        <v>7535.24</v>
      </c>
      <c r="Q5413">
        <v>0</v>
      </c>
      <c r="R5413" s="1">
        <v>7535.24</v>
      </c>
      <c r="S5413">
        <v>0</v>
      </c>
    </row>
    <row r="5414" spans="1:19" x14ac:dyDescent="0.25">
      <c r="A5414" s="2">
        <v>1004</v>
      </c>
      <c r="B5414" t="s">
        <v>872</v>
      </c>
      <c r="C5414" s="2" t="str">
        <f t="shared" si="278"/>
        <v>19</v>
      </c>
      <c r="D5414" t="s">
        <v>757</v>
      </c>
      <c r="E5414" s="2" t="str">
        <f t="shared" si="279"/>
        <v>19102RM14</v>
      </c>
      <c r="F5414" t="s">
        <v>919</v>
      </c>
      <c r="G5414" t="s">
        <v>881</v>
      </c>
      <c r="H5414" t="s">
        <v>882</v>
      </c>
      <c r="I5414">
        <v>28001</v>
      </c>
      <c r="J5414" t="s">
        <v>45</v>
      </c>
      <c r="K5414" s="1">
        <v>11499</v>
      </c>
      <c r="L5414" s="1">
        <v>8499</v>
      </c>
      <c r="M5414" s="1">
        <v>-3000</v>
      </c>
      <c r="N5414" s="1">
        <v>7219.55</v>
      </c>
      <c r="O5414" s="1">
        <v>1279.45</v>
      </c>
      <c r="P5414" s="1">
        <v>7219.55</v>
      </c>
      <c r="Q5414">
        <v>0</v>
      </c>
      <c r="R5414" s="1">
        <v>7219.55</v>
      </c>
      <c r="S5414">
        <v>0</v>
      </c>
    </row>
    <row r="5415" spans="1:19" x14ac:dyDescent="0.25">
      <c r="A5415" s="2">
        <v>1004</v>
      </c>
      <c r="B5415" t="s">
        <v>872</v>
      </c>
      <c r="C5415" s="2" t="str">
        <f t="shared" si="278"/>
        <v>19</v>
      </c>
      <c r="D5415" t="s">
        <v>757</v>
      </c>
      <c r="E5415" s="2" t="str">
        <f t="shared" ref="E5415:E5441" si="280">"19102RM15"</f>
        <v>19102RM15</v>
      </c>
      <c r="F5415" t="s">
        <v>920</v>
      </c>
      <c r="G5415" t="s">
        <v>881</v>
      </c>
      <c r="H5415" t="s">
        <v>882</v>
      </c>
      <c r="I5415">
        <v>21000</v>
      </c>
      <c r="J5415" t="s">
        <v>167</v>
      </c>
      <c r="K5415">
        <v>0</v>
      </c>
      <c r="L5415" s="1">
        <v>17500</v>
      </c>
      <c r="M5415" s="1">
        <v>17500</v>
      </c>
      <c r="N5415" s="1">
        <v>12485.88</v>
      </c>
      <c r="O5415" s="1">
        <v>5014.12</v>
      </c>
      <c r="P5415" s="1">
        <v>12485.88</v>
      </c>
      <c r="Q5415">
        <v>0</v>
      </c>
      <c r="R5415" s="1">
        <v>12485.88</v>
      </c>
      <c r="S5415">
        <v>0</v>
      </c>
    </row>
    <row r="5416" spans="1:19" x14ac:dyDescent="0.25">
      <c r="A5416" s="2">
        <v>1004</v>
      </c>
      <c r="B5416" t="s">
        <v>872</v>
      </c>
      <c r="C5416" s="2" t="str">
        <f t="shared" si="278"/>
        <v>19</v>
      </c>
      <c r="D5416" t="s">
        <v>757</v>
      </c>
      <c r="E5416" s="2" t="str">
        <f t="shared" si="280"/>
        <v>19102RM15</v>
      </c>
      <c r="F5416" t="s">
        <v>920</v>
      </c>
      <c r="G5416" t="s">
        <v>881</v>
      </c>
      <c r="H5416" t="s">
        <v>882</v>
      </c>
      <c r="I5416">
        <v>21200</v>
      </c>
      <c r="J5416" t="s">
        <v>68</v>
      </c>
      <c r="K5416" s="1">
        <v>1074</v>
      </c>
      <c r="L5416" s="1">
        <v>1074</v>
      </c>
      <c r="M5416">
        <v>0</v>
      </c>
      <c r="N5416">
        <v>867.57</v>
      </c>
      <c r="O5416">
        <v>206.43</v>
      </c>
      <c r="P5416">
        <v>867.57</v>
      </c>
      <c r="Q5416">
        <v>0</v>
      </c>
      <c r="R5416">
        <v>867.57</v>
      </c>
      <c r="S5416">
        <v>0</v>
      </c>
    </row>
    <row r="5417" spans="1:19" x14ac:dyDescent="0.25">
      <c r="A5417" s="2">
        <v>1004</v>
      </c>
      <c r="B5417" t="s">
        <v>872</v>
      </c>
      <c r="C5417" s="2" t="str">
        <f t="shared" si="278"/>
        <v>19</v>
      </c>
      <c r="D5417" t="s">
        <v>757</v>
      </c>
      <c r="E5417" s="2" t="str">
        <f t="shared" si="280"/>
        <v>19102RM15</v>
      </c>
      <c r="F5417" t="s">
        <v>920</v>
      </c>
      <c r="G5417" t="s">
        <v>881</v>
      </c>
      <c r="H5417" t="s">
        <v>882</v>
      </c>
      <c r="I5417">
        <v>21300</v>
      </c>
      <c r="J5417" t="s">
        <v>69</v>
      </c>
      <c r="K5417" s="1">
        <v>8368</v>
      </c>
      <c r="L5417" s="1">
        <v>12368</v>
      </c>
      <c r="M5417" s="1">
        <v>4000</v>
      </c>
      <c r="N5417" s="1">
        <v>17595.64</v>
      </c>
      <c r="O5417" s="1">
        <v>-5227.6400000000003</v>
      </c>
      <c r="P5417" s="1">
        <v>17595.64</v>
      </c>
      <c r="Q5417">
        <v>0</v>
      </c>
      <c r="R5417" s="1">
        <v>17595.53</v>
      </c>
      <c r="S5417">
        <v>0.11</v>
      </c>
    </row>
    <row r="5418" spans="1:19" x14ac:dyDescent="0.25">
      <c r="A5418" s="2">
        <v>1004</v>
      </c>
      <c r="B5418" t="s">
        <v>872</v>
      </c>
      <c r="C5418" s="2" t="str">
        <f t="shared" si="278"/>
        <v>19</v>
      </c>
      <c r="D5418" t="s">
        <v>757</v>
      </c>
      <c r="E5418" s="2" t="str">
        <f t="shared" si="280"/>
        <v>19102RM15</v>
      </c>
      <c r="F5418" t="s">
        <v>920</v>
      </c>
      <c r="G5418" t="s">
        <v>881</v>
      </c>
      <c r="H5418" t="s">
        <v>882</v>
      </c>
      <c r="I5418">
        <v>21400</v>
      </c>
      <c r="J5418" t="s">
        <v>70</v>
      </c>
      <c r="K5418" s="1">
        <v>2400</v>
      </c>
      <c r="L5418" s="1">
        <v>2400</v>
      </c>
      <c r="M5418">
        <v>0</v>
      </c>
      <c r="N5418" s="1">
        <v>1990.85</v>
      </c>
      <c r="O5418">
        <v>409.15</v>
      </c>
      <c r="P5418" s="1">
        <v>1990.85</v>
      </c>
      <c r="Q5418">
        <v>0</v>
      </c>
      <c r="R5418" s="1">
        <v>1990.85</v>
      </c>
      <c r="S5418">
        <v>0</v>
      </c>
    </row>
    <row r="5419" spans="1:19" x14ac:dyDescent="0.25">
      <c r="A5419" s="2">
        <v>1004</v>
      </c>
      <c r="B5419" t="s">
        <v>872</v>
      </c>
      <c r="C5419" s="2" t="str">
        <f t="shared" si="278"/>
        <v>19</v>
      </c>
      <c r="D5419" t="s">
        <v>757</v>
      </c>
      <c r="E5419" s="2" t="str">
        <f t="shared" si="280"/>
        <v>19102RM15</v>
      </c>
      <c r="F5419" t="s">
        <v>920</v>
      </c>
      <c r="G5419" t="s">
        <v>881</v>
      </c>
      <c r="H5419" t="s">
        <v>882</v>
      </c>
      <c r="I5419">
        <v>21500</v>
      </c>
      <c r="J5419" t="s">
        <v>71</v>
      </c>
      <c r="K5419">
        <v>974</v>
      </c>
      <c r="L5419">
        <v>974</v>
      </c>
      <c r="M5419">
        <v>0</v>
      </c>
      <c r="N5419" s="1">
        <v>1169.1300000000001</v>
      </c>
      <c r="O5419">
        <v>-195.13</v>
      </c>
      <c r="P5419" s="1">
        <v>1169.1300000000001</v>
      </c>
      <c r="Q5419">
        <v>0</v>
      </c>
      <c r="R5419" s="1">
        <v>1169.1300000000001</v>
      </c>
      <c r="S5419">
        <v>0</v>
      </c>
    </row>
    <row r="5420" spans="1:19" x14ac:dyDescent="0.25">
      <c r="A5420" s="2">
        <v>1004</v>
      </c>
      <c r="B5420" t="s">
        <v>872</v>
      </c>
      <c r="C5420" s="2" t="str">
        <f t="shared" si="278"/>
        <v>19</v>
      </c>
      <c r="D5420" t="s">
        <v>757</v>
      </c>
      <c r="E5420" s="2" t="str">
        <f t="shared" si="280"/>
        <v>19102RM15</v>
      </c>
      <c r="F5420" t="s">
        <v>920</v>
      </c>
      <c r="G5420" t="s">
        <v>881</v>
      </c>
      <c r="H5420" t="s">
        <v>882</v>
      </c>
      <c r="I5420">
        <v>22000</v>
      </c>
      <c r="J5420" t="s">
        <v>39</v>
      </c>
      <c r="K5420" s="1">
        <v>1686</v>
      </c>
      <c r="L5420" s="1">
        <v>2286</v>
      </c>
      <c r="M5420">
        <v>600</v>
      </c>
      <c r="N5420" s="1">
        <v>1106.6400000000001</v>
      </c>
      <c r="O5420" s="1">
        <v>1179.3599999999999</v>
      </c>
      <c r="P5420" s="1">
        <v>1106.6400000000001</v>
      </c>
      <c r="Q5420">
        <v>0</v>
      </c>
      <c r="R5420" s="1">
        <v>1106.6400000000001</v>
      </c>
      <c r="S5420">
        <v>0</v>
      </c>
    </row>
    <row r="5421" spans="1:19" x14ac:dyDescent="0.25">
      <c r="A5421" s="2">
        <v>1004</v>
      </c>
      <c r="B5421" t="s">
        <v>872</v>
      </c>
      <c r="C5421" s="2" t="str">
        <f t="shared" si="278"/>
        <v>19</v>
      </c>
      <c r="D5421" t="s">
        <v>757</v>
      </c>
      <c r="E5421" s="2" t="str">
        <f t="shared" si="280"/>
        <v>19102RM15</v>
      </c>
      <c r="F5421" t="s">
        <v>920</v>
      </c>
      <c r="G5421" t="s">
        <v>881</v>
      </c>
      <c r="H5421" t="s">
        <v>882</v>
      </c>
      <c r="I5421">
        <v>22004</v>
      </c>
      <c r="J5421" t="s">
        <v>72</v>
      </c>
      <c r="K5421" s="1">
        <v>1463</v>
      </c>
      <c r="L5421" s="1">
        <v>1463</v>
      </c>
      <c r="M5421">
        <v>0</v>
      </c>
      <c r="N5421" s="1">
        <v>1492.97</v>
      </c>
      <c r="O5421">
        <v>-29.97</v>
      </c>
      <c r="P5421" s="1">
        <v>1492.97</v>
      </c>
      <c r="Q5421">
        <v>0</v>
      </c>
      <c r="R5421" s="1">
        <v>1492.97</v>
      </c>
      <c r="S5421">
        <v>0</v>
      </c>
    </row>
    <row r="5422" spans="1:19" x14ac:dyDescent="0.25">
      <c r="A5422" s="2">
        <v>1004</v>
      </c>
      <c r="B5422" t="s">
        <v>872</v>
      </c>
      <c r="C5422" s="2" t="str">
        <f t="shared" si="278"/>
        <v>19</v>
      </c>
      <c r="D5422" t="s">
        <v>757</v>
      </c>
      <c r="E5422" s="2" t="str">
        <f t="shared" si="280"/>
        <v>19102RM15</v>
      </c>
      <c r="F5422" t="s">
        <v>920</v>
      </c>
      <c r="G5422" t="s">
        <v>881</v>
      </c>
      <c r="H5422" t="s">
        <v>882</v>
      </c>
      <c r="I5422">
        <v>22100</v>
      </c>
      <c r="J5422" t="s">
        <v>73</v>
      </c>
      <c r="K5422" s="1">
        <v>35712</v>
      </c>
      <c r="L5422" s="1">
        <v>80712</v>
      </c>
      <c r="M5422" s="1">
        <v>45000</v>
      </c>
      <c r="N5422" s="1">
        <v>86839.95</v>
      </c>
      <c r="O5422" s="1">
        <v>-6127.95</v>
      </c>
      <c r="P5422" s="1">
        <v>86839.95</v>
      </c>
      <c r="Q5422">
        <v>0</v>
      </c>
      <c r="R5422" s="1">
        <v>86839.95</v>
      </c>
      <c r="S5422">
        <v>0</v>
      </c>
    </row>
    <row r="5423" spans="1:19" x14ac:dyDescent="0.25">
      <c r="A5423" s="2">
        <v>1004</v>
      </c>
      <c r="B5423" t="s">
        <v>872</v>
      </c>
      <c r="C5423" s="2" t="str">
        <f t="shared" si="278"/>
        <v>19</v>
      </c>
      <c r="D5423" t="s">
        <v>757</v>
      </c>
      <c r="E5423" s="2" t="str">
        <f t="shared" si="280"/>
        <v>19102RM15</v>
      </c>
      <c r="F5423" t="s">
        <v>920</v>
      </c>
      <c r="G5423" t="s">
        <v>881</v>
      </c>
      <c r="H5423" t="s">
        <v>882</v>
      </c>
      <c r="I5423">
        <v>22101</v>
      </c>
      <c r="J5423" t="s">
        <v>74</v>
      </c>
      <c r="K5423" s="1">
        <v>17081</v>
      </c>
      <c r="L5423" s="1">
        <v>17081</v>
      </c>
      <c r="M5423">
        <v>0</v>
      </c>
      <c r="N5423" s="1">
        <v>16682.669999999998</v>
      </c>
      <c r="O5423">
        <v>398.33</v>
      </c>
      <c r="P5423" s="1">
        <v>16682.669999999998</v>
      </c>
      <c r="Q5423">
        <v>0</v>
      </c>
      <c r="R5423" s="1">
        <v>16682.669999999998</v>
      </c>
      <c r="S5423">
        <v>0</v>
      </c>
    </row>
    <row r="5424" spans="1:19" x14ac:dyDescent="0.25">
      <c r="A5424" s="2">
        <v>1004</v>
      </c>
      <c r="B5424" t="s">
        <v>872</v>
      </c>
      <c r="C5424" s="2" t="str">
        <f t="shared" si="278"/>
        <v>19</v>
      </c>
      <c r="D5424" t="s">
        <v>757</v>
      </c>
      <c r="E5424" s="2" t="str">
        <f t="shared" si="280"/>
        <v>19102RM15</v>
      </c>
      <c r="F5424" t="s">
        <v>920</v>
      </c>
      <c r="G5424" t="s">
        <v>881</v>
      </c>
      <c r="H5424" t="s">
        <v>882</v>
      </c>
      <c r="I5424">
        <v>22102</v>
      </c>
      <c r="J5424" t="s">
        <v>75</v>
      </c>
      <c r="K5424" s="1">
        <v>5596</v>
      </c>
      <c r="L5424" s="1">
        <v>5596</v>
      </c>
      <c r="M5424">
        <v>0</v>
      </c>
      <c r="N5424" s="1">
        <v>5254.64</v>
      </c>
      <c r="O5424">
        <v>341.36</v>
      </c>
      <c r="P5424" s="1">
        <v>5254.64</v>
      </c>
      <c r="Q5424">
        <v>0</v>
      </c>
      <c r="R5424" s="1">
        <v>5254.64</v>
      </c>
      <c r="S5424">
        <v>0</v>
      </c>
    </row>
    <row r="5425" spans="1:19" x14ac:dyDescent="0.25">
      <c r="A5425" s="2">
        <v>1004</v>
      </c>
      <c r="B5425" t="s">
        <v>872</v>
      </c>
      <c r="C5425" s="2" t="str">
        <f t="shared" si="278"/>
        <v>19</v>
      </c>
      <c r="D5425" t="s">
        <v>757</v>
      </c>
      <c r="E5425" s="2" t="str">
        <f t="shared" si="280"/>
        <v>19102RM15</v>
      </c>
      <c r="F5425" t="s">
        <v>920</v>
      </c>
      <c r="G5425" t="s">
        <v>881</v>
      </c>
      <c r="H5425" t="s">
        <v>882</v>
      </c>
      <c r="I5425">
        <v>22103</v>
      </c>
      <c r="J5425" t="s">
        <v>76</v>
      </c>
      <c r="K5425" s="1">
        <v>30971</v>
      </c>
      <c r="L5425" s="1">
        <v>42971</v>
      </c>
      <c r="M5425" s="1">
        <v>12000</v>
      </c>
      <c r="N5425" s="1">
        <v>36734.57</v>
      </c>
      <c r="O5425" s="1">
        <v>6236.43</v>
      </c>
      <c r="P5425" s="1">
        <v>36734.57</v>
      </c>
      <c r="Q5425">
        <v>0</v>
      </c>
      <c r="R5425" s="1">
        <v>36734.57</v>
      </c>
      <c r="S5425">
        <v>0</v>
      </c>
    </row>
    <row r="5426" spans="1:19" x14ac:dyDescent="0.25">
      <c r="A5426" s="2">
        <v>1004</v>
      </c>
      <c r="B5426" t="s">
        <v>872</v>
      </c>
      <c r="C5426" s="2" t="str">
        <f t="shared" si="278"/>
        <v>19</v>
      </c>
      <c r="D5426" t="s">
        <v>757</v>
      </c>
      <c r="E5426" s="2" t="str">
        <f t="shared" si="280"/>
        <v>19102RM15</v>
      </c>
      <c r="F5426" t="s">
        <v>920</v>
      </c>
      <c r="G5426" t="s">
        <v>881</v>
      </c>
      <c r="H5426" t="s">
        <v>882</v>
      </c>
      <c r="I5426">
        <v>22104</v>
      </c>
      <c r="J5426" t="s">
        <v>77</v>
      </c>
      <c r="K5426">
        <v>0</v>
      </c>
      <c r="L5426" s="1">
        <v>16000</v>
      </c>
      <c r="M5426" s="1">
        <v>16000</v>
      </c>
      <c r="N5426" s="1">
        <v>15470.64</v>
      </c>
      <c r="O5426">
        <v>529.36</v>
      </c>
      <c r="P5426" s="1">
        <v>15470.64</v>
      </c>
      <c r="Q5426">
        <v>0</v>
      </c>
      <c r="R5426" s="1">
        <v>15469.64</v>
      </c>
      <c r="S5426">
        <v>1</v>
      </c>
    </row>
    <row r="5427" spans="1:19" x14ac:dyDescent="0.25">
      <c r="A5427" s="2">
        <v>1004</v>
      </c>
      <c r="B5427" t="s">
        <v>872</v>
      </c>
      <c r="C5427" s="2" t="str">
        <f t="shared" si="278"/>
        <v>19</v>
      </c>
      <c r="D5427" t="s">
        <v>757</v>
      </c>
      <c r="E5427" s="2" t="str">
        <f t="shared" si="280"/>
        <v>19102RM15</v>
      </c>
      <c r="F5427" t="s">
        <v>920</v>
      </c>
      <c r="G5427" t="s">
        <v>881</v>
      </c>
      <c r="H5427" t="s">
        <v>882</v>
      </c>
      <c r="I5427">
        <v>22105</v>
      </c>
      <c r="J5427" t="s">
        <v>357</v>
      </c>
      <c r="K5427" s="1">
        <v>126049</v>
      </c>
      <c r="L5427">
        <v>24</v>
      </c>
      <c r="M5427" s="1">
        <v>-126025</v>
      </c>
      <c r="N5427">
        <v>0</v>
      </c>
      <c r="O5427">
        <v>24</v>
      </c>
      <c r="P5427">
        <v>0</v>
      </c>
      <c r="Q5427">
        <v>0</v>
      </c>
      <c r="R5427">
        <v>0</v>
      </c>
      <c r="S5427">
        <v>0</v>
      </c>
    </row>
    <row r="5428" spans="1:19" x14ac:dyDescent="0.25">
      <c r="A5428" s="2">
        <v>1004</v>
      </c>
      <c r="B5428" t="s">
        <v>872</v>
      </c>
      <c r="C5428" s="2" t="str">
        <f t="shared" si="278"/>
        <v>19</v>
      </c>
      <c r="D5428" t="s">
        <v>757</v>
      </c>
      <c r="E5428" s="2" t="str">
        <f t="shared" si="280"/>
        <v>19102RM15</v>
      </c>
      <c r="F5428" t="s">
        <v>920</v>
      </c>
      <c r="G5428" t="s">
        <v>881</v>
      </c>
      <c r="H5428" t="s">
        <v>882</v>
      </c>
      <c r="I5428">
        <v>22107</v>
      </c>
      <c r="J5428" t="s">
        <v>106</v>
      </c>
      <c r="K5428" s="1">
        <v>1889</v>
      </c>
      <c r="L5428" s="1">
        <v>1889</v>
      </c>
      <c r="M5428">
        <v>0</v>
      </c>
      <c r="N5428" s="1">
        <v>2738.33</v>
      </c>
      <c r="O5428">
        <v>-849.33</v>
      </c>
      <c r="P5428" s="1">
        <v>2738.33</v>
      </c>
      <c r="Q5428">
        <v>0</v>
      </c>
      <c r="R5428" s="1">
        <v>2738.33</v>
      </c>
      <c r="S5428">
        <v>0</v>
      </c>
    </row>
    <row r="5429" spans="1:19" x14ac:dyDescent="0.25">
      <c r="A5429" s="2">
        <v>1004</v>
      </c>
      <c r="B5429" t="s">
        <v>872</v>
      </c>
      <c r="C5429" s="2" t="str">
        <f t="shared" si="278"/>
        <v>19</v>
      </c>
      <c r="D5429" t="s">
        <v>757</v>
      </c>
      <c r="E5429" s="2" t="str">
        <f t="shared" si="280"/>
        <v>19102RM15</v>
      </c>
      <c r="F5429" t="s">
        <v>920</v>
      </c>
      <c r="G5429" t="s">
        <v>881</v>
      </c>
      <c r="H5429" t="s">
        <v>882</v>
      </c>
      <c r="I5429">
        <v>22109</v>
      </c>
      <c r="J5429" t="s">
        <v>78</v>
      </c>
      <c r="K5429" s="1">
        <v>21807</v>
      </c>
      <c r="L5429" s="1">
        <v>38793</v>
      </c>
      <c r="M5429" s="1">
        <v>16986</v>
      </c>
      <c r="N5429" s="1">
        <v>34334.199999999997</v>
      </c>
      <c r="O5429" s="1">
        <v>4458.8</v>
      </c>
      <c r="P5429" s="1">
        <v>34334.199999999997</v>
      </c>
      <c r="Q5429">
        <v>0</v>
      </c>
      <c r="R5429" s="1">
        <v>34334.199999999997</v>
      </c>
      <c r="S5429">
        <v>0</v>
      </c>
    </row>
    <row r="5430" spans="1:19" x14ac:dyDescent="0.25">
      <c r="A5430" s="2">
        <v>1004</v>
      </c>
      <c r="B5430" t="s">
        <v>872</v>
      </c>
      <c r="C5430" s="2" t="str">
        <f t="shared" si="278"/>
        <v>19</v>
      </c>
      <c r="D5430" t="s">
        <v>757</v>
      </c>
      <c r="E5430" s="2" t="str">
        <f t="shared" si="280"/>
        <v>19102RM15</v>
      </c>
      <c r="F5430" t="s">
        <v>920</v>
      </c>
      <c r="G5430" t="s">
        <v>881</v>
      </c>
      <c r="H5430" t="s">
        <v>882</v>
      </c>
      <c r="I5430">
        <v>22300</v>
      </c>
      <c r="J5430" t="s">
        <v>79</v>
      </c>
      <c r="K5430">
        <v>250</v>
      </c>
      <c r="L5430">
        <v>250</v>
      </c>
      <c r="M5430">
        <v>0</v>
      </c>
      <c r="N5430">
        <v>117.45</v>
      </c>
      <c r="O5430">
        <v>132.55000000000001</v>
      </c>
      <c r="P5430">
        <v>117.45</v>
      </c>
      <c r="Q5430">
        <v>0</v>
      </c>
      <c r="R5430">
        <v>117.45</v>
      </c>
      <c r="S5430">
        <v>0</v>
      </c>
    </row>
    <row r="5431" spans="1:19" x14ac:dyDescent="0.25">
      <c r="A5431" s="2">
        <v>1004</v>
      </c>
      <c r="B5431" t="s">
        <v>872</v>
      </c>
      <c r="C5431" s="2" t="str">
        <f t="shared" ref="C5431:C5494" si="281">"19"</f>
        <v>19</v>
      </c>
      <c r="D5431" t="s">
        <v>757</v>
      </c>
      <c r="E5431" s="2" t="str">
        <f t="shared" si="280"/>
        <v>19102RM15</v>
      </c>
      <c r="F5431" t="s">
        <v>920</v>
      </c>
      <c r="G5431" t="s">
        <v>881</v>
      </c>
      <c r="H5431" t="s">
        <v>882</v>
      </c>
      <c r="I5431">
        <v>22401</v>
      </c>
      <c r="J5431" t="s">
        <v>175</v>
      </c>
      <c r="K5431" s="1">
        <v>5075</v>
      </c>
      <c r="L5431" s="1">
        <v>5075</v>
      </c>
      <c r="M5431">
        <v>0</v>
      </c>
      <c r="N5431">
        <v>490.5</v>
      </c>
      <c r="O5431" s="1">
        <v>4584.5</v>
      </c>
      <c r="P5431">
        <v>490.5</v>
      </c>
      <c r="Q5431">
        <v>0</v>
      </c>
      <c r="R5431">
        <v>490.5</v>
      </c>
      <c r="S5431">
        <v>0</v>
      </c>
    </row>
    <row r="5432" spans="1:19" x14ac:dyDescent="0.25">
      <c r="A5432" s="2">
        <v>1004</v>
      </c>
      <c r="B5432" t="s">
        <v>872</v>
      </c>
      <c r="C5432" s="2" t="str">
        <f t="shared" si="281"/>
        <v>19</v>
      </c>
      <c r="D5432" t="s">
        <v>757</v>
      </c>
      <c r="E5432" s="2" t="str">
        <f t="shared" si="280"/>
        <v>19102RM15</v>
      </c>
      <c r="F5432" t="s">
        <v>920</v>
      </c>
      <c r="G5432" t="s">
        <v>881</v>
      </c>
      <c r="H5432" t="s">
        <v>882</v>
      </c>
      <c r="I5432">
        <v>22609</v>
      </c>
      <c r="J5432" t="s">
        <v>44</v>
      </c>
      <c r="K5432">
        <v>323</v>
      </c>
      <c r="L5432">
        <v>323</v>
      </c>
      <c r="M5432">
        <v>0</v>
      </c>
      <c r="N5432">
        <v>124.87</v>
      </c>
      <c r="O5432">
        <v>198.13</v>
      </c>
      <c r="P5432">
        <v>124.87</v>
      </c>
      <c r="Q5432">
        <v>0</v>
      </c>
      <c r="R5432">
        <v>124.87</v>
      </c>
      <c r="S5432">
        <v>0</v>
      </c>
    </row>
    <row r="5433" spans="1:19" x14ac:dyDescent="0.25">
      <c r="A5433" s="2">
        <v>1004</v>
      </c>
      <c r="B5433" t="s">
        <v>872</v>
      </c>
      <c r="C5433" s="2" t="str">
        <f t="shared" si="281"/>
        <v>19</v>
      </c>
      <c r="D5433" t="s">
        <v>757</v>
      </c>
      <c r="E5433" s="2" t="str">
        <f t="shared" si="280"/>
        <v>19102RM15</v>
      </c>
      <c r="F5433" t="s">
        <v>920</v>
      </c>
      <c r="G5433" t="s">
        <v>881</v>
      </c>
      <c r="H5433" t="s">
        <v>882</v>
      </c>
      <c r="I5433">
        <v>22700</v>
      </c>
      <c r="J5433" t="s">
        <v>84</v>
      </c>
      <c r="K5433" s="1">
        <v>9209</v>
      </c>
      <c r="L5433" s="1">
        <v>11209</v>
      </c>
      <c r="M5433" s="1">
        <v>2000</v>
      </c>
      <c r="N5433" s="1">
        <v>14374.6</v>
      </c>
      <c r="O5433" s="1">
        <v>-3165.6</v>
      </c>
      <c r="P5433" s="1">
        <v>14374.6</v>
      </c>
      <c r="Q5433">
        <v>0</v>
      </c>
      <c r="R5433" s="1">
        <v>13093.6</v>
      </c>
      <c r="S5433" s="1">
        <v>1281</v>
      </c>
    </row>
    <row r="5434" spans="1:19" x14ac:dyDescent="0.25">
      <c r="A5434" s="2">
        <v>1004</v>
      </c>
      <c r="B5434" t="s">
        <v>872</v>
      </c>
      <c r="C5434" s="2" t="str">
        <f t="shared" si="281"/>
        <v>19</v>
      </c>
      <c r="D5434" t="s">
        <v>757</v>
      </c>
      <c r="E5434" s="2" t="str">
        <f t="shared" si="280"/>
        <v>19102RM15</v>
      </c>
      <c r="F5434" t="s">
        <v>920</v>
      </c>
      <c r="G5434" t="s">
        <v>881</v>
      </c>
      <c r="H5434" t="s">
        <v>882</v>
      </c>
      <c r="I5434">
        <v>22701</v>
      </c>
      <c r="J5434" t="s">
        <v>85</v>
      </c>
      <c r="K5434" s="1">
        <v>77765</v>
      </c>
      <c r="L5434" s="1">
        <v>78015</v>
      </c>
      <c r="M5434">
        <v>250</v>
      </c>
      <c r="N5434" s="1">
        <v>77978.19</v>
      </c>
      <c r="O5434">
        <v>36.81</v>
      </c>
      <c r="P5434" s="1">
        <v>77978.19</v>
      </c>
      <c r="Q5434">
        <v>0</v>
      </c>
      <c r="R5434" s="1">
        <v>77978.19</v>
      </c>
      <c r="S5434">
        <v>0</v>
      </c>
    </row>
    <row r="5435" spans="1:19" x14ac:dyDescent="0.25">
      <c r="A5435" s="2">
        <v>1004</v>
      </c>
      <c r="B5435" t="s">
        <v>872</v>
      </c>
      <c r="C5435" s="2" t="str">
        <f t="shared" si="281"/>
        <v>19</v>
      </c>
      <c r="D5435" t="s">
        <v>757</v>
      </c>
      <c r="E5435" s="2" t="str">
        <f t="shared" si="280"/>
        <v>19102RM15</v>
      </c>
      <c r="F5435" t="s">
        <v>920</v>
      </c>
      <c r="G5435" t="s">
        <v>881</v>
      </c>
      <c r="H5435" t="s">
        <v>882</v>
      </c>
      <c r="I5435">
        <v>22705</v>
      </c>
      <c r="J5435" t="s">
        <v>223</v>
      </c>
      <c r="K5435">
        <v>495</v>
      </c>
      <c r="L5435">
        <v>495</v>
      </c>
      <c r="M5435">
        <v>0</v>
      </c>
      <c r="N5435">
        <v>0</v>
      </c>
      <c r="O5435">
        <v>495</v>
      </c>
      <c r="P5435">
        <v>0</v>
      </c>
      <c r="Q5435">
        <v>0</v>
      </c>
      <c r="R5435">
        <v>0</v>
      </c>
      <c r="S5435">
        <v>0</v>
      </c>
    </row>
    <row r="5436" spans="1:19" x14ac:dyDescent="0.25">
      <c r="A5436" s="2">
        <v>1004</v>
      </c>
      <c r="B5436" t="s">
        <v>872</v>
      </c>
      <c r="C5436" s="2" t="str">
        <f t="shared" si="281"/>
        <v>19</v>
      </c>
      <c r="D5436" t="s">
        <v>757</v>
      </c>
      <c r="E5436" s="2" t="str">
        <f t="shared" si="280"/>
        <v>19102RM15</v>
      </c>
      <c r="F5436" t="s">
        <v>920</v>
      </c>
      <c r="G5436" t="s">
        <v>881</v>
      </c>
      <c r="H5436" t="s">
        <v>882</v>
      </c>
      <c r="I5436">
        <v>22709</v>
      </c>
      <c r="J5436" t="s">
        <v>87</v>
      </c>
      <c r="K5436" s="1">
        <v>1440</v>
      </c>
      <c r="L5436" s="1">
        <v>2940</v>
      </c>
      <c r="M5436" s="1">
        <v>1500</v>
      </c>
      <c r="N5436" s="1">
        <v>2880.74</v>
      </c>
      <c r="O5436">
        <v>59.26</v>
      </c>
      <c r="P5436" s="1">
        <v>2880.74</v>
      </c>
      <c r="Q5436">
        <v>0</v>
      </c>
      <c r="R5436" s="1">
        <v>2880.74</v>
      </c>
      <c r="S5436">
        <v>0</v>
      </c>
    </row>
    <row r="5437" spans="1:19" x14ac:dyDescent="0.25">
      <c r="A5437" s="2">
        <v>1004</v>
      </c>
      <c r="B5437" t="s">
        <v>872</v>
      </c>
      <c r="C5437" s="2" t="str">
        <f t="shared" si="281"/>
        <v>19</v>
      </c>
      <c r="D5437" t="s">
        <v>757</v>
      </c>
      <c r="E5437" s="2" t="str">
        <f t="shared" si="280"/>
        <v>19102RM15</v>
      </c>
      <c r="F5437" t="s">
        <v>920</v>
      </c>
      <c r="G5437" t="s">
        <v>881</v>
      </c>
      <c r="H5437" t="s">
        <v>882</v>
      </c>
      <c r="I5437">
        <v>22714</v>
      </c>
      <c r="J5437" t="s">
        <v>886</v>
      </c>
      <c r="K5437" s="1">
        <v>14681</v>
      </c>
      <c r="L5437" s="1">
        <v>9111.9</v>
      </c>
      <c r="M5437" s="1">
        <v>-5569.1</v>
      </c>
      <c r="N5437" s="1">
        <v>8734.06</v>
      </c>
      <c r="O5437">
        <v>377.84</v>
      </c>
      <c r="P5437" s="1">
        <v>8734.06</v>
      </c>
      <c r="Q5437">
        <v>0</v>
      </c>
      <c r="R5437" s="1">
        <v>6999.8</v>
      </c>
      <c r="S5437" s="1">
        <v>1734.26</v>
      </c>
    </row>
    <row r="5438" spans="1:19" x14ac:dyDescent="0.25">
      <c r="A5438" s="2">
        <v>1004</v>
      </c>
      <c r="B5438" t="s">
        <v>872</v>
      </c>
      <c r="C5438" s="2" t="str">
        <f t="shared" si="281"/>
        <v>19</v>
      </c>
      <c r="D5438" t="s">
        <v>757</v>
      </c>
      <c r="E5438" s="2" t="str">
        <f t="shared" si="280"/>
        <v>19102RM15</v>
      </c>
      <c r="F5438" t="s">
        <v>920</v>
      </c>
      <c r="G5438" t="s">
        <v>881</v>
      </c>
      <c r="H5438" t="s">
        <v>882</v>
      </c>
      <c r="I5438">
        <v>23100</v>
      </c>
      <c r="J5438" t="s">
        <v>89</v>
      </c>
      <c r="K5438">
        <v>600</v>
      </c>
      <c r="L5438">
        <v>600</v>
      </c>
      <c r="M5438">
        <v>0</v>
      </c>
      <c r="N5438">
        <v>4.95</v>
      </c>
      <c r="O5438">
        <v>595.04999999999995</v>
      </c>
      <c r="P5438">
        <v>4.95</v>
      </c>
      <c r="Q5438">
        <v>0</v>
      </c>
      <c r="R5438">
        <v>4.95</v>
      </c>
      <c r="S5438">
        <v>0</v>
      </c>
    </row>
    <row r="5439" spans="1:19" x14ac:dyDescent="0.25">
      <c r="A5439" s="2">
        <v>1004</v>
      </c>
      <c r="B5439" t="s">
        <v>872</v>
      </c>
      <c r="C5439" s="2" t="str">
        <f t="shared" si="281"/>
        <v>19</v>
      </c>
      <c r="D5439" t="s">
        <v>757</v>
      </c>
      <c r="E5439" s="2" t="str">
        <f t="shared" si="280"/>
        <v>19102RM15</v>
      </c>
      <c r="F5439" t="s">
        <v>920</v>
      </c>
      <c r="G5439" t="s">
        <v>881</v>
      </c>
      <c r="H5439" t="s">
        <v>882</v>
      </c>
      <c r="I5439">
        <v>27100</v>
      </c>
      <c r="J5439" t="s">
        <v>230</v>
      </c>
      <c r="K5439" s="1">
        <v>4200</v>
      </c>
      <c r="L5439" s="1">
        <v>4200</v>
      </c>
      <c r="M5439">
        <v>0</v>
      </c>
      <c r="N5439" s="1">
        <v>3587.4</v>
      </c>
      <c r="O5439">
        <v>612.6</v>
      </c>
      <c r="P5439" s="1">
        <v>3587.4</v>
      </c>
      <c r="Q5439">
        <v>0</v>
      </c>
      <c r="R5439" s="1">
        <v>3587.4</v>
      </c>
      <c r="S5439">
        <v>0</v>
      </c>
    </row>
    <row r="5440" spans="1:19" x14ac:dyDescent="0.25">
      <c r="A5440" s="2">
        <v>1004</v>
      </c>
      <c r="B5440" t="s">
        <v>872</v>
      </c>
      <c r="C5440" s="2" t="str">
        <f t="shared" si="281"/>
        <v>19</v>
      </c>
      <c r="D5440" t="s">
        <v>757</v>
      </c>
      <c r="E5440" s="2" t="str">
        <f t="shared" si="280"/>
        <v>19102RM15</v>
      </c>
      <c r="F5440" t="s">
        <v>920</v>
      </c>
      <c r="G5440" t="s">
        <v>881</v>
      </c>
      <c r="H5440" t="s">
        <v>882</v>
      </c>
      <c r="I5440">
        <v>27105</v>
      </c>
      <c r="J5440" t="s">
        <v>875</v>
      </c>
      <c r="K5440">
        <v>500</v>
      </c>
      <c r="L5440">
        <v>500</v>
      </c>
      <c r="M5440">
        <v>0</v>
      </c>
      <c r="N5440">
        <v>0</v>
      </c>
      <c r="O5440">
        <v>500</v>
      </c>
      <c r="P5440">
        <v>0</v>
      </c>
      <c r="Q5440">
        <v>0</v>
      </c>
      <c r="R5440">
        <v>0</v>
      </c>
      <c r="S5440">
        <v>0</v>
      </c>
    </row>
    <row r="5441" spans="1:19" x14ac:dyDescent="0.25">
      <c r="A5441" s="2">
        <v>1004</v>
      </c>
      <c r="B5441" t="s">
        <v>872</v>
      </c>
      <c r="C5441" s="2" t="str">
        <f t="shared" si="281"/>
        <v>19</v>
      </c>
      <c r="D5441" t="s">
        <v>757</v>
      </c>
      <c r="E5441" s="2" t="str">
        <f t="shared" si="280"/>
        <v>19102RM15</v>
      </c>
      <c r="F5441" t="s">
        <v>920</v>
      </c>
      <c r="G5441" t="s">
        <v>881</v>
      </c>
      <c r="H5441" t="s">
        <v>882</v>
      </c>
      <c r="I5441">
        <v>28001</v>
      </c>
      <c r="J5441" t="s">
        <v>45</v>
      </c>
      <c r="K5441" s="1">
        <v>3546</v>
      </c>
      <c r="L5441" s="1">
        <v>3546</v>
      </c>
      <c r="M5441">
        <v>0</v>
      </c>
      <c r="N5441" s="1">
        <v>3540.89</v>
      </c>
      <c r="O5441">
        <v>5.1100000000000003</v>
      </c>
      <c r="P5441" s="1">
        <v>3540.89</v>
      </c>
      <c r="Q5441">
        <v>0</v>
      </c>
      <c r="R5441" s="1">
        <v>3540.89</v>
      </c>
      <c r="S5441">
        <v>0</v>
      </c>
    </row>
    <row r="5442" spans="1:19" x14ac:dyDescent="0.25">
      <c r="A5442" s="2">
        <v>1004</v>
      </c>
      <c r="B5442" t="s">
        <v>872</v>
      </c>
      <c r="C5442" s="2" t="str">
        <f t="shared" si="281"/>
        <v>19</v>
      </c>
      <c r="D5442" t="s">
        <v>757</v>
      </c>
      <c r="E5442" s="2" t="str">
        <f t="shared" ref="E5442:E5468" si="282">"19102RM16"</f>
        <v>19102RM16</v>
      </c>
      <c r="F5442" t="s">
        <v>921</v>
      </c>
      <c r="G5442" t="s">
        <v>881</v>
      </c>
      <c r="H5442" t="s">
        <v>882</v>
      </c>
      <c r="I5442">
        <v>21000</v>
      </c>
      <c r="J5442" t="s">
        <v>167</v>
      </c>
      <c r="K5442">
        <v>0</v>
      </c>
      <c r="L5442" s="1">
        <v>18000</v>
      </c>
      <c r="M5442" s="1">
        <v>18000</v>
      </c>
      <c r="N5442" s="1">
        <v>17968.5</v>
      </c>
      <c r="O5442">
        <v>31.5</v>
      </c>
      <c r="P5442" s="1">
        <v>17968.5</v>
      </c>
      <c r="Q5442">
        <v>0</v>
      </c>
      <c r="R5442" s="1">
        <v>17968.5</v>
      </c>
      <c r="S5442">
        <v>0</v>
      </c>
    </row>
    <row r="5443" spans="1:19" x14ac:dyDescent="0.25">
      <c r="A5443" s="2">
        <v>1004</v>
      </c>
      <c r="B5443" t="s">
        <v>872</v>
      </c>
      <c r="C5443" s="2" t="str">
        <f t="shared" si="281"/>
        <v>19</v>
      </c>
      <c r="D5443" t="s">
        <v>757</v>
      </c>
      <c r="E5443" s="2" t="str">
        <f t="shared" si="282"/>
        <v>19102RM16</v>
      </c>
      <c r="F5443" t="s">
        <v>921</v>
      </c>
      <c r="G5443" t="s">
        <v>881</v>
      </c>
      <c r="H5443" t="s">
        <v>882</v>
      </c>
      <c r="I5443">
        <v>21200</v>
      </c>
      <c r="J5443" t="s">
        <v>68</v>
      </c>
      <c r="K5443" s="1">
        <v>9993</v>
      </c>
      <c r="L5443" s="1">
        <v>9993</v>
      </c>
      <c r="M5443">
        <v>0</v>
      </c>
      <c r="N5443" s="1">
        <v>2710.31</v>
      </c>
      <c r="O5443" s="1">
        <v>7282.69</v>
      </c>
      <c r="P5443" s="1">
        <v>2710.31</v>
      </c>
      <c r="Q5443">
        <v>0</v>
      </c>
      <c r="R5443" s="1">
        <v>2710.31</v>
      </c>
      <c r="S5443">
        <v>0</v>
      </c>
    </row>
    <row r="5444" spans="1:19" x14ac:dyDescent="0.25">
      <c r="A5444" s="2">
        <v>1004</v>
      </c>
      <c r="B5444" t="s">
        <v>872</v>
      </c>
      <c r="C5444" s="2" t="str">
        <f t="shared" si="281"/>
        <v>19</v>
      </c>
      <c r="D5444" t="s">
        <v>757</v>
      </c>
      <c r="E5444" s="2" t="str">
        <f t="shared" si="282"/>
        <v>19102RM16</v>
      </c>
      <c r="F5444" t="s">
        <v>921</v>
      </c>
      <c r="G5444" t="s">
        <v>881</v>
      </c>
      <c r="H5444" t="s">
        <v>882</v>
      </c>
      <c r="I5444">
        <v>21300</v>
      </c>
      <c r="J5444" t="s">
        <v>69</v>
      </c>
      <c r="K5444" s="1">
        <v>58688</v>
      </c>
      <c r="L5444" s="1">
        <v>57188</v>
      </c>
      <c r="M5444" s="1">
        <v>-1500</v>
      </c>
      <c r="N5444" s="1">
        <v>65498.84</v>
      </c>
      <c r="O5444" s="1">
        <v>-8310.84</v>
      </c>
      <c r="P5444" s="1">
        <v>65498.84</v>
      </c>
      <c r="Q5444">
        <v>0</v>
      </c>
      <c r="R5444" s="1">
        <v>61591.82</v>
      </c>
      <c r="S5444" s="1">
        <v>3907.02</v>
      </c>
    </row>
    <row r="5445" spans="1:19" x14ac:dyDescent="0.25">
      <c r="A5445" s="2">
        <v>1004</v>
      </c>
      <c r="B5445" t="s">
        <v>872</v>
      </c>
      <c r="C5445" s="2" t="str">
        <f t="shared" si="281"/>
        <v>19</v>
      </c>
      <c r="D5445" t="s">
        <v>757</v>
      </c>
      <c r="E5445" s="2" t="str">
        <f t="shared" si="282"/>
        <v>19102RM16</v>
      </c>
      <c r="F5445" t="s">
        <v>921</v>
      </c>
      <c r="G5445" t="s">
        <v>881</v>
      </c>
      <c r="H5445" t="s">
        <v>882</v>
      </c>
      <c r="I5445">
        <v>21400</v>
      </c>
      <c r="J5445" t="s">
        <v>70</v>
      </c>
      <c r="K5445" s="1">
        <v>2400</v>
      </c>
      <c r="L5445" s="1">
        <v>5200</v>
      </c>
      <c r="M5445" s="1">
        <v>2800</v>
      </c>
      <c r="N5445" s="1">
        <v>1488.81</v>
      </c>
      <c r="O5445" s="1">
        <v>3711.19</v>
      </c>
      <c r="P5445" s="1">
        <v>1488.81</v>
      </c>
      <c r="Q5445">
        <v>0</v>
      </c>
      <c r="R5445" s="1">
        <v>1488.81</v>
      </c>
      <c r="S5445">
        <v>0</v>
      </c>
    </row>
    <row r="5446" spans="1:19" x14ac:dyDescent="0.25">
      <c r="A5446" s="2">
        <v>1004</v>
      </c>
      <c r="B5446" t="s">
        <v>872</v>
      </c>
      <c r="C5446" s="2" t="str">
        <f t="shared" si="281"/>
        <v>19</v>
      </c>
      <c r="D5446" t="s">
        <v>757</v>
      </c>
      <c r="E5446" s="2" t="str">
        <f t="shared" si="282"/>
        <v>19102RM16</v>
      </c>
      <c r="F5446" t="s">
        <v>921</v>
      </c>
      <c r="G5446" t="s">
        <v>881</v>
      </c>
      <c r="H5446" t="s">
        <v>882</v>
      </c>
      <c r="I5446">
        <v>21500</v>
      </c>
      <c r="J5446" t="s">
        <v>71</v>
      </c>
      <c r="K5446" s="1">
        <v>8572</v>
      </c>
      <c r="L5446" s="1">
        <v>8572</v>
      </c>
      <c r="M5446">
        <v>0</v>
      </c>
      <c r="N5446" s="1">
        <v>2676.29</v>
      </c>
      <c r="O5446" s="1">
        <v>5895.71</v>
      </c>
      <c r="P5446" s="1">
        <v>2676.29</v>
      </c>
      <c r="Q5446">
        <v>0</v>
      </c>
      <c r="R5446" s="1">
        <v>2676.29</v>
      </c>
      <c r="S5446">
        <v>0</v>
      </c>
    </row>
    <row r="5447" spans="1:19" x14ac:dyDescent="0.25">
      <c r="A5447" s="2">
        <v>1004</v>
      </c>
      <c r="B5447" t="s">
        <v>872</v>
      </c>
      <c r="C5447" s="2" t="str">
        <f t="shared" si="281"/>
        <v>19</v>
      </c>
      <c r="D5447" t="s">
        <v>757</v>
      </c>
      <c r="E5447" s="2" t="str">
        <f t="shared" si="282"/>
        <v>19102RM16</v>
      </c>
      <c r="F5447" t="s">
        <v>921</v>
      </c>
      <c r="G5447" t="s">
        <v>881</v>
      </c>
      <c r="H5447" t="s">
        <v>882</v>
      </c>
      <c r="I5447">
        <v>21800</v>
      </c>
      <c r="J5447" t="s">
        <v>222</v>
      </c>
      <c r="K5447">
        <v>0</v>
      </c>
      <c r="L5447" s="1">
        <v>5700</v>
      </c>
      <c r="M5447" s="1">
        <v>5700</v>
      </c>
      <c r="N5447" s="1">
        <v>6838.17</v>
      </c>
      <c r="O5447" s="1">
        <v>-1138.17</v>
      </c>
      <c r="P5447" s="1">
        <v>6838.17</v>
      </c>
      <c r="Q5447">
        <v>0</v>
      </c>
      <c r="R5447" s="1">
        <v>6838.17</v>
      </c>
      <c r="S5447">
        <v>0</v>
      </c>
    </row>
    <row r="5448" spans="1:19" x14ac:dyDescent="0.25">
      <c r="A5448" s="2">
        <v>1004</v>
      </c>
      <c r="B5448" t="s">
        <v>872</v>
      </c>
      <c r="C5448" s="2" t="str">
        <f t="shared" si="281"/>
        <v>19</v>
      </c>
      <c r="D5448" t="s">
        <v>757</v>
      </c>
      <c r="E5448" s="2" t="str">
        <f t="shared" si="282"/>
        <v>19102RM16</v>
      </c>
      <c r="F5448" t="s">
        <v>921</v>
      </c>
      <c r="G5448" t="s">
        <v>881</v>
      </c>
      <c r="H5448" t="s">
        <v>882</v>
      </c>
      <c r="I5448">
        <v>22000</v>
      </c>
      <c r="J5448" t="s">
        <v>39</v>
      </c>
      <c r="K5448" s="1">
        <v>6610</v>
      </c>
      <c r="L5448" s="1">
        <v>8210</v>
      </c>
      <c r="M5448" s="1">
        <v>1600</v>
      </c>
      <c r="N5448" s="1">
        <v>9343.7800000000007</v>
      </c>
      <c r="O5448" s="1">
        <v>-1133.78</v>
      </c>
      <c r="P5448" s="1">
        <v>9343.7800000000007</v>
      </c>
      <c r="Q5448">
        <v>0</v>
      </c>
      <c r="R5448" s="1">
        <v>9343.75</v>
      </c>
      <c r="S5448">
        <v>0.03</v>
      </c>
    </row>
    <row r="5449" spans="1:19" x14ac:dyDescent="0.25">
      <c r="A5449" s="2">
        <v>1004</v>
      </c>
      <c r="B5449" t="s">
        <v>872</v>
      </c>
      <c r="C5449" s="2" t="str">
        <f t="shared" si="281"/>
        <v>19</v>
      </c>
      <c r="D5449" t="s">
        <v>757</v>
      </c>
      <c r="E5449" s="2" t="str">
        <f t="shared" si="282"/>
        <v>19102RM16</v>
      </c>
      <c r="F5449" t="s">
        <v>921</v>
      </c>
      <c r="G5449" t="s">
        <v>881</v>
      </c>
      <c r="H5449" t="s">
        <v>882</v>
      </c>
      <c r="I5449">
        <v>22004</v>
      </c>
      <c r="J5449" t="s">
        <v>72</v>
      </c>
      <c r="K5449" s="1">
        <v>3201</v>
      </c>
      <c r="L5449" s="1">
        <v>3201</v>
      </c>
      <c r="M5449">
        <v>0</v>
      </c>
      <c r="N5449" s="1">
        <v>2448.1799999999998</v>
      </c>
      <c r="O5449">
        <v>752.82</v>
      </c>
      <c r="P5449" s="1">
        <v>2448.1799999999998</v>
      </c>
      <c r="Q5449">
        <v>0</v>
      </c>
      <c r="R5449" s="1">
        <v>2448.1799999999998</v>
      </c>
      <c r="S5449">
        <v>0</v>
      </c>
    </row>
    <row r="5450" spans="1:19" x14ac:dyDescent="0.25">
      <c r="A5450" s="2">
        <v>1004</v>
      </c>
      <c r="B5450" t="s">
        <v>872</v>
      </c>
      <c r="C5450" s="2" t="str">
        <f t="shared" si="281"/>
        <v>19</v>
      </c>
      <c r="D5450" t="s">
        <v>757</v>
      </c>
      <c r="E5450" s="2" t="str">
        <f t="shared" si="282"/>
        <v>19102RM16</v>
      </c>
      <c r="F5450" t="s">
        <v>921</v>
      </c>
      <c r="G5450" t="s">
        <v>881</v>
      </c>
      <c r="H5450" t="s">
        <v>882</v>
      </c>
      <c r="I5450">
        <v>22100</v>
      </c>
      <c r="J5450" t="s">
        <v>73</v>
      </c>
      <c r="K5450" s="1">
        <v>141110</v>
      </c>
      <c r="L5450" s="1">
        <v>191110</v>
      </c>
      <c r="M5450" s="1">
        <v>50000</v>
      </c>
      <c r="N5450" s="1">
        <v>190528.47</v>
      </c>
      <c r="O5450">
        <v>581.53</v>
      </c>
      <c r="P5450" s="1">
        <v>190528.47</v>
      </c>
      <c r="Q5450">
        <v>0</v>
      </c>
      <c r="R5450" s="1">
        <v>190528.47</v>
      </c>
      <c r="S5450">
        <v>0</v>
      </c>
    </row>
    <row r="5451" spans="1:19" x14ac:dyDescent="0.25">
      <c r="A5451" s="2">
        <v>1004</v>
      </c>
      <c r="B5451" t="s">
        <v>872</v>
      </c>
      <c r="C5451" s="2" t="str">
        <f t="shared" si="281"/>
        <v>19</v>
      </c>
      <c r="D5451" t="s">
        <v>757</v>
      </c>
      <c r="E5451" s="2" t="str">
        <f t="shared" si="282"/>
        <v>19102RM16</v>
      </c>
      <c r="F5451" t="s">
        <v>921</v>
      </c>
      <c r="G5451" t="s">
        <v>881</v>
      </c>
      <c r="H5451" t="s">
        <v>882</v>
      </c>
      <c r="I5451">
        <v>22101</v>
      </c>
      <c r="J5451" t="s">
        <v>74</v>
      </c>
      <c r="K5451" s="1">
        <v>108879</v>
      </c>
      <c r="L5451" s="1">
        <v>108879</v>
      </c>
      <c r="M5451">
        <v>0</v>
      </c>
      <c r="N5451" s="1">
        <v>104955.78</v>
      </c>
      <c r="O5451" s="1">
        <v>3923.22</v>
      </c>
      <c r="P5451" s="1">
        <v>104955.78</v>
      </c>
      <c r="Q5451">
        <v>0</v>
      </c>
      <c r="R5451" s="1">
        <v>104955.78</v>
      </c>
      <c r="S5451">
        <v>0</v>
      </c>
    </row>
    <row r="5452" spans="1:19" x14ac:dyDescent="0.25">
      <c r="A5452" s="2">
        <v>1004</v>
      </c>
      <c r="B5452" t="s">
        <v>872</v>
      </c>
      <c r="C5452" s="2" t="str">
        <f t="shared" si="281"/>
        <v>19</v>
      </c>
      <c r="D5452" t="s">
        <v>757</v>
      </c>
      <c r="E5452" s="2" t="str">
        <f t="shared" si="282"/>
        <v>19102RM16</v>
      </c>
      <c r="F5452" t="s">
        <v>921</v>
      </c>
      <c r="G5452" t="s">
        <v>881</v>
      </c>
      <c r="H5452" t="s">
        <v>882</v>
      </c>
      <c r="I5452">
        <v>22102</v>
      </c>
      <c r="J5452" t="s">
        <v>75</v>
      </c>
      <c r="K5452" s="1">
        <v>9916</v>
      </c>
      <c r="L5452" s="1">
        <v>30916</v>
      </c>
      <c r="M5452" s="1">
        <v>21000</v>
      </c>
      <c r="N5452" s="1">
        <v>21251.99</v>
      </c>
      <c r="O5452" s="1">
        <v>9664.01</v>
      </c>
      <c r="P5452" s="1">
        <v>21251.99</v>
      </c>
      <c r="Q5452">
        <v>0</v>
      </c>
      <c r="R5452" s="1">
        <v>13729.86</v>
      </c>
      <c r="S5452" s="1">
        <v>7522.13</v>
      </c>
    </row>
    <row r="5453" spans="1:19" x14ac:dyDescent="0.25">
      <c r="A5453" s="2">
        <v>1004</v>
      </c>
      <c r="B5453" t="s">
        <v>872</v>
      </c>
      <c r="C5453" s="2" t="str">
        <f t="shared" si="281"/>
        <v>19</v>
      </c>
      <c r="D5453" t="s">
        <v>757</v>
      </c>
      <c r="E5453" s="2" t="str">
        <f t="shared" si="282"/>
        <v>19102RM16</v>
      </c>
      <c r="F5453" t="s">
        <v>921</v>
      </c>
      <c r="G5453" t="s">
        <v>881</v>
      </c>
      <c r="H5453" t="s">
        <v>882</v>
      </c>
      <c r="I5453">
        <v>22103</v>
      </c>
      <c r="J5453" t="s">
        <v>76</v>
      </c>
      <c r="K5453" s="1">
        <v>308539</v>
      </c>
      <c r="L5453" s="1">
        <v>467539</v>
      </c>
      <c r="M5453" s="1">
        <v>159000</v>
      </c>
      <c r="N5453" s="1">
        <v>468633.45</v>
      </c>
      <c r="O5453" s="1">
        <v>-1094.45</v>
      </c>
      <c r="P5453" s="1">
        <v>468633.45</v>
      </c>
      <c r="Q5453">
        <v>0</v>
      </c>
      <c r="R5453" s="1">
        <v>468633.45</v>
      </c>
      <c r="S5453">
        <v>0</v>
      </c>
    </row>
    <row r="5454" spans="1:19" x14ac:dyDescent="0.25">
      <c r="A5454" s="2">
        <v>1004</v>
      </c>
      <c r="B5454" t="s">
        <v>872</v>
      </c>
      <c r="C5454" s="2" t="str">
        <f t="shared" si="281"/>
        <v>19</v>
      </c>
      <c r="D5454" t="s">
        <v>757</v>
      </c>
      <c r="E5454" s="2" t="str">
        <f t="shared" si="282"/>
        <v>19102RM16</v>
      </c>
      <c r="F5454" t="s">
        <v>921</v>
      </c>
      <c r="G5454" t="s">
        <v>881</v>
      </c>
      <c r="H5454" t="s">
        <v>882</v>
      </c>
      <c r="I5454">
        <v>22104</v>
      </c>
      <c r="J5454" t="s">
        <v>77</v>
      </c>
      <c r="K5454">
        <v>0</v>
      </c>
      <c r="L5454" s="1">
        <v>44000</v>
      </c>
      <c r="M5454" s="1">
        <v>44000</v>
      </c>
      <c r="N5454" s="1">
        <v>42997.68</v>
      </c>
      <c r="O5454" s="1">
        <v>1002.32</v>
      </c>
      <c r="P5454" s="1">
        <v>42997.68</v>
      </c>
      <c r="Q5454">
        <v>0</v>
      </c>
      <c r="R5454" s="1">
        <v>42997.67</v>
      </c>
      <c r="S5454">
        <v>0.01</v>
      </c>
    </row>
    <row r="5455" spans="1:19" x14ac:dyDescent="0.25">
      <c r="A5455" s="2">
        <v>1004</v>
      </c>
      <c r="B5455" t="s">
        <v>872</v>
      </c>
      <c r="C5455" s="2" t="str">
        <f t="shared" si="281"/>
        <v>19</v>
      </c>
      <c r="D5455" t="s">
        <v>757</v>
      </c>
      <c r="E5455" s="2" t="str">
        <f t="shared" si="282"/>
        <v>19102RM16</v>
      </c>
      <c r="F5455" t="s">
        <v>921</v>
      </c>
      <c r="G5455" t="s">
        <v>881</v>
      </c>
      <c r="H5455" t="s">
        <v>882</v>
      </c>
      <c r="I5455">
        <v>22105</v>
      </c>
      <c r="J5455" t="s">
        <v>357</v>
      </c>
      <c r="K5455" s="1">
        <v>1068914</v>
      </c>
      <c r="L5455" s="1">
        <v>1000</v>
      </c>
      <c r="M5455" s="1">
        <v>-1067914</v>
      </c>
      <c r="N5455">
        <v>878.56</v>
      </c>
      <c r="O5455">
        <v>121.44</v>
      </c>
      <c r="P5455">
        <v>878.56</v>
      </c>
      <c r="Q5455">
        <v>0</v>
      </c>
      <c r="R5455">
        <v>878.56</v>
      </c>
      <c r="S5455">
        <v>0</v>
      </c>
    </row>
    <row r="5456" spans="1:19" x14ac:dyDescent="0.25">
      <c r="A5456" s="2">
        <v>1004</v>
      </c>
      <c r="B5456" t="s">
        <v>872</v>
      </c>
      <c r="C5456" s="2" t="str">
        <f t="shared" si="281"/>
        <v>19</v>
      </c>
      <c r="D5456" t="s">
        <v>757</v>
      </c>
      <c r="E5456" s="2" t="str">
        <f t="shared" si="282"/>
        <v>19102RM16</v>
      </c>
      <c r="F5456" t="s">
        <v>921</v>
      </c>
      <c r="G5456" t="s">
        <v>881</v>
      </c>
      <c r="H5456" t="s">
        <v>882</v>
      </c>
      <c r="I5456">
        <v>22107</v>
      </c>
      <c r="J5456" t="s">
        <v>106</v>
      </c>
      <c r="K5456" s="1">
        <v>5450</v>
      </c>
      <c r="L5456" s="1">
        <v>5450</v>
      </c>
      <c r="M5456">
        <v>0</v>
      </c>
      <c r="N5456" s="1">
        <v>3935.27</v>
      </c>
      <c r="O5456" s="1">
        <v>1514.73</v>
      </c>
      <c r="P5456" s="1">
        <v>3935.27</v>
      </c>
      <c r="Q5456">
        <v>0</v>
      </c>
      <c r="R5456" s="1">
        <v>3935.27</v>
      </c>
      <c r="S5456">
        <v>0</v>
      </c>
    </row>
    <row r="5457" spans="1:19" x14ac:dyDescent="0.25">
      <c r="A5457" s="2">
        <v>1004</v>
      </c>
      <c r="B5457" t="s">
        <v>872</v>
      </c>
      <c r="C5457" s="2" t="str">
        <f t="shared" si="281"/>
        <v>19</v>
      </c>
      <c r="D5457" t="s">
        <v>757</v>
      </c>
      <c r="E5457" s="2" t="str">
        <f t="shared" si="282"/>
        <v>19102RM16</v>
      </c>
      <c r="F5457" t="s">
        <v>921</v>
      </c>
      <c r="G5457" t="s">
        <v>881</v>
      </c>
      <c r="H5457" t="s">
        <v>882</v>
      </c>
      <c r="I5457">
        <v>22109</v>
      </c>
      <c r="J5457" t="s">
        <v>78</v>
      </c>
      <c r="K5457" s="1">
        <v>274878</v>
      </c>
      <c r="L5457" s="1">
        <v>480596</v>
      </c>
      <c r="M5457" s="1">
        <v>205718</v>
      </c>
      <c r="N5457" s="1">
        <v>467717.03</v>
      </c>
      <c r="O5457" s="1">
        <v>12878.97</v>
      </c>
      <c r="P5457" s="1">
        <v>467717.03</v>
      </c>
      <c r="Q5457">
        <v>0</v>
      </c>
      <c r="R5457" s="1">
        <v>467717.03</v>
      </c>
      <c r="S5457">
        <v>0</v>
      </c>
    </row>
    <row r="5458" spans="1:19" x14ac:dyDescent="0.25">
      <c r="A5458" s="2">
        <v>1004</v>
      </c>
      <c r="B5458" t="s">
        <v>872</v>
      </c>
      <c r="C5458" s="2" t="str">
        <f t="shared" si="281"/>
        <v>19</v>
      </c>
      <c r="D5458" t="s">
        <v>757</v>
      </c>
      <c r="E5458" s="2" t="str">
        <f t="shared" si="282"/>
        <v>19102RM16</v>
      </c>
      <c r="F5458" t="s">
        <v>921</v>
      </c>
      <c r="G5458" t="s">
        <v>881</v>
      </c>
      <c r="H5458" t="s">
        <v>882</v>
      </c>
      <c r="I5458">
        <v>22300</v>
      </c>
      <c r="J5458" t="s">
        <v>79</v>
      </c>
      <c r="K5458" s="1">
        <v>71690</v>
      </c>
      <c r="L5458" s="1">
        <v>85190</v>
      </c>
      <c r="M5458" s="1">
        <v>13500</v>
      </c>
      <c r="N5458" s="1">
        <v>87123.199999999997</v>
      </c>
      <c r="O5458" s="1">
        <v>-1933.2</v>
      </c>
      <c r="P5458" s="1">
        <v>87123.199999999997</v>
      </c>
      <c r="Q5458">
        <v>0</v>
      </c>
      <c r="R5458" s="1">
        <v>87123.199999999997</v>
      </c>
      <c r="S5458">
        <v>0</v>
      </c>
    </row>
    <row r="5459" spans="1:19" x14ac:dyDescent="0.25">
      <c r="A5459" s="2">
        <v>1004</v>
      </c>
      <c r="B5459" t="s">
        <v>872</v>
      </c>
      <c r="C5459" s="2" t="str">
        <f t="shared" si="281"/>
        <v>19</v>
      </c>
      <c r="D5459" t="s">
        <v>757</v>
      </c>
      <c r="E5459" s="2" t="str">
        <f t="shared" si="282"/>
        <v>19102RM16</v>
      </c>
      <c r="F5459" t="s">
        <v>921</v>
      </c>
      <c r="G5459" t="s">
        <v>881</v>
      </c>
      <c r="H5459" t="s">
        <v>882</v>
      </c>
      <c r="I5459">
        <v>22401</v>
      </c>
      <c r="J5459" t="s">
        <v>175</v>
      </c>
      <c r="K5459" s="1">
        <v>3589</v>
      </c>
      <c r="L5459" s="1">
        <v>3589</v>
      </c>
      <c r="M5459">
        <v>0</v>
      </c>
      <c r="N5459">
        <v>473.43</v>
      </c>
      <c r="O5459" s="1">
        <v>3115.57</v>
      </c>
      <c r="P5459">
        <v>473.43</v>
      </c>
      <c r="Q5459">
        <v>0</v>
      </c>
      <c r="R5459">
        <v>473.43</v>
      </c>
      <c r="S5459">
        <v>0</v>
      </c>
    </row>
    <row r="5460" spans="1:19" x14ac:dyDescent="0.25">
      <c r="A5460" s="2">
        <v>1004</v>
      </c>
      <c r="B5460" t="s">
        <v>872</v>
      </c>
      <c r="C5460" s="2" t="str">
        <f t="shared" si="281"/>
        <v>19</v>
      </c>
      <c r="D5460" t="s">
        <v>757</v>
      </c>
      <c r="E5460" s="2" t="str">
        <f t="shared" si="282"/>
        <v>19102RM16</v>
      </c>
      <c r="F5460" t="s">
        <v>921</v>
      </c>
      <c r="G5460" t="s">
        <v>881</v>
      </c>
      <c r="H5460" t="s">
        <v>882</v>
      </c>
      <c r="I5460">
        <v>22609</v>
      </c>
      <c r="J5460" t="s">
        <v>44</v>
      </c>
      <c r="K5460">
        <v>373</v>
      </c>
      <c r="L5460">
        <v>373</v>
      </c>
      <c r="M5460">
        <v>0</v>
      </c>
      <c r="N5460">
        <v>72.5</v>
      </c>
      <c r="O5460">
        <v>300.5</v>
      </c>
      <c r="P5460">
        <v>72.5</v>
      </c>
      <c r="Q5460">
        <v>0</v>
      </c>
      <c r="R5460">
        <v>72.5</v>
      </c>
      <c r="S5460">
        <v>0</v>
      </c>
    </row>
    <row r="5461" spans="1:19" x14ac:dyDescent="0.25">
      <c r="A5461" s="2">
        <v>1004</v>
      </c>
      <c r="B5461" t="s">
        <v>872</v>
      </c>
      <c r="C5461" s="2" t="str">
        <f t="shared" si="281"/>
        <v>19</v>
      </c>
      <c r="D5461" t="s">
        <v>757</v>
      </c>
      <c r="E5461" s="2" t="str">
        <f t="shared" si="282"/>
        <v>19102RM16</v>
      </c>
      <c r="F5461" t="s">
        <v>921</v>
      </c>
      <c r="G5461" t="s">
        <v>881</v>
      </c>
      <c r="H5461" t="s">
        <v>882</v>
      </c>
      <c r="I5461">
        <v>22700</v>
      </c>
      <c r="J5461" t="s">
        <v>84</v>
      </c>
      <c r="K5461" s="1">
        <v>26530</v>
      </c>
      <c r="L5461" s="1">
        <v>26530</v>
      </c>
      <c r="M5461">
        <v>0</v>
      </c>
      <c r="N5461" s="1">
        <v>24074.7</v>
      </c>
      <c r="O5461" s="1">
        <v>2455.3000000000002</v>
      </c>
      <c r="P5461" s="1">
        <v>24074.7</v>
      </c>
      <c r="Q5461">
        <v>0</v>
      </c>
      <c r="R5461" s="1">
        <v>24074.7</v>
      </c>
      <c r="S5461">
        <v>0</v>
      </c>
    </row>
    <row r="5462" spans="1:19" x14ac:dyDescent="0.25">
      <c r="A5462" s="2">
        <v>1004</v>
      </c>
      <c r="B5462" t="s">
        <v>872</v>
      </c>
      <c r="C5462" s="2" t="str">
        <f t="shared" si="281"/>
        <v>19</v>
      </c>
      <c r="D5462" t="s">
        <v>757</v>
      </c>
      <c r="E5462" s="2" t="str">
        <f t="shared" si="282"/>
        <v>19102RM16</v>
      </c>
      <c r="F5462" t="s">
        <v>921</v>
      </c>
      <c r="G5462" t="s">
        <v>881</v>
      </c>
      <c r="H5462" t="s">
        <v>882</v>
      </c>
      <c r="I5462">
        <v>22705</v>
      </c>
      <c r="J5462" t="s">
        <v>223</v>
      </c>
      <c r="K5462" s="1">
        <v>4509</v>
      </c>
      <c r="L5462" s="1">
        <v>4509</v>
      </c>
      <c r="M5462">
        <v>0</v>
      </c>
      <c r="N5462">
        <v>79</v>
      </c>
      <c r="O5462" s="1">
        <v>4430</v>
      </c>
      <c r="P5462">
        <v>79</v>
      </c>
      <c r="Q5462">
        <v>0</v>
      </c>
      <c r="R5462">
        <v>79</v>
      </c>
      <c r="S5462">
        <v>0</v>
      </c>
    </row>
    <row r="5463" spans="1:19" x14ac:dyDescent="0.25">
      <c r="A5463" s="2">
        <v>1004</v>
      </c>
      <c r="B5463" t="s">
        <v>872</v>
      </c>
      <c r="C5463" s="2" t="str">
        <f t="shared" si="281"/>
        <v>19</v>
      </c>
      <c r="D5463" t="s">
        <v>757</v>
      </c>
      <c r="E5463" s="2" t="str">
        <f t="shared" si="282"/>
        <v>19102RM16</v>
      </c>
      <c r="F5463" t="s">
        <v>921</v>
      </c>
      <c r="G5463" t="s">
        <v>881</v>
      </c>
      <c r="H5463" t="s">
        <v>882</v>
      </c>
      <c r="I5463">
        <v>22709</v>
      </c>
      <c r="J5463" t="s">
        <v>87</v>
      </c>
      <c r="K5463" s="1">
        <v>1440</v>
      </c>
      <c r="L5463" s="1">
        <v>3940</v>
      </c>
      <c r="M5463" s="1">
        <v>2500</v>
      </c>
      <c r="N5463" s="1">
        <v>3870.6</v>
      </c>
      <c r="O5463">
        <v>69.400000000000006</v>
      </c>
      <c r="P5463" s="1">
        <v>3870.6</v>
      </c>
      <c r="Q5463">
        <v>0</v>
      </c>
      <c r="R5463" s="1">
        <v>2880.74</v>
      </c>
      <c r="S5463">
        <v>989.86</v>
      </c>
    </row>
    <row r="5464" spans="1:19" x14ac:dyDescent="0.25">
      <c r="A5464" s="2">
        <v>1004</v>
      </c>
      <c r="B5464" t="s">
        <v>872</v>
      </c>
      <c r="C5464" s="2" t="str">
        <f t="shared" si="281"/>
        <v>19</v>
      </c>
      <c r="D5464" t="s">
        <v>757</v>
      </c>
      <c r="E5464" s="2" t="str">
        <f t="shared" si="282"/>
        <v>19102RM16</v>
      </c>
      <c r="F5464" t="s">
        <v>921</v>
      </c>
      <c r="G5464" t="s">
        <v>881</v>
      </c>
      <c r="H5464" t="s">
        <v>882</v>
      </c>
      <c r="I5464">
        <v>22714</v>
      </c>
      <c r="J5464" t="s">
        <v>886</v>
      </c>
      <c r="K5464" s="1">
        <v>198677</v>
      </c>
      <c r="L5464" s="1">
        <v>218619.4</v>
      </c>
      <c r="M5464" s="1">
        <v>19942.400000000001</v>
      </c>
      <c r="N5464" s="1">
        <v>210721.78</v>
      </c>
      <c r="O5464" s="1">
        <v>7897.62</v>
      </c>
      <c r="P5464" s="1">
        <v>210721.78</v>
      </c>
      <c r="Q5464">
        <v>0</v>
      </c>
      <c r="R5464" s="1">
        <v>210340.51</v>
      </c>
      <c r="S5464">
        <v>381.27</v>
      </c>
    </row>
    <row r="5465" spans="1:19" x14ac:dyDescent="0.25">
      <c r="A5465" s="2">
        <v>1004</v>
      </c>
      <c r="B5465" t="s">
        <v>872</v>
      </c>
      <c r="C5465" s="2" t="str">
        <f t="shared" si="281"/>
        <v>19</v>
      </c>
      <c r="D5465" t="s">
        <v>757</v>
      </c>
      <c r="E5465" s="2" t="str">
        <f t="shared" si="282"/>
        <v>19102RM16</v>
      </c>
      <c r="F5465" t="s">
        <v>921</v>
      </c>
      <c r="G5465" t="s">
        <v>881</v>
      </c>
      <c r="H5465" t="s">
        <v>882</v>
      </c>
      <c r="I5465">
        <v>23100</v>
      </c>
      <c r="J5465" t="s">
        <v>89</v>
      </c>
      <c r="K5465">
        <v>600</v>
      </c>
      <c r="L5465">
        <v>600</v>
      </c>
      <c r="M5465">
        <v>0</v>
      </c>
      <c r="N5465">
        <v>299.32</v>
      </c>
      <c r="O5465">
        <v>300.68</v>
      </c>
      <c r="P5465">
        <v>299.32</v>
      </c>
      <c r="Q5465">
        <v>0</v>
      </c>
      <c r="R5465">
        <v>299.32</v>
      </c>
      <c r="S5465">
        <v>0</v>
      </c>
    </row>
    <row r="5466" spans="1:19" x14ac:dyDescent="0.25">
      <c r="A5466" s="2">
        <v>1004</v>
      </c>
      <c r="B5466" t="s">
        <v>872</v>
      </c>
      <c r="C5466" s="2" t="str">
        <f t="shared" si="281"/>
        <v>19</v>
      </c>
      <c r="D5466" t="s">
        <v>757</v>
      </c>
      <c r="E5466" s="2" t="str">
        <f t="shared" si="282"/>
        <v>19102RM16</v>
      </c>
      <c r="F5466" t="s">
        <v>921</v>
      </c>
      <c r="G5466" t="s">
        <v>881</v>
      </c>
      <c r="H5466" t="s">
        <v>882</v>
      </c>
      <c r="I5466">
        <v>27100</v>
      </c>
      <c r="J5466" t="s">
        <v>230</v>
      </c>
      <c r="K5466" s="1">
        <v>51377</v>
      </c>
      <c r="L5466" s="1">
        <v>51377</v>
      </c>
      <c r="M5466">
        <v>0</v>
      </c>
      <c r="N5466" s="1">
        <v>48407.51</v>
      </c>
      <c r="O5466" s="1">
        <v>2969.49</v>
      </c>
      <c r="P5466" s="1">
        <v>48407.51</v>
      </c>
      <c r="Q5466">
        <v>0</v>
      </c>
      <c r="R5466" s="1">
        <v>48407.51</v>
      </c>
      <c r="S5466">
        <v>0</v>
      </c>
    </row>
    <row r="5467" spans="1:19" x14ac:dyDescent="0.25">
      <c r="A5467" s="2">
        <v>1004</v>
      </c>
      <c r="B5467" t="s">
        <v>872</v>
      </c>
      <c r="C5467" s="2" t="str">
        <f t="shared" si="281"/>
        <v>19</v>
      </c>
      <c r="D5467" t="s">
        <v>757</v>
      </c>
      <c r="E5467" s="2" t="str">
        <f t="shared" si="282"/>
        <v>19102RM16</v>
      </c>
      <c r="F5467" t="s">
        <v>921</v>
      </c>
      <c r="G5467" t="s">
        <v>881</v>
      </c>
      <c r="H5467" t="s">
        <v>882</v>
      </c>
      <c r="I5467">
        <v>27105</v>
      </c>
      <c r="J5467" t="s">
        <v>875</v>
      </c>
      <c r="K5467">
        <v>716</v>
      </c>
      <c r="L5467">
        <v>716</v>
      </c>
      <c r="M5467">
        <v>0</v>
      </c>
      <c r="N5467" s="1">
        <v>1131.46</v>
      </c>
      <c r="O5467">
        <v>-415.46</v>
      </c>
      <c r="P5467" s="1">
        <v>1131.46</v>
      </c>
      <c r="Q5467">
        <v>0</v>
      </c>
      <c r="R5467" s="1">
        <v>1131.46</v>
      </c>
      <c r="S5467">
        <v>0</v>
      </c>
    </row>
    <row r="5468" spans="1:19" x14ac:dyDescent="0.25">
      <c r="A5468" s="2">
        <v>1004</v>
      </c>
      <c r="B5468" t="s">
        <v>872</v>
      </c>
      <c r="C5468" s="2" t="str">
        <f t="shared" si="281"/>
        <v>19</v>
      </c>
      <c r="D5468" t="s">
        <v>757</v>
      </c>
      <c r="E5468" s="2" t="str">
        <f t="shared" si="282"/>
        <v>19102RM16</v>
      </c>
      <c r="F5468" t="s">
        <v>921</v>
      </c>
      <c r="G5468" t="s">
        <v>881</v>
      </c>
      <c r="H5468" t="s">
        <v>882</v>
      </c>
      <c r="I5468">
        <v>28001</v>
      </c>
      <c r="J5468" t="s">
        <v>45</v>
      </c>
      <c r="K5468" s="1">
        <v>14939</v>
      </c>
      <c r="L5468" s="1">
        <v>14939</v>
      </c>
      <c r="M5468">
        <v>0</v>
      </c>
      <c r="N5468" s="1">
        <v>12245.31</v>
      </c>
      <c r="O5468" s="1">
        <v>2693.69</v>
      </c>
      <c r="P5468" s="1">
        <v>12245.31</v>
      </c>
      <c r="Q5468">
        <v>0</v>
      </c>
      <c r="R5468" s="1">
        <v>12245.31</v>
      </c>
      <c r="S5468">
        <v>0</v>
      </c>
    </row>
    <row r="5469" spans="1:19" x14ac:dyDescent="0.25">
      <c r="A5469" s="2">
        <v>1004</v>
      </c>
      <c r="B5469" t="s">
        <v>872</v>
      </c>
      <c r="C5469" s="2" t="str">
        <f t="shared" si="281"/>
        <v>19</v>
      </c>
      <c r="D5469" t="s">
        <v>757</v>
      </c>
      <c r="E5469" s="2" t="str">
        <f t="shared" ref="E5469:E5495" si="283">"19102RM17"</f>
        <v>19102RM17</v>
      </c>
      <c r="F5469" t="s">
        <v>922</v>
      </c>
      <c r="G5469" t="s">
        <v>881</v>
      </c>
      <c r="H5469" t="s">
        <v>882</v>
      </c>
      <c r="I5469">
        <v>21000</v>
      </c>
      <c r="J5469" t="s">
        <v>167</v>
      </c>
      <c r="K5469" s="1">
        <v>14578</v>
      </c>
      <c r="L5469" s="1">
        <v>22078</v>
      </c>
      <c r="M5469" s="1">
        <v>7500</v>
      </c>
      <c r="N5469" s="1">
        <v>19669.849999999999</v>
      </c>
      <c r="O5469" s="1">
        <v>2408.15</v>
      </c>
      <c r="P5469" s="1">
        <v>19669.849999999999</v>
      </c>
      <c r="Q5469">
        <v>0</v>
      </c>
      <c r="R5469" s="1">
        <v>19669.8</v>
      </c>
      <c r="S5469">
        <v>0.05</v>
      </c>
    </row>
    <row r="5470" spans="1:19" x14ac:dyDescent="0.25">
      <c r="A5470" s="2">
        <v>1004</v>
      </c>
      <c r="B5470" t="s">
        <v>872</v>
      </c>
      <c r="C5470" s="2" t="str">
        <f t="shared" si="281"/>
        <v>19</v>
      </c>
      <c r="D5470" t="s">
        <v>757</v>
      </c>
      <c r="E5470" s="2" t="str">
        <f t="shared" si="283"/>
        <v>19102RM17</v>
      </c>
      <c r="F5470" t="s">
        <v>922</v>
      </c>
      <c r="G5470" t="s">
        <v>881</v>
      </c>
      <c r="H5470" t="s">
        <v>882</v>
      </c>
      <c r="I5470">
        <v>21200</v>
      </c>
      <c r="J5470" t="s">
        <v>68</v>
      </c>
      <c r="K5470" s="1">
        <v>2579</v>
      </c>
      <c r="L5470" s="1">
        <v>2579</v>
      </c>
      <c r="M5470">
        <v>0</v>
      </c>
      <c r="N5470">
        <v>31.46</v>
      </c>
      <c r="O5470" s="1">
        <v>2547.54</v>
      </c>
      <c r="P5470">
        <v>31.46</v>
      </c>
      <c r="Q5470">
        <v>0</v>
      </c>
      <c r="R5470">
        <v>31.46</v>
      </c>
      <c r="S5470">
        <v>0</v>
      </c>
    </row>
    <row r="5471" spans="1:19" x14ac:dyDescent="0.25">
      <c r="A5471" s="2">
        <v>1004</v>
      </c>
      <c r="B5471" t="s">
        <v>872</v>
      </c>
      <c r="C5471" s="2" t="str">
        <f t="shared" si="281"/>
        <v>19</v>
      </c>
      <c r="D5471" t="s">
        <v>757</v>
      </c>
      <c r="E5471" s="2" t="str">
        <f t="shared" si="283"/>
        <v>19102RM17</v>
      </c>
      <c r="F5471" t="s">
        <v>922</v>
      </c>
      <c r="G5471" t="s">
        <v>881</v>
      </c>
      <c r="H5471" t="s">
        <v>882</v>
      </c>
      <c r="I5471">
        <v>21300</v>
      </c>
      <c r="J5471" t="s">
        <v>69</v>
      </c>
      <c r="K5471" s="1">
        <v>16811</v>
      </c>
      <c r="L5471" s="1">
        <v>19561</v>
      </c>
      <c r="M5471" s="1">
        <v>2750</v>
      </c>
      <c r="N5471" s="1">
        <v>16366.76</v>
      </c>
      <c r="O5471" s="1">
        <v>3194.24</v>
      </c>
      <c r="P5471" s="1">
        <v>16366.76</v>
      </c>
      <c r="Q5471">
        <v>0</v>
      </c>
      <c r="R5471" s="1">
        <v>16366.53</v>
      </c>
      <c r="S5471">
        <v>0.23</v>
      </c>
    </row>
    <row r="5472" spans="1:19" x14ac:dyDescent="0.25">
      <c r="A5472" s="2">
        <v>1004</v>
      </c>
      <c r="B5472" t="s">
        <v>872</v>
      </c>
      <c r="C5472" s="2" t="str">
        <f t="shared" si="281"/>
        <v>19</v>
      </c>
      <c r="D5472" t="s">
        <v>757</v>
      </c>
      <c r="E5472" s="2" t="str">
        <f t="shared" si="283"/>
        <v>19102RM17</v>
      </c>
      <c r="F5472" t="s">
        <v>922</v>
      </c>
      <c r="G5472" t="s">
        <v>881</v>
      </c>
      <c r="H5472" t="s">
        <v>882</v>
      </c>
      <c r="I5472">
        <v>21400</v>
      </c>
      <c r="J5472" t="s">
        <v>70</v>
      </c>
      <c r="K5472" s="1">
        <v>1200</v>
      </c>
      <c r="L5472" s="1">
        <v>1200</v>
      </c>
      <c r="M5472">
        <v>0</v>
      </c>
      <c r="N5472">
        <v>453.02</v>
      </c>
      <c r="O5472">
        <v>746.98</v>
      </c>
      <c r="P5472">
        <v>453.02</v>
      </c>
      <c r="Q5472">
        <v>0</v>
      </c>
      <c r="R5472">
        <v>453.02</v>
      </c>
      <c r="S5472">
        <v>0</v>
      </c>
    </row>
    <row r="5473" spans="1:19" x14ac:dyDescent="0.25">
      <c r="A5473" s="2">
        <v>1004</v>
      </c>
      <c r="B5473" t="s">
        <v>872</v>
      </c>
      <c r="C5473" s="2" t="str">
        <f t="shared" si="281"/>
        <v>19</v>
      </c>
      <c r="D5473" t="s">
        <v>757</v>
      </c>
      <c r="E5473" s="2" t="str">
        <f t="shared" si="283"/>
        <v>19102RM17</v>
      </c>
      <c r="F5473" t="s">
        <v>922</v>
      </c>
      <c r="G5473" t="s">
        <v>881</v>
      </c>
      <c r="H5473" t="s">
        <v>882</v>
      </c>
      <c r="I5473">
        <v>21500</v>
      </c>
      <c r="J5473" t="s">
        <v>71</v>
      </c>
      <c r="K5473" s="1">
        <v>2201</v>
      </c>
      <c r="L5473" s="1">
        <v>2201</v>
      </c>
      <c r="M5473">
        <v>0</v>
      </c>
      <c r="N5473">
        <v>428.8</v>
      </c>
      <c r="O5473" s="1">
        <v>1772.2</v>
      </c>
      <c r="P5473">
        <v>428.8</v>
      </c>
      <c r="Q5473">
        <v>0</v>
      </c>
      <c r="R5473">
        <v>428.8</v>
      </c>
      <c r="S5473">
        <v>0</v>
      </c>
    </row>
    <row r="5474" spans="1:19" x14ac:dyDescent="0.25">
      <c r="A5474" s="2">
        <v>1004</v>
      </c>
      <c r="B5474" t="s">
        <v>872</v>
      </c>
      <c r="C5474" s="2" t="str">
        <f t="shared" si="281"/>
        <v>19</v>
      </c>
      <c r="D5474" t="s">
        <v>757</v>
      </c>
      <c r="E5474" s="2" t="str">
        <f t="shared" si="283"/>
        <v>19102RM17</v>
      </c>
      <c r="F5474" t="s">
        <v>922</v>
      </c>
      <c r="G5474" t="s">
        <v>881</v>
      </c>
      <c r="H5474" t="s">
        <v>882</v>
      </c>
      <c r="I5474">
        <v>21800</v>
      </c>
      <c r="J5474" t="s">
        <v>222</v>
      </c>
      <c r="K5474">
        <v>0</v>
      </c>
      <c r="L5474">
        <v>550</v>
      </c>
      <c r="M5474">
        <v>550</v>
      </c>
      <c r="N5474">
        <v>548.13</v>
      </c>
      <c r="O5474">
        <v>1.87</v>
      </c>
      <c r="P5474">
        <v>548.13</v>
      </c>
      <c r="Q5474">
        <v>0</v>
      </c>
      <c r="R5474">
        <v>548.13</v>
      </c>
      <c r="S5474">
        <v>0</v>
      </c>
    </row>
    <row r="5475" spans="1:19" x14ac:dyDescent="0.25">
      <c r="A5475" s="2">
        <v>1004</v>
      </c>
      <c r="B5475" t="s">
        <v>872</v>
      </c>
      <c r="C5475" s="2" t="str">
        <f t="shared" si="281"/>
        <v>19</v>
      </c>
      <c r="D5475" t="s">
        <v>757</v>
      </c>
      <c r="E5475" s="2" t="str">
        <f t="shared" si="283"/>
        <v>19102RM17</v>
      </c>
      <c r="F5475" t="s">
        <v>922</v>
      </c>
      <c r="G5475" t="s">
        <v>881</v>
      </c>
      <c r="H5475" t="s">
        <v>882</v>
      </c>
      <c r="I5475">
        <v>22000</v>
      </c>
      <c r="J5475" t="s">
        <v>39</v>
      </c>
      <c r="K5475" s="1">
        <v>2563</v>
      </c>
      <c r="L5475" s="1">
        <v>2563</v>
      </c>
      <c r="M5475">
        <v>0</v>
      </c>
      <c r="N5475" s="1">
        <v>1816.47</v>
      </c>
      <c r="O5475">
        <v>746.53</v>
      </c>
      <c r="P5475" s="1">
        <v>1816.47</v>
      </c>
      <c r="Q5475">
        <v>0</v>
      </c>
      <c r="R5475" s="1">
        <v>1816.47</v>
      </c>
      <c r="S5475">
        <v>0</v>
      </c>
    </row>
    <row r="5476" spans="1:19" x14ac:dyDescent="0.25">
      <c r="A5476" s="2">
        <v>1004</v>
      </c>
      <c r="B5476" t="s">
        <v>872</v>
      </c>
      <c r="C5476" s="2" t="str">
        <f t="shared" si="281"/>
        <v>19</v>
      </c>
      <c r="D5476" t="s">
        <v>757</v>
      </c>
      <c r="E5476" s="2" t="str">
        <f t="shared" si="283"/>
        <v>19102RM17</v>
      </c>
      <c r="F5476" t="s">
        <v>922</v>
      </c>
      <c r="G5476" t="s">
        <v>881</v>
      </c>
      <c r="H5476" t="s">
        <v>882</v>
      </c>
      <c r="I5476">
        <v>22004</v>
      </c>
      <c r="J5476" t="s">
        <v>72</v>
      </c>
      <c r="K5476" s="1">
        <v>1760</v>
      </c>
      <c r="L5476" s="1">
        <v>1760</v>
      </c>
      <c r="M5476">
        <v>0</v>
      </c>
      <c r="N5476" s="1">
        <v>1757.94</v>
      </c>
      <c r="O5476">
        <v>2.06</v>
      </c>
      <c r="P5476" s="1">
        <v>1757.94</v>
      </c>
      <c r="Q5476">
        <v>0</v>
      </c>
      <c r="R5476" s="1">
        <v>1757.94</v>
      </c>
      <c r="S5476">
        <v>0</v>
      </c>
    </row>
    <row r="5477" spans="1:19" x14ac:dyDescent="0.25">
      <c r="A5477" s="2">
        <v>1004</v>
      </c>
      <c r="B5477" t="s">
        <v>872</v>
      </c>
      <c r="C5477" s="2" t="str">
        <f t="shared" si="281"/>
        <v>19</v>
      </c>
      <c r="D5477" t="s">
        <v>757</v>
      </c>
      <c r="E5477" s="2" t="str">
        <f t="shared" si="283"/>
        <v>19102RM17</v>
      </c>
      <c r="F5477" t="s">
        <v>922</v>
      </c>
      <c r="G5477" t="s">
        <v>881</v>
      </c>
      <c r="H5477" t="s">
        <v>882</v>
      </c>
      <c r="I5477">
        <v>22100</v>
      </c>
      <c r="J5477" t="s">
        <v>73</v>
      </c>
      <c r="K5477" s="1">
        <v>73472</v>
      </c>
      <c r="L5477" s="1">
        <v>101272</v>
      </c>
      <c r="M5477" s="1">
        <v>27800</v>
      </c>
      <c r="N5477" s="1">
        <v>100993.42</v>
      </c>
      <c r="O5477">
        <v>278.58</v>
      </c>
      <c r="P5477" s="1">
        <v>100993.42</v>
      </c>
      <c r="Q5477">
        <v>0</v>
      </c>
      <c r="R5477" s="1">
        <v>100993.42</v>
      </c>
      <c r="S5477">
        <v>0</v>
      </c>
    </row>
    <row r="5478" spans="1:19" x14ac:dyDescent="0.25">
      <c r="A5478" s="2">
        <v>1004</v>
      </c>
      <c r="B5478" t="s">
        <v>872</v>
      </c>
      <c r="C5478" s="2" t="str">
        <f t="shared" si="281"/>
        <v>19</v>
      </c>
      <c r="D5478" t="s">
        <v>757</v>
      </c>
      <c r="E5478" s="2" t="str">
        <f t="shared" si="283"/>
        <v>19102RM17</v>
      </c>
      <c r="F5478" t="s">
        <v>922</v>
      </c>
      <c r="G5478" t="s">
        <v>881</v>
      </c>
      <c r="H5478" t="s">
        <v>882</v>
      </c>
      <c r="I5478">
        <v>22101</v>
      </c>
      <c r="J5478" t="s">
        <v>74</v>
      </c>
      <c r="K5478" s="1">
        <v>16012</v>
      </c>
      <c r="L5478" s="1">
        <v>16012</v>
      </c>
      <c r="M5478">
        <v>0</v>
      </c>
      <c r="N5478" s="1">
        <v>18222.32</v>
      </c>
      <c r="O5478" s="1">
        <v>-2210.3200000000002</v>
      </c>
      <c r="P5478" s="1">
        <v>18222.32</v>
      </c>
      <c r="Q5478">
        <v>0</v>
      </c>
      <c r="R5478" s="1">
        <v>18222.32</v>
      </c>
      <c r="S5478">
        <v>0</v>
      </c>
    </row>
    <row r="5479" spans="1:19" x14ac:dyDescent="0.25">
      <c r="A5479" s="2">
        <v>1004</v>
      </c>
      <c r="B5479" t="s">
        <v>872</v>
      </c>
      <c r="C5479" s="2" t="str">
        <f t="shared" si="281"/>
        <v>19</v>
      </c>
      <c r="D5479" t="s">
        <v>757</v>
      </c>
      <c r="E5479" s="2" t="str">
        <f t="shared" si="283"/>
        <v>19102RM17</v>
      </c>
      <c r="F5479" t="s">
        <v>922</v>
      </c>
      <c r="G5479" t="s">
        <v>881</v>
      </c>
      <c r="H5479" t="s">
        <v>882</v>
      </c>
      <c r="I5479">
        <v>22102</v>
      </c>
      <c r="J5479" t="s">
        <v>75</v>
      </c>
      <c r="K5479" s="1">
        <v>78332</v>
      </c>
      <c r="L5479" s="1">
        <v>156532</v>
      </c>
      <c r="M5479" s="1">
        <v>78200</v>
      </c>
      <c r="N5479" s="1">
        <v>168345.3</v>
      </c>
      <c r="O5479" s="1">
        <v>-11813.3</v>
      </c>
      <c r="P5479" s="1">
        <v>168345.3</v>
      </c>
      <c r="Q5479">
        <v>0</v>
      </c>
      <c r="R5479" s="1">
        <v>168345.3</v>
      </c>
      <c r="S5479">
        <v>0</v>
      </c>
    </row>
    <row r="5480" spans="1:19" x14ac:dyDescent="0.25">
      <c r="A5480" s="2">
        <v>1004</v>
      </c>
      <c r="B5480" t="s">
        <v>872</v>
      </c>
      <c r="C5480" s="2" t="str">
        <f t="shared" si="281"/>
        <v>19</v>
      </c>
      <c r="D5480" t="s">
        <v>757</v>
      </c>
      <c r="E5480" s="2" t="str">
        <f t="shared" si="283"/>
        <v>19102RM17</v>
      </c>
      <c r="F5480" t="s">
        <v>922</v>
      </c>
      <c r="G5480" t="s">
        <v>881</v>
      </c>
      <c r="H5480" t="s">
        <v>882</v>
      </c>
      <c r="I5480">
        <v>22103</v>
      </c>
      <c r="J5480" t="s">
        <v>76</v>
      </c>
      <c r="K5480">
        <v>621</v>
      </c>
      <c r="L5480">
        <v>621</v>
      </c>
      <c r="M5480">
        <v>0</v>
      </c>
      <c r="N5480">
        <v>637.88</v>
      </c>
      <c r="O5480">
        <v>-16.88</v>
      </c>
      <c r="P5480">
        <v>637.88</v>
      </c>
      <c r="Q5480">
        <v>0</v>
      </c>
      <c r="R5480">
        <v>637.88</v>
      </c>
      <c r="S5480">
        <v>0</v>
      </c>
    </row>
    <row r="5481" spans="1:19" x14ac:dyDescent="0.25">
      <c r="A5481" s="2">
        <v>1004</v>
      </c>
      <c r="B5481" t="s">
        <v>872</v>
      </c>
      <c r="C5481" s="2" t="str">
        <f t="shared" si="281"/>
        <v>19</v>
      </c>
      <c r="D5481" t="s">
        <v>757</v>
      </c>
      <c r="E5481" s="2" t="str">
        <f t="shared" si="283"/>
        <v>19102RM17</v>
      </c>
      <c r="F5481" t="s">
        <v>922</v>
      </c>
      <c r="G5481" t="s">
        <v>881</v>
      </c>
      <c r="H5481" t="s">
        <v>882</v>
      </c>
      <c r="I5481">
        <v>22104</v>
      </c>
      <c r="J5481" t="s">
        <v>77</v>
      </c>
      <c r="K5481">
        <v>0</v>
      </c>
      <c r="L5481" s="1">
        <v>15000</v>
      </c>
      <c r="M5481" s="1">
        <v>15000</v>
      </c>
      <c r="N5481" s="1">
        <v>14596.89</v>
      </c>
      <c r="O5481">
        <v>403.11</v>
      </c>
      <c r="P5481" s="1">
        <v>14596.89</v>
      </c>
      <c r="Q5481">
        <v>0</v>
      </c>
      <c r="R5481" s="1">
        <v>14596.73</v>
      </c>
      <c r="S5481">
        <v>0.16</v>
      </c>
    </row>
    <row r="5482" spans="1:19" x14ac:dyDescent="0.25">
      <c r="A5482" s="2">
        <v>1004</v>
      </c>
      <c r="B5482" t="s">
        <v>872</v>
      </c>
      <c r="C5482" s="2" t="str">
        <f t="shared" si="281"/>
        <v>19</v>
      </c>
      <c r="D5482" t="s">
        <v>757</v>
      </c>
      <c r="E5482" s="2" t="str">
        <f t="shared" si="283"/>
        <v>19102RM17</v>
      </c>
      <c r="F5482" t="s">
        <v>922</v>
      </c>
      <c r="G5482" t="s">
        <v>881</v>
      </c>
      <c r="H5482" t="s">
        <v>882</v>
      </c>
      <c r="I5482">
        <v>22105</v>
      </c>
      <c r="J5482" t="s">
        <v>357</v>
      </c>
      <c r="K5482" s="1">
        <v>285155</v>
      </c>
      <c r="L5482">
        <v>878</v>
      </c>
      <c r="M5482" s="1">
        <v>-284277</v>
      </c>
      <c r="N5482">
        <v>0</v>
      </c>
      <c r="O5482">
        <v>878</v>
      </c>
      <c r="P5482">
        <v>0</v>
      </c>
      <c r="Q5482">
        <v>0</v>
      </c>
      <c r="R5482">
        <v>0</v>
      </c>
      <c r="S5482">
        <v>0</v>
      </c>
    </row>
    <row r="5483" spans="1:19" x14ac:dyDescent="0.25">
      <c r="A5483" s="2">
        <v>1004</v>
      </c>
      <c r="B5483" t="s">
        <v>872</v>
      </c>
      <c r="C5483" s="2" t="str">
        <f t="shared" si="281"/>
        <v>19</v>
      </c>
      <c r="D5483" t="s">
        <v>757</v>
      </c>
      <c r="E5483" s="2" t="str">
        <f t="shared" si="283"/>
        <v>19102RM17</v>
      </c>
      <c r="F5483" t="s">
        <v>922</v>
      </c>
      <c r="G5483" t="s">
        <v>881</v>
      </c>
      <c r="H5483" t="s">
        <v>882</v>
      </c>
      <c r="I5483">
        <v>22107</v>
      </c>
      <c r="J5483" t="s">
        <v>106</v>
      </c>
      <c r="K5483" s="1">
        <v>2526</v>
      </c>
      <c r="L5483" s="1">
        <v>2526</v>
      </c>
      <c r="M5483">
        <v>0</v>
      </c>
      <c r="N5483" s="1">
        <v>2514.0700000000002</v>
      </c>
      <c r="O5483">
        <v>11.93</v>
      </c>
      <c r="P5483" s="1">
        <v>2514.0700000000002</v>
      </c>
      <c r="Q5483">
        <v>0</v>
      </c>
      <c r="R5483" s="1">
        <v>2514.0700000000002</v>
      </c>
      <c r="S5483">
        <v>0</v>
      </c>
    </row>
    <row r="5484" spans="1:19" x14ac:dyDescent="0.25">
      <c r="A5484" s="2">
        <v>1004</v>
      </c>
      <c r="B5484" t="s">
        <v>872</v>
      </c>
      <c r="C5484" s="2" t="str">
        <f t="shared" si="281"/>
        <v>19</v>
      </c>
      <c r="D5484" t="s">
        <v>757</v>
      </c>
      <c r="E5484" s="2" t="str">
        <f t="shared" si="283"/>
        <v>19102RM17</v>
      </c>
      <c r="F5484" t="s">
        <v>922</v>
      </c>
      <c r="G5484" t="s">
        <v>881</v>
      </c>
      <c r="H5484" t="s">
        <v>882</v>
      </c>
      <c r="I5484">
        <v>22109</v>
      </c>
      <c r="J5484" t="s">
        <v>78</v>
      </c>
      <c r="K5484" s="1">
        <v>71002</v>
      </c>
      <c r="L5484" s="1">
        <v>115245</v>
      </c>
      <c r="M5484" s="1">
        <v>44243</v>
      </c>
      <c r="N5484" s="1">
        <v>92779.65</v>
      </c>
      <c r="O5484" s="1">
        <v>22465.35</v>
      </c>
      <c r="P5484" s="1">
        <v>92779.65</v>
      </c>
      <c r="Q5484">
        <v>0</v>
      </c>
      <c r="R5484" s="1">
        <v>92779.65</v>
      </c>
      <c r="S5484">
        <v>0</v>
      </c>
    </row>
    <row r="5485" spans="1:19" x14ac:dyDescent="0.25">
      <c r="A5485" s="2">
        <v>1004</v>
      </c>
      <c r="B5485" t="s">
        <v>872</v>
      </c>
      <c r="C5485" s="2" t="str">
        <f t="shared" si="281"/>
        <v>19</v>
      </c>
      <c r="D5485" t="s">
        <v>757</v>
      </c>
      <c r="E5485" s="2" t="str">
        <f t="shared" si="283"/>
        <v>19102RM17</v>
      </c>
      <c r="F5485" t="s">
        <v>922</v>
      </c>
      <c r="G5485" t="s">
        <v>881</v>
      </c>
      <c r="H5485" t="s">
        <v>882</v>
      </c>
      <c r="I5485">
        <v>22300</v>
      </c>
      <c r="J5485" t="s">
        <v>79</v>
      </c>
      <c r="K5485" s="1">
        <v>63500</v>
      </c>
      <c r="L5485" s="1">
        <v>1990</v>
      </c>
      <c r="M5485" s="1">
        <v>-61510</v>
      </c>
      <c r="N5485">
        <v>0</v>
      </c>
      <c r="O5485" s="1">
        <v>1990</v>
      </c>
      <c r="P5485">
        <v>0</v>
      </c>
      <c r="Q5485">
        <v>0</v>
      </c>
      <c r="R5485">
        <v>0</v>
      </c>
      <c r="S5485">
        <v>0</v>
      </c>
    </row>
    <row r="5486" spans="1:19" x14ac:dyDescent="0.25">
      <c r="A5486" s="2">
        <v>1004</v>
      </c>
      <c r="B5486" t="s">
        <v>872</v>
      </c>
      <c r="C5486" s="2" t="str">
        <f t="shared" si="281"/>
        <v>19</v>
      </c>
      <c r="D5486" t="s">
        <v>757</v>
      </c>
      <c r="E5486" s="2" t="str">
        <f t="shared" si="283"/>
        <v>19102RM17</v>
      </c>
      <c r="F5486" t="s">
        <v>922</v>
      </c>
      <c r="G5486" t="s">
        <v>881</v>
      </c>
      <c r="H5486" t="s">
        <v>882</v>
      </c>
      <c r="I5486">
        <v>22401</v>
      </c>
      <c r="J5486" t="s">
        <v>175</v>
      </c>
      <c r="K5486" s="1">
        <v>1902</v>
      </c>
      <c r="L5486" s="1">
        <v>1902</v>
      </c>
      <c r="M5486">
        <v>0</v>
      </c>
      <c r="N5486">
        <v>672.1</v>
      </c>
      <c r="O5486" s="1">
        <v>1229.9000000000001</v>
      </c>
      <c r="P5486">
        <v>672.1</v>
      </c>
      <c r="Q5486">
        <v>0</v>
      </c>
      <c r="R5486">
        <v>672.1</v>
      </c>
      <c r="S5486">
        <v>0</v>
      </c>
    </row>
    <row r="5487" spans="1:19" x14ac:dyDescent="0.25">
      <c r="A5487" s="2">
        <v>1004</v>
      </c>
      <c r="B5487" t="s">
        <v>872</v>
      </c>
      <c r="C5487" s="2" t="str">
        <f t="shared" si="281"/>
        <v>19</v>
      </c>
      <c r="D5487" t="s">
        <v>757</v>
      </c>
      <c r="E5487" s="2" t="str">
        <f t="shared" si="283"/>
        <v>19102RM17</v>
      </c>
      <c r="F5487" t="s">
        <v>922</v>
      </c>
      <c r="G5487" t="s">
        <v>881</v>
      </c>
      <c r="H5487" t="s">
        <v>882</v>
      </c>
      <c r="I5487">
        <v>22609</v>
      </c>
      <c r="J5487" t="s">
        <v>44</v>
      </c>
      <c r="K5487">
        <v>992</v>
      </c>
      <c r="L5487">
        <v>992</v>
      </c>
      <c r="M5487">
        <v>0</v>
      </c>
      <c r="N5487">
        <v>159.97999999999999</v>
      </c>
      <c r="O5487">
        <v>832.02</v>
      </c>
      <c r="P5487">
        <v>159.97999999999999</v>
      </c>
      <c r="Q5487">
        <v>0</v>
      </c>
      <c r="R5487">
        <v>159.97999999999999</v>
      </c>
      <c r="S5487">
        <v>0</v>
      </c>
    </row>
    <row r="5488" spans="1:19" x14ac:dyDescent="0.25">
      <c r="A5488" s="2">
        <v>1004</v>
      </c>
      <c r="B5488" t="s">
        <v>872</v>
      </c>
      <c r="C5488" s="2" t="str">
        <f t="shared" si="281"/>
        <v>19</v>
      </c>
      <c r="D5488" t="s">
        <v>757</v>
      </c>
      <c r="E5488" s="2" t="str">
        <f t="shared" si="283"/>
        <v>19102RM17</v>
      </c>
      <c r="F5488" t="s">
        <v>922</v>
      </c>
      <c r="G5488" t="s">
        <v>881</v>
      </c>
      <c r="H5488" t="s">
        <v>882</v>
      </c>
      <c r="I5488">
        <v>22700</v>
      </c>
      <c r="J5488" t="s">
        <v>84</v>
      </c>
      <c r="K5488" s="1">
        <v>13188</v>
      </c>
      <c r="L5488" s="1">
        <v>21488</v>
      </c>
      <c r="M5488" s="1">
        <v>8300</v>
      </c>
      <c r="N5488" s="1">
        <v>21303.65</v>
      </c>
      <c r="O5488">
        <v>184.35</v>
      </c>
      <c r="P5488" s="1">
        <v>21303.65</v>
      </c>
      <c r="Q5488">
        <v>0</v>
      </c>
      <c r="R5488" s="1">
        <v>20028.79</v>
      </c>
      <c r="S5488" s="1">
        <v>1274.8599999999999</v>
      </c>
    </row>
    <row r="5489" spans="1:19" x14ac:dyDescent="0.25">
      <c r="A5489" s="2">
        <v>1004</v>
      </c>
      <c r="B5489" t="s">
        <v>872</v>
      </c>
      <c r="C5489" s="2" t="str">
        <f t="shared" si="281"/>
        <v>19</v>
      </c>
      <c r="D5489" t="s">
        <v>757</v>
      </c>
      <c r="E5489" s="2" t="str">
        <f t="shared" si="283"/>
        <v>19102RM17</v>
      </c>
      <c r="F5489" t="s">
        <v>922</v>
      </c>
      <c r="G5489" t="s">
        <v>881</v>
      </c>
      <c r="H5489" t="s">
        <v>882</v>
      </c>
      <c r="I5489">
        <v>22705</v>
      </c>
      <c r="J5489" t="s">
        <v>223</v>
      </c>
      <c r="K5489" s="1">
        <v>1278</v>
      </c>
      <c r="L5489" s="1">
        <v>1278</v>
      </c>
      <c r="M5489">
        <v>0</v>
      </c>
      <c r="N5489">
        <v>0</v>
      </c>
      <c r="O5489" s="1">
        <v>1278</v>
      </c>
      <c r="P5489">
        <v>0</v>
      </c>
      <c r="Q5489">
        <v>0</v>
      </c>
      <c r="R5489">
        <v>0</v>
      </c>
      <c r="S5489">
        <v>0</v>
      </c>
    </row>
    <row r="5490" spans="1:19" x14ac:dyDescent="0.25">
      <c r="A5490" s="2">
        <v>1004</v>
      </c>
      <c r="B5490" t="s">
        <v>872</v>
      </c>
      <c r="C5490" s="2" t="str">
        <f t="shared" si="281"/>
        <v>19</v>
      </c>
      <c r="D5490" t="s">
        <v>757</v>
      </c>
      <c r="E5490" s="2" t="str">
        <f t="shared" si="283"/>
        <v>19102RM17</v>
      </c>
      <c r="F5490" t="s">
        <v>922</v>
      </c>
      <c r="G5490" t="s">
        <v>881</v>
      </c>
      <c r="H5490" t="s">
        <v>882</v>
      </c>
      <c r="I5490">
        <v>22709</v>
      </c>
      <c r="J5490" t="s">
        <v>87</v>
      </c>
      <c r="K5490" s="1">
        <v>1440</v>
      </c>
      <c r="L5490" s="1">
        <v>2940</v>
      </c>
      <c r="M5490" s="1">
        <v>1500</v>
      </c>
      <c r="N5490" s="1">
        <v>2880.74</v>
      </c>
      <c r="O5490">
        <v>59.26</v>
      </c>
      <c r="P5490" s="1">
        <v>2880.74</v>
      </c>
      <c r="Q5490">
        <v>0</v>
      </c>
      <c r="R5490" s="1">
        <v>2880.74</v>
      </c>
      <c r="S5490">
        <v>0</v>
      </c>
    </row>
    <row r="5491" spans="1:19" x14ac:dyDescent="0.25">
      <c r="A5491" s="2">
        <v>1004</v>
      </c>
      <c r="B5491" t="s">
        <v>872</v>
      </c>
      <c r="C5491" s="2" t="str">
        <f t="shared" si="281"/>
        <v>19</v>
      </c>
      <c r="D5491" t="s">
        <v>757</v>
      </c>
      <c r="E5491" s="2" t="str">
        <f t="shared" si="283"/>
        <v>19102RM17</v>
      </c>
      <c r="F5491" t="s">
        <v>922</v>
      </c>
      <c r="G5491" t="s">
        <v>881</v>
      </c>
      <c r="H5491" t="s">
        <v>882</v>
      </c>
      <c r="I5491">
        <v>22714</v>
      </c>
      <c r="J5491" t="s">
        <v>886</v>
      </c>
      <c r="K5491" s="1">
        <v>38548</v>
      </c>
      <c r="L5491" s="1">
        <v>43829.73</v>
      </c>
      <c r="M5491" s="1">
        <v>5281.73</v>
      </c>
      <c r="N5491" s="1">
        <v>42861.66</v>
      </c>
      <c r="O5491">
        <v>968.07</v>
      </c>
      <c r="P5491" s="1">
        <v>42861.66</v>
      </c>
      <c r="Q5491">
        <v>0</v>
      </c>
      <c r="R5491" s="1">
        <v>42222.720000000001</v>
      </c>
      <c r="S5491">
        <v>638.94000000000005</v>
      </c>
    </row>
    <row r="5492" spans="1:19" x14ac:dyDescent="0.25">
      <c r="A5492" s="2">
        <v>1004</v>
      </c>
      <c r="B5492" t="s">
        <v>872</v>
      </c>
      <c r="C5492" s="2" t="str">
        <f t="shared" si="281"/>
        <v>19</v>
      </c>
      <c r="D5492" t="s">
        <v>757</v>
      </c>
      <c r="E5492" s="2" t="str">
        <f t="shared" si="283"/>
        <v>19102RM17</v>
      </c>
      <c r="F5492" t="s">
        <v>922</v>
      </c>
      <c r="G5492" t="s">
        <v>881</v>
      </c>
      <c r="H5492" t="s">
        <v>882</v>
      </c>
      <c r="I5492">
        <v>23100</v>
      </c>
      <c r="J5492" t="s">
        <v>89</v>
      </c>
      <c r="K5492">
        <v>600</v>
      </c>
      <c r="L5492">
        <v>600</v>
      </c>
      <c r="M5492">
        <v>0</v>
      </c>
      <c r="N5492">
        <v>88.92</v>
      </c>
      <c r="O5492">
        <v>511.08</v>
      </c>
      <c r="P5492">
        <v>88.92</v>
      </c>
      <c r="Q5492">
        <v>0</v>
      </c>
      <c r="R5492">
        <v>88.92</v>
      </c>
      <c r="S5492">
        <v>0</v>
      </c>
    </row>
    <row r="5493" spans="1:19" x14ac:dyDescent="0.25">
      <c r="A5493" s="2">
        <v>1004</v>
      </c>
      <c r="B5493" t="s">
        <v>872</v>
      </c>
      <c r="C5493" s="2" t="str">
        <f t="shared" si="281"/>
        <v>19</v>
      </c>
      <c r="D5493" t="s">
        <v>757</v>
      </c>
      <c r="E5493" s="2" t="str">
        <f t="shared" si="283"/>
        <v>19102RM17</v>
      </c>
      <c r="F5493" t="s">
        <v>922</v>
      </c>
      <c r="G5493" t="s">
        <v>881</v>
      </c>
      <c r="H5493" t="s">
        <v>882</v>
      </c>
      <c r="I5493">
        <v>27100</v>
      </c>
      <c r="J5493" t="s">
        <v>230</v>
      </c>
      <c r="K5493" s="1">
        <v>20883</v>
      </c>
      <c r="L5493" s="1">
        <v>20883</v>
      </c>
      <c r="M5493">
        <v>0</v>
      </c>
      <c r="N5493" s="1">
        <v>18740.27</v>
      </c>
      <c r="O5493" s="1">
        <v>2142.73</v>
      </c>
      <c r="P5493" s="1">
        <v>18740.27</v>
      </c>
      <c r="Q5493">
        <v>0</v>
      </c>
      <c r="R5493" s="1">
        <v>18740.27</v>
      </c>
      <c r="S5493">
        <v>0</v>
      </c>
    </row>
    <row r="5494" spans="1:19" x14ac:dyDescent="0.25">
      <c r="A5494" s="2">
        <v>1004</v>
      </c>
      <c r="B5494" t="s">
        <v>872</v>
      </c>
      <c r="C5494" s="2" t="str">
        <f t="shared" si="281"/>
        <v>19</v>
      </c>
      <c r="D5494" t="s">
        <v>757</v>
      </c>
      <c r="E5494" s="2" t="str">
        <f t="shared" si="283"/>
        <v>19102RM17</v>
      </c>
      <c r="F5494" t="s">
        <v>922</v>
      </c>
      <c r="G5494" t="s">
        <v>881</v>
      </c>
      <c r="H5494" t="s">
        <v>882</v>
      </c>
      <c r="I5494">
        <v>27105</v>
      </c>
      <c r="J5494" t="s">
        <v>875</v>
      </c>
      <c r="K5494" s="1">
        <v>3303</v>
      </c>
      <c r="L5494" s="1">
        <v>3303</v>
      </c>
      <c r="M5494">
        <v>0</v>
      </c>
      <c r="N5494" s="1">
        <v>3765.23</v>
      </c>
      <c r="O5494">
        <v>-462.23</v>
      </c>
      <c r="P5494" s="1">
        <v>3765.23</v>
      </c>
      <c r="Q5494">
        <v>0</v>
      </c>
      <c r="R5494" s="1">
        <v>3765.23</v>
      </c>
      <c r="S5494">
        <v>0</v>
      </c>
    </row>
    <row r="5495" spans="1:19" x14ac:dyDescent="0.25">
      <c r="A5495" s="2">
        <v>1004</v>
      </c>
      <c r="B5495" t="s">
        <v>872</v>
      </c>
      <c r="C5495" s="2" t="str">
        <f t="shared" ref="C5495:C5558" si="284">"19"</f>
        <v>19</v>
      </c>
      <c r="D5495" t="s">
        <v>757</v>
      </c>
      <c r="E5495" s="2" t="str">
        <f t="shared" si="283"/>
        <v>19102RM17</v>
      </c>
      <c r="F5495" t="s">
        <v>922</v>
      </c>
      <c r="G5495" t="s">
        <v>881</v>
      </c>
      <c r="H5495" t="s">
        <v>882</v>
      </c>
      <c r="I5495">
        <v>28001</v>
      </c>
      <c r="J5495" t="s">
        <v>45</v>
      </c>
      <c r="K5495" s="1">
        <v>5584</v>
      </c>
      <c r="L5495" s="1">
        <v>5584</v>
      </c>
      <c r="M5495">
        <v>0</v>
      </c>
      <c r="N5495" s="1">
        <v>4129.17</v>
      </c>
      <c r="O5495" s="1">
        <v>1454.83</v>
      </c>
      <c r="P5495" s="1">
        <v>4129.17</v>
      </c>
      <c r="Q5495">
        <v>0</v>
      </c>
      <c r="R5495" s="1">
        <v>4129.17</v>
      </c>
      <c r="S5495">
        <v>0</v>
      </c>
    </row>
    <row r="5496" spans="1:19" x14ac:dyDescent="0.25">
      <c r="A5496" s="2">
        <v>1004</v>
      </c>
      <c r="B5496" t="s">
        <v>872</v>
      </c>
      <c r="C5496" s="2" t="str">
        <f t="shared" si="284"/>
        <v>19</v>
      </c>
      <c r="D5496" t="s">
        <v>757</v>
      </c>
      <c r="E5496" s="2" t="str">
        <f t="shared" ref="E5496:E5520" si="285">"19102RM18"</f>
        <v>19102RM18</v>
      </c>
      <c r="F5496" t="s">
        <v>923</v>
      </c>
      <c r="G5496" t="s">
        <v>881</v>
      </c>
      <c r="H5496" t="s">
        <v>882</v>
      </c>
      <c r="I5496">
        <v>21000</v>
      </c>
      <c r="J5496" t="s">
        <v>167</v>
      </c>
      <c r="K5496">
        <v>0</v>
      </c>
      <c r="L5496" s="1">
        <v>5400</v>
      </c>
      <c r="M5496" s="1">
        <v>5400</v>
      </c>
      <c r="N5496" s="1">
        <v>5360.3</v>
      </c>
      <c r="O5496">
        <v>39.700000000000003</v>
      </c>
      <c r="P5496" s="1">
        <v>5360.3</v>
      </c>
      <c r="Q5496">
        <v>0</v>
      </c>
      <c r="R5496" s="1">
        <v>5360.3</v>
      </c>
      <c r="S5496">
        <v>0</v>
      </c>
    </row>
    <row r="5497" spans="1:19" x14ac:dyDescent="0.25">
      <c r="A5497" s="2">
        <v>1004</v>
      </c>
      <c r="B5497" t="s">
        <v>872</v>
      </c>
      <c r="C5497" s="2" t="str">
        <f t="shared" si="284"/>
        <v>19</v>
      </c>
      <c r="D5497" t="s">
        <v>757</v>
      </c>
      <c r="E5497" s="2" t="str">
        <f t="shared" si="285"/>
        <v>19102RM18</v>
      </c>
      <c r="F5497" t="s">
        <v>923</v>
      </c>
      <c r="G5497" t="s">
        <v>881</v>
      </c>
      <c r="H5497" t="s">
        <v>882</v>
      </c>
      <c r="I5497">
        <v>21200</v>
      </c>
      <c r="J5497" t="s">
        <v>68</v>
      </c>
      <c r="K5497">
        <v>809</v>
      </c>
      <c r="L5497">
        <v>809</v>
      </c>
      <c r="M5497">
        <v>0</v>
      </c>
      <c r="N5497">
        <v>0</v>
      </c>
      <c r="O5497">
        <v>809</v>
      </c>
      <c r="P5497">
        <v>0</v>
      </c>
      <c r="Q5497">
        <v>0</v>
      </c>
      <c r="R5497">
        <v>0</v>
      </c>
      <c r="S5497">
        <v>0</v>
      </c>
    </row>
    <row r="5498" spans="1:19" x14ac:dyDescent="0.25">
      <c r="A5498" s="2">
        <v>1004</v>
      </c>
      <c r="B5498" t="s">
        <v>872</v>
      </c>
      <c r="C5498" s="2" t="str">
        <f t="shared" si="284"/>
        <v>19</v>
      </c>
      <c r="D5498" t="s">
        <v>757</v>
      </c>
      <c r="E5498" s="2" t="str">
        <f t="shared" si="285"/>
        <v>19102RM18</v>
      </c>
      <c r="F5498" t="s">
        <v>923</v>
      </c>
      <c r="G5498" t="s">
        <v>881</v>
      </c>
      <c r="H5498" t="s">
        <v>882</v>
      </c>
      <c r="I5498">
        <v>21300</v>
      </c>
      <c r="J5498" t="s">
        <v>69</v>
      </c>
      <c r="K5498" s="1">
        <v>7391</v>
      </c>
      <c r="L5498" s="1">
        <v>12106</v>
      </c>
      <c r="M5498" s="1">
        <v>4715</v>
      </c>
      <c r="N5498" s="1">
        <v>10547.76</v>
      </c>
      <c r="O5498" s="1">
        <v>1558.24</v>
      </c>
      <c r="P5498" s="1">
        <v>10547.76</v>
      </c>
      <c r="Q5498">
        <v>0</v>
      </c>
      <c r="R5498" s="1">
        <v>10448.39</v>
      </c>
      <c r="S5498">
        <v>99.37</v>
      </c>
    </row>
    <row r="5499" spans="1:19" x14ac:dyDescent="0.25">
      <c r="A5499" s="2">
        <v>1004</v>
      </c>
      <c r="B5499" t="s">
        <v>872</v>
      </c>
      <c r="C5499" s="2" t="str">
        <f t="shared" si="284"/>
        <v>19</v>
      </c>
      <c r="D5499" t="s">
        <v>757</v>
      </c>
      <c r="E5499" s="2" t="str">
        <f t="shared" si="285"/>
        <v>19102RM18</v>
      </c>
      <c r="F5499" t="s">
        <v>923</v>
      </c>
      <c r="G5499" t="s">
        <v>881</v>
      </c>
      <c r="H5499" t="s">
        <v>882</v>
      </c>
      <c r="I5499">
        <v>21500</v>
      </c>
      <c r="J5499" t="s">
        <v>71</v>
      </c>
      <c r="K5499">
        <v>689</v>
      </c>
      <c r="L5499">
        <v>689</v>
      </c>
      <c r="M5499">
        <v>0</v>
      </c>
      <c r="N5499">
        <v>266.2</v>
      </c>
      <c r="O5499">
        <v>422.8</v>
      </c>
      <c r="P5499">
        <v>266.2</v>
      </c>
      <c r="Q5499">
        <v>0</v>
      </c>
      <c r="R5499">
        <v>266.2</v>
      </c>
      <c r="S5499">
        <v>0</v>
      </c>
    </row>
    <row r="5500" spans="1:19" x14ac:dyDescent="0.25">
      <c r="A5500" s="2">
        <v>1004</v>
      </c>
      <c r="B5500" t="s">
        <v>872</v>
      </c>
      <c r="C5500" s="2" t="str">
        <f t="shared" si="284"/>
        <v>19</v>
      </c>
      <c r="D5500" t="s">
        <v>757</v>
      </c>
      <c r="E5500" s="2" t="str">
        <f t="shared" si="285"/>
        <v>19102RM18</v>
      </c>
      <c r="F5500" t="s">
        <v>923</v>
      </c>
      <c r="G5500" t="s">
        <v>881</v>
      </c>
      <c r="H5500" t="s">
        <v>882</v>
      </c>
      <c r="I5500">
        <v>22000</v>
      </c>
      <c r="J5500" t="s">
        <v>39</v>
      </c>
      <c r="K5500" s="1">
        <v>1830</v>
      </c>
      <c r="L5500" s="1">
        <v>2330</v>
      </c>
      <c r="M5500">
        <v>500</v>
      </c>
      <c r="N5500" s="1">
        <v>1363.71</v>
      </c>
      <c r="O5500">
        <v>966.29</v>
      </c>
      <c r="P5500" s="1">
        <v>1363.71</v>
      </c>
      <c r="Q5500">
        <v>0</v>
      </c>
      <c r="R5500" s="1">
        <v>1363.71</v>
      </c>
      <c r="S5500">
        <v>0</v>
      </c>
    </row>
    <row r="5501" spans="1:19" x14ac:dyDescent="0.25">
      <c r="A5501" s="2">
        <v>1004</v>
      </c>
      <c r="B5501" t="s">
        <v>872</v>
      </c>
      <c r="C5501" s="2" t="str">
        <f t="shared" si="284"/>
        <v>19</v>
      </c>
      <c r="D5501" t="s">
        <v>757</v>
      </c>
      <c r="E5501" s="2" t="str">
        <f t="shared" si="285"/>
        <v>19102RM18</v>
      </c>
      <c r="F5501" t="s">
        <v>923</v>
      </c>
      <c r="G5501" t="s">
        <v>881</v>
      </c>
      <c r="H5501" t="s">
        <v>882</v>
      </c>
      <c r="I5501">
        <v>22004</v>
      </c>
      <c r="J5501" t="s">
        <v>72</v>
      </c>
      <c r="K5501" s="1">
        <v>1375</v>
      </c>
      <c r="L5501" s="1">
        <v>1375</v>
      </c>
      <c r="M5501">
        <v>0</v>
      </c>
      <c r="N5501">
        <v>0</v>
      </c>
      <c r="O5501" s="1">
        <v>1375</v>
      </c>
      <c r="P5501">
        <v>0</v>
      </c>
      <c r="Q5501">
        <v>0</v>
      </c>
      <c r="R5501">
        <v>0</v>
      </c>
      <c r="S5501">
        <v>0</v>
      </c>
    </row>
    <row r="5502" spans="1:19" x14ac:dyDescent="0.25">
      <c r="A5502" s="2">
        <v>1004</v>
      </c>
      <c r="B5502" t="s">
        <v>872</v>
      </c>
      <c r="C5502" s="2" t="str">
        <f t="shared" si="284"/>
        <v>19</v>
      </c>
      <c r="D5502" t="s">
        <v>757</v>
      </c>
      <c r="E5502" s="2" t="str">
        <f t="shared" si="285"/>
        <v>19102RM18</v>
      </c>
      <c r="F5502" t="s">
        <v>923</v>
      </c>
      <c r="G5502" t="s">
        <v>881</v>
      </c>
      <c r="H5502" t="s">
        <v>882</v>
      </c>
      <c r="I5502">
        <v>22100</v>
      </c>
      <c r="J5502" t="s">
        <v>73</v>
      </c>
      <c r="K5502" s="1">
        <v>30416</v>
      </c>
      <c r="L5502" s="1">
        <v>47916</v>
      </c>
      <c r="M5502" s="1">
        <v>17500</v>
      </c>
      <c r="N5502" s="1">
        <v>63642.92</v>
      </c>
      <c r="O5502" s="1">
        <v>-15726.92</v>
      </c>
      <c r="P5502" s="1">
        <v>63642.92</v>
      </c>
      <c r="Q5502">
        <v>0</v>
      </c>
      <c r="R5502" s="1">
        <v>63642.92</v>
      </c>
      <c r="S5502">
        <v>0</v>
      </c>
    </row>
    <row r="5503" spans="1:19" x14ac:dyDescent="0.25">
      <c r="A5503" s="2">
        <v>1004</v>
      </c>
      <c r="B5503" t="s">
        <v>872</v>
      </c>
      <c r="C5503" s="2" t="str">
        <f t="shared" si="284"/>
        <v>19</v>
      </c>
      <c r="D5503" t="s">
        <v>757</v>
      </c>
      <c r="E5503" s="2" t="str">
        <f t="shared" si="285"/>
        <v>19102RM18</v>
      </c>
      <c r="F5503" t="s">
        <v>923</v>
      </c>
      <c r="G5503" t="s">
        <v>881</v>
      </c>
      <c r="H5503" t="s">
        <v>882</v>
      </c>
      <c r="I5503">
        <v>22101</v>
      </c>
      <c r="J5503" t="s">
        <v>74</v>
      </c>
      <c r="K5503" s="1">
        <v>17180</v>
      </c>
      <c r="L5503" s="1">
        <v>17180</v>
      </c>
      <c r="M5503">
        <v>0</v>
      </c>
      <c r="N5503" s="1">
        <v>13153.68</v>
      </c>
      <c r="O5503" s="1">
        <v>4026.32</v>
      </c>
      <c r="P5503" s="1">
        <v>13153.68</v>
      </c>
      <c r="Q5503">
        <v>0</v>
      </c>
      <c r="R5503" s="1">
        <v>13153.68</v>
      </c>
      <c r="S5503">
        <v>0</v>
      </c>
    </row>
    <row r="5504" spans="1:19" x14ac:dyDescent="0.25">
      <c r="A5504" s="2">
        <v>1004</v>
      </c>
      <c r="B5504" t="s">
        <v>872</v>
      </c>
      <c r="C5504" s="2" t="str">
        <f t="shared" si="284"/>
        <v>19</v>
      </c>
      <c r="D5504" t="s">
        <v>757</v>
      </c>
      <c r="E5504" s="2" t="str">
        <f t="shared" si="285"/>
        <v>19102RM18</v>
      </c>
      <c r="F5504" t="s">
        <v>923</v>
      </c>
      <c r="G5504" t="s">
        <v>881</v>
      </c>
      <c r="H5504" t="s">
        <v>882</v>
      </c>
      <c r="I5504">
        <v>22102</v>
      </c>
      <c r="J5504" t="s">
        <v>75</v>
      </c>
      <c r="K5504" s="1">
        <v>17775</v>
      </c>
      <c r="L5504" s="1">
        <v>17775</v>
      </c>
      <c r="M5504">
        <v>0</v>
      </c>
      <c r="N5504" s="1">
        <v>10074.870000000001</v>
      </c>
      <c r="O5504" s="1">
        <v>7700.13</v>
      </c>
      <c r="P5504" s="1">
        <v>10074.870000000001</v>
      </c>
      <c r="Q5504">
        <v>0</v>
      </c>
      <c r="R5504" s="1">
        <v>10074.870000000001</v>
      </c>
      <c r="S5504">
        <v>0</v>
      </c>
    </row>
    <row r="5505" spans="1:19" x14ac:dyDescent="0.25">
      <c r="A5505" s="2">
        <v>1004</v>
      </c>
      <c r="B5505" t="s">
        <v>872</v>
      </c>
      <c r="C5505" s="2" t="str">
        <f t="shared" si="284"/>
        <v>19</v>
      </c>
      <c r="D5505" t="s">
        <v>757</v>
      </c>
      <c r="E5505" s="2" t="str">
        <f t="shared" si="285"/>
        <v>19102RM18</v>
      </c>
      <c r="F5505" t="s">
        <v>923</v>
      </c>
      <c r="G5505" t="s">
        <v>881</v>
      </c>
      <c r="H5505" t="s">
        <v>882</v>
      </c>
      <c r="I5505">
        <v>22103</v>
      </c>
      <c r="J5505" t="s">
        <v>76</v>
      </c>
      <c r="K5505" s="1">
        <v>16864</v>
      </c>
      <c r="L5505" s="1">
        <v>21864</v>
      </c>
      <c r="M5505" s="1">
        <v>5000</v>
      </c>
      <c r="N5505" s="1">
        <v>27904.240000000002</v>
      </c>
      <c r="O5505" s="1">
        <v>-6040.24</v>
      </c>
      <c r="P5505" s="1">
        <v>27904.240000000002</v>
      </c>
      <c r="Q5505">
        <v>0</v>
      </c>
      <c r="R5505" s="1">
        <v>27904.240000000002</v>
      </c>
      <c r="S5505">
        <v>0</v>
      </c>
    </row>
    <row r="5506" spans="1:19" x14ac:dyDescent="0.25">
      <c r="A5506" s="2">
        <v>1004</v>
      </c>
      <c r="B5506" t="s">
        <v>872</v>
      </c>
      <c r="C5506" s="2" t="str">
        <f t="shared" si="284"/>
        <v>19</v>
      </c>
      <c r="D5506" t="s">
        <v>757</v>
      </c>
      <c r="E5506" s="2" t="str">
        <f t="shared" si="285"/>
        <v>19102RM18</v>
      </c>
      <c r="F5506" t="s">
        <v>923</v>
      </c>
      <c r="G5506" t="s">
        <v>881</v>
      </c>
      <c r="H5506" t="s">
        <v>882</v>
      </c>
      <c r="I5506">
        <v>22104</v>
      </c>
      <c r="J5506" t="s">
        <v>77</v>
      </c>
      <c r="K5506">
        <v>0</v>
      </c>
      <c r="L5506" s="1">
        <v>7000</v>
      </c>
      <c r="M5506" s="1">
        <v>7000</v>
      </c>
      <c r="N5506" s="1">
        <v>6998.49</v>
      </c>
      <c r="O5506">
        <v>1.51</v>
      </c>
      <c r="P5506" s="1">
        <v>6998.49</v>
      </c>
      <c r="Q5506">
        <v>0</v>
      </c>
      <c r="R5506" s="1">
        <v>6998.47</v>
      </c>
      <c r="S5506">
        <v>0.02</v>
      </c>
    </row>
    <row r="5507" spans="1:19" x14ac:dyDescent="0.25">
      <c r="A5507" s="2">
        <v>1004</v>
      </c>
      <c r="B5507" t="s">
        <v>872</v>
      </c>
      <c r="C5507" s="2" t="str">
        <f t="shared" si="284"/>
        <v>19</v>
      </c>
      <c r="D5507" t="s">
        <v>757</v>
      </c>
      <c r="E5507" s="2" t="str">
        <f t="shared" si="285"/>
        <v>19102RM18</v>
      </c>
      <c r="F5507" t="s">
        <v>923</v>
      </c>
      <c r="G5507" t="s">
        <v>881</v>
      </c>
      <c r="H5507" t="s">
        <v>882</v>
      </c>
      <c r="I5507">
        <v>22105</v>
      </c>
      <c r="J5507" t="s">
        <v>357</v>
      </c>
      <c r="K5507" s="1">
        <v>180314</v>
      </c>
      <c r="L5507">
        <v>440</v>
      </c>
      <c r="M5507" s="1">
        <v>-179874</v>
      </c>
      <c r="N5507">
        <v>0</v>
      </c>
      <c r="O5507">
        <v>440</v>
      </c>
      <c r="P5507">
        <v>0</v>
      </c>
      <c r="Q5507">
        <v>0</v>
      </c>
      <c r="R5507">
        <v>0</v>
      </c>
      <c r="S5507">
        <v>0</v>
      </c>
    </row>
    <row r="5508" spans="1:19" x14ac:dyDescent="0.25">
      <c r="A5508" s="2">
        <v>1004</v>
      </c>
      <c r="B5508" t="s">
        <v>872</v>
      </c>
      <c r="C5508" s="2" t="str">
        <f t="shared" si="284"/>
        <v>19</v>
      </c>
      <c r="D5508" t="s">
        <v>757</v>
      </c>
      <c r="E5508" s="2" t="str">
        <f t="shared" si="285"/>
        <v>19102RM18</v>
      </c>
      <c r="F5508" t="s">
        <v>923</v>
      </c>
      <c r="G5508" t="s">
        <v>881</v>
      </c>
      <c r="H5508" t="s">
        <v>882</v>
      </c>
      <c r="I5508">
        <v>22107</v>
      </c>
      <c r="J5508" t="s">
        <v>106</v>
      </c>
      <c r="K5508" s="1">
        <v>2024</v>
      </c>
      <c r="L5508" s="1">
        <v>2024</v>
      </c>
      <c r="M5508">
        <v>0</v>
      </c>
      <c r="N5508">
        <v>0</v>
      </c>
      <c r="O5508" s="1">
        <v>2024</v>
      </c>
      <c r="P5508">
        <v>0</v>
      </c>
      <c r="Q5508">
        <v>0</v>
      </c>
      <c r="R5508">
        <v>0</v>
      </c>
      <c r="S5508">
        <v>0</v>
      </c>
    </row>
    <row r="5509" spans="1:19" x14ac:dyDescent="0.25">
      <c r="A5509" s="2">
        <v>1004</v>
      </c>
      <c r="B5509" t="s">
        <v>872</v>
      </c>
      <c r="C5509" s="2" t="str">
        <f t="shared" si="284"/>
        <v>19</v>
      </c>
      <c r="D5509" t="s">
        <v>757</v>
      </c>
      <c r="E5509" s="2" t="str">
        <f t="shared" si="285"/>
        <v>19102RM18</v>
      </c>
      <c r="F5509" t="s">
        <v>923</v>
      </c>
      <c r="G5509" t="s">
        <v>881</v>
      </c>
      <c r="H5509" t="s">
        <v>882</v>
      </c>
      <c r="I5509">
        <v>22109</v>
      </c>
      <c r="J5509" t="s">
        <v>78</v>
      </c>
      <c r="K5509" s="1">
        <v>16608</v>
      </c>
      <c r="L5509" s="1">
        <v>31559</v>
      </c>
      <c r="M5509" s="1">
        <v>14951</v>
      </c>
      <c r="N5509" s="1">
        <v>29289.21</v>
      </c>
      <c r="O5509" s="1">
        <v>2269.79</v>
      </c>
      <c r="P5509" s="1">
        <v>29289.21</v>
      </c>
      <c r="Q5509">
        <v>0</v>
      </c>
      <c r="R5509" s="1">
        <v>29289.21</v>
      </c>
      <c r="S5509">
        <v>0</v>
      </c>
    </row>
    <row r="5510" spans="1:19" x14ac:dyDescent="0.25">
      <c r="A5510" s="2">
        <v>1004</v>
      </c>
      <c r="B5510" t="s">
        <v>872</v>
      </c>
      <c r="C5510" s="2" t="str">
        <f t="shared" si="284"/>
        <v>19</v>
      </c>
      <c r="D5510" t="s">
        <v>757</v>
      </c>
      <c r="E5510" s="2" t="str">
        <f t="shared" si="285"/>
        <v>19102RM18</v>
      </c>
      <c r="F5510" t="s">
        <v>923</v>
      </c>
      <c r="G5510" t="s">
        <v>881</v>
      </c>
      <c r="H5510" t="s">
        <v>882</v>
      </c>
      <c r="I5510">
        <v>22300</v>
      </c>
      <c r="J5510" t="s">
        <v>79</v>
      </c>
      <c r="K5510">
        <v>250</v>
      </c>
      <c r="L5510">
        <v>250</v>
      </c>
      <c r="M5510">
        <v>0</v>
      </c>
      <c r="N5510">
        <v>116.15</v>
      </c>
      <c r="O5510">
        <v>133.85</v>
      </c>
      <c r="P5510">
        <v>116.15</v>
      </c>
      <c r="Q5510">
        <v>0</v>
      </c>
      <c r="R5510">
        <v>116.15</v>
      </c>
      <c r="S5510">
        <v>0</v>
      </c>
    </row>
    <row r="5511" spans="1:19" x14ac:dyDescent="0.25">
      <c r="A5511" s="2">
        <v>1004</v>
      </c>
      <c r="B5511" t="s">
        <v>872</v>
      </c>
      <c r="C5511" s="2" t="str">
        <f t="shared" si="284"/>
        <v>19</v>
      </c>
      <c r="D5511" t="s">
        <v>757</v>
      </c>
      <c r="E5511" s="2" t="str">
        <f t="shared" si="285"/>
        <v>19102RM18</v>
      </c>
      <c r="F5511" t="s">
        <v>923</v>
      </c>
      <c r="G5511" t="s">
        <v>881</v>
      </c>
      <c r="H5511" t="s">
        <v>882</v>
      </c>
      <c r="I5511">
        <v>22500</v>
      </c>
      <c r="J5511" t="s">
        <v>81</v>
      </c>
      <c r="K5511">
        <v>0</v>
      </c>
      <c r="L5511">
        <v>342</v>
      </c>
      <c r="M5511">
        <v>342</v>
      </c>
      <c r="N5511">
        <v>340</v>
      </c>
      <c r="O5511">
        <v>2</v>
      </c>
      <c r="P5511">
        <v>340</v>
      </c>
      <c r="Q5511">
        <v>0</v>
      </c>
      <c r="R5511">
        <v>340</v>
      </c>
      <c r="S5511">
        <v>0</v>
      </c>
    </row>
    <row r="5512" spans="1:19" x14ac:dyDescent="0.25">
      <c r="A5512" s="2">
        <v>1004</v>
      </c>
      <c r="B5512" t="s">
        <v>872</v>
      </c>
      <c r="C5512" s="2" t="str">
        <f t="shared" si="284"/>
        <v>19</v>
      </c>
      <c r="D5512" t="s">
        <v>757</v>
      </c>
      <c r="E5512" s="2" t="str">
        <f t="shared" si="285"/>
        <v>19102RM18</v>
      </c>
      <c r="F5512" t="s">
        <v>923</v>
      </c>
      <c r="G5512" t="s">
        <v>881</v>
      </c>
      <c r="H5512" t="s">
        <v>882</v>
      </c>
      <c r="I5512">
        <v>22501</v>
      </c>
      <c r="J5512" t="s">
        <v>687</v>
      </c>
      <c r="K5512">
        <v>0</v>
      </c>
      <c r="L5512">
        <v>100</v>
      </c>
      <c r="M5512">
        <v>100</v>
      </c>
      <c r="N5512">
        <v>96.21</v>
      </c>
      <c r="O5512">
        <v>3.79</v>
      </c>
      <c r="P5512">
        <v>96.21</v>
      </c>
      <c r="Q5512">
        <v>0</v>
      </c>
      <c r="R5512">
        <v>96.21</v>
      </c>
      <c r="S5512">
        <v>0</v>
      </c>
    </row>
    <row r="5513" spans="1:19" x14ac:dyDescent="0.25">
      <c r="A5513" s="2">
        <v>1004</v>
      </c>
      <c r="B5513" t="s">
        <v>872</v>
      </c>
      <c r="C5513" s="2" t="str">
        <f t="shared" si="284"/>
        <v>19</v>
      </c>
      <c r="D5513" t="s">
        <v>757</v>
      </c>
      <c r="E5513" s="2" t="str">
        <f t="shared" si="285"/>
        <v>19102RM18</v>
      </c>
      <c r="F5513" t="s">
        <v>923</v>
      </c>
      <c r="G5513" t="s">
        <v>881</v>
      </c>
      <c r="H5513" t="s">
        <v>882</v>
      </c>
      <c r="I5513">
        <v>22609</v>
      </c>
      <c r="J5513" t="s">
        <v>44</v>
      </c>
      <c r="K5513">
        <v>979</v>
      </c>
      <c r="L5513">
        <v>979</v>
      </c>
      <c r="M5513">
        <v>0</v>
      </c>
      <c r="N5513">
        <v>219.36</v>
      </c>
      <c r="O5513">
        <v>759.64</v>
      </c>
      <c r="P5513">
        <v>219.36</v>
      </c>
      <c r="Q5513">
        <v>0</v>
      </c>
      <c r="R5513">
        <v>219.36</v>
      </c>
      <c r="S5513">
        <v>0</v>
      </c>
    </row>
    <row r="5514" spans="1:19" x14ac:dyDescent="0.25">
      <c r="A5514" s="2">
        <v>1004</v>
      </c>
      <c r="B5514" t="s">
        <v>872</v>
      </c>
      <c r="C5514" s="2" t="str">
        <f t="shared" si="284"/>
        <v>19</v>
      </c>
      <c r="D5514" t="s">
        <v>757</v>
      </c>
      <c r="E5514" s="2" t="str">
        <f t="shared" si="285"/>
        <v>19102RM18</v>
      </c>
      <c r="F5514" t="s">
        <v>923</v>
      </c>
      <c r="G5514" t="s">
        <v>881</v>
      </c>
      <c r="H5514" t="s">
        <v>882</v>
      </c>
      <c r="I5514">
        <v>22700</v>
      </c>
      <c r="J5514" t="s">
        <v>84</v>
      </c>
      <c r="K5514" s="1">
        <v>9015</v>
      </c>
      <c r="L5514" s="1">
        <v>9015</v>
      </c>
      <c r="M5514">
        <v>0</v>
      </c>
      <c r="N5514" s="1">
        <v>4833.01</v>
      </c>
      <c r="O5514" s="1">
        <v>4181.99</v>
      </c>
      <c r="P5514" s="1">
        <v>4833.01</v>
      </c>
      <c r="Q5514">
        <v>0</v>
      </c>
      <c r="R5514" s="1">
        <v>4833</v>
      </c>
      <c r="S5514">
        <v>0.01</v>
      </c>
    </row>
    <row r="5515" spans="1:19" x14ac:dyDescent="0.25">
      <c r="A5515" s="2">
        <v>1004</v>
      </c>
      <c r="B5515" t="s">
        <v>872</v>
      </c>
      <c r="C5515" s="2" t="str">
        <f t="shared" si="284"/>
        <v>19</v>
      </c>
      <c r="D5515" t="s">
        <v>757</v>
      </c>
      <c r="E5515" s="2" t="str">
        <f t="shared" si="285"/>
        <v>19102RM18</v>
      </c>
      <c r="F5515" t="s">
        <v>923</v>
      </c>
      <c r="G5515" t="s">
        <v>881</v>
      </c>
      <c r="H5515" t="s">
        <v>882</v>
      </c>
      <c r="I5515">
        <v>22709</v>
      </c>
      <c r="J5515" t="s">
        <v>87</v>
      </c>
      <c r="K5515" s="1">
        <v>1440</v>
      </c>
      <c r="L5515" s="1">
        <v>2440</v>
      </c>
      <c r="M5515" s="1">
        <v>1000</v>
      </c>
      <c r="N5515" s="1">
        <v>2220.83</v>
      </c>
      <c r="O5515">
        <v>219.17</v>
      </c>
      <c r="P5515" s="1">
        <v>2220.83</v>
      </c>
      <c r="Q5515">
        <v>0</v>
      </c>
      <c r="R5515" s="1">
        <v>1890.88</v>
      </c>
      <c r="S5515">
        <v>329.95</v>
      </c>
    </row>
    <row r="5516" spans="1:19" x14ac:dyDescent="0.25">
      <c r="A5516" s="2">
        <v>1004</v>
      </c>
      <c r="B5516" t="s">
        <v>872</v>
      </c>
      <c r="C5516" s="2" t="str">
        <f t="shared" si="284"/>
        <v>19</v>
      </c>
      <c r="D5516" t="s">
        <v>757</v>
      </c>
      <c r="E5516" s="2" t="str">
        <f t="shared" si="285"/>
        <v>19102RM18</v>
      </c>
      <c r="F5516" t="s">
        <v>923</v>
      </c>
      <c r="G5516" t="s">
        <v>881</v>
      </c>
      <c r="H5516" t="s">
        <v>882</v>
      </c>
      <c r="I5516">
        <v>22714</v>
      </c>
      <c r="J5516" t="s">
        <v>886</v>
      </c>
      <c r="K5516" s="1">
        <v>8282</v>
      </c>
      <c r="L5516" s="1">
        <v>9432.23</v>
      </c>
      <c r="M5516" s="1">
        <v>1150.23</v>
      </c>
      <c r="N5516" s="1">
        <v>9172.56</v>
      </c>
      <c r="O5516">
        <v>259.67</v>
      </c>
      <c r="P5516" s="1">
        <v>9172.56</v>
      </c>
      <c r="Q5516">
        <v>0</v>
      </c>
      <c r="R5516" s="1">
        <v>9086.7900000000009</v>
      </c>
      <c r="S5516">
        <v>85.77</v>
      </c>
    </row>
    <row r="5517" spans="1:19" x14ac:dyDescent="0.25">
      <c r="A5517" s="2">
        <v>1004</v>
      </c>
      <c r="B5517" t="s">
        <v>872</v>
      </c>
      <c r="C5517" s="2" t="str">
        <f t="shared" si="284"/>
        <v>19</v>
      </c>
      <c r="D5517" t="s">
        <v>757</v>
      </c>
      <c r="E5517" s="2" t="str">
        <f t="shared" si="285"/>
        <v>19102RM18</v>
      </c>
      <c r="F5517" t="s">
        <v>923</v>
      </c>
      <c r="G5517" t="s">
        <v>881</v>
      </c>
      <c r="H5517" t="s">
        <v>882</v>
      </c>
      <c r="I5517">
        <v>23100</v>
      </c>
      <c r="J5517" t="s">
        <v>89</v>
      </c>
      <c r="K5517">
        <v>600</v>
      </c>
      <c r="L5517">
        <v>600</v>
      </c>
      <c r="M5517">
        <v>0</v>
      </c>
      <c r="N5517">
        <v>0</v>
      </c>
      <c r="O5517">
        <v>600</v>
      </c>
      <c r="P5517">
        <v>0</v>
      </c>
      <c r="Q5517">
        <v>0</v>
      </c>
      <c r="R5517">
        <v>0</v>
      </c>
      <c r="S5517">
        <v>0</v>
      </c>
    </row>
    <row r="5518" spans="1:19" x14ac:dyDescent="0.25">
      <c r="A5518" s="2">
        <v>1004</v>
      </c>
      <c r="B5518" t="s">
        <v>872</v>
      </c>
      <c r="C5518" s="2" t="str">
        <f t="shared" si="284"/>
        <v>19</v>
      </c>
      <c r="D5518" t="s">
        <v>757</v>
      </c>
      <c r="E5518" s="2" t="str">
        <f t="shared" si="285"/>
        <v>19102RM18</v>
      </c>
      <c r="F5518" t="s">
        <v>923</v>
      </c>
      <c r="G5518" t="s">
        <v>881</v>
      </c>
      <c r="H5518" t="s">
        <v>882</v>
      </c>
      <c r="I5518">
        <v>27100</v>
      </c>
      <c r="J5518" t="s">
        <v>230</v>
      </c>
      <c r="K5518">
        <v>864</v>
      </c>
      <c r="L5518" s="1">
        <v>3864</v>
      </c>
      <c r="M5518" s="1">
        <v>3000</v>
      </c>
      <c r="N5518" s="1">
        <v>1761.67</v>
      </c>
      <c r="O5518" s="1">
        <v>2102.33</v>
      </c>
      <c r="P5518" s="1">
        <v>1761.67</v>
      </c>
      <c r="Q5518">
        <v>0</v>
      </c>
      <c r="R5518" s="1">
        <v>1761.67</v>
      </c>
      <c r="S5518">
        <v>0</v>
      </c>
    </row>
    <row r="5519" spans="1:19" x14ac:dyDescent="0.25">
      <c r="A5519" s="2">
        <v>1004</v>
      </c>
      <c r="B5519" t="s">
        <v>872</v>
      </c>
      <c r="C5519" s="2" t="str">
        <f t="shared" si="284"/>
        <v>19</v>
      </c>
      <c r="D5519" t="s">
        <v>757</v>
      </c>
      <c r="E5519" s="2" t="str">
        <f t="shared" si="285"/>
        <v>19102RM18</v>
      </c>
      <c r="F5519" t="s">
        <v>923</v>
      </c>
      <c r="G5519" t="s">
        <v>881</v>
      </c>
      <c r="H5519" t="s">
        <v>882</v>
      </c>
      <c r="I5519">
        <v>27105</v>
      </c>
      <c r="J5519" t="s">
        <v>875</v>
      </c>
      <c r="K5519">
        <v>500</v>
      </c>
      <c r="L5519">
        <v>500</v>
      </c>
      <c r="M5519">
        <v>0</v>
      </c>
      <c r="N5519">
        <v>0</v>
      </c>
      <c r="O5519">
        <v>500</v>
      </c>
      <c r="P5519">
        <v>0</v>
      </c>
      <c r="Q5519">
        <v>0</v>
      </c>
      <c r="R5519">
        <v>0</v>
      </c>
      <c r="S5519">
        <v>0</v>
      </c>
    </row>
    <row r="5520" spans="1:19" x14ac:dyDescent="0.25">
      <c r="A5520" s="2">
        <v>1004</v>
      </c>
      <c r="B5520" t="s">
        <v>872</v>
      </c>
      <c r="C5520" s="2" t="str">
        <f t="shared" si="284"/>
        <v>19</v>
      </c>
      <c r="D5520" t="s">
        <v>757</v>
      </c>
      <c r="E5520" s="2" t="str">
        <f t="shared" si="285"/>
        <v>19102RM18</v>
      </c>
      <c r="F5520" t="s">
        <v>923</v>
      </c>
      <c r="G5520" t="s">
        <v>881</v>
      </c>
      <c r="H5520" t="s">
        <v>882</v>
      </c>
      <c r="I5520">
        <v>28001</v>
      </c>
      <c r="J5520" t="s">
        <v>45</v>
      </c>
      <c r="K5520" s="1">
        <v>3274</v>
      </c>
      <c r="L5520" s="1">
        <v>3274</v>
      </c>
      <c r="M5520">
        <v>0</v>
      </c>
      <c r="N5520" s="1">
        <v>2900.07</v>
      </c>
      <c r="O5520">
        <v>373.93</v>
      </c>
      <c r="P5520" s="1">
        <v>2900.07</v>
      </c>
      <c r="Q5520">
        <v>0</v>
      </c>
      <c r="R5520" s="1">
        <v>2900.07</v>
      </c>
      <c r="S5520">
        <v>0</v>
      </c>
    </row>
    <row r="5521" spans="1:19" x14ac:dyDescent="0.25">
      <c r="A5521" s="2">
        <v>1004</v>
      </c>
      <c r="B5521" t="s">
        <v>872</v>
      </c>
      <c r="C5521" s="2" t="str">
        <f t="shared" si="284"/>
        <v>19</v>
      </c>
      <c r="D5521" t="s">
        <v>757</v>
      </c>
      <c r="E5521" s="2" t="str">
        <f t="shared" ref="E5521:E5546" si="286">"19102RM19"</f>
        <v>19102RM19</v>
      </c>
      <c r="F5521" t="s">
        <v>924</v>
      </c>
      <c r="G5521" t="s">
        <v>881</v>
      </c>
      <c r="H5521" t="s">
        <v>882</v>
      </c>
      <c r="I5521">
        <v>21200</v>
      </c>
      <c r="J5521" t="s">
        <v>68</v>
      </c>
      <c r="K5521" s="1">
        <v>2187</v>
      </c>
      <c r="L5521" s="1">
        <v>5187</v>
      </c>
      <c r="M5521" s="1">
        <v>3000</v>
      </c>
      <c r="N5521" s="1">
        <v>5503.4</v>
      </c>
      <c r="O5521">
        <v>-316.39999999999998</v>
      </c>
      <c r="P5521" s="1">
        <v>5503.4</v>
      </c>
      <c r="Q5521">
        <v>0</v>
      </c>
      <c r="R5521" s="1">
        <v>5503.4</v>
      </c>
      <c r="S5521">
        <v>0</v>
      </c>
    </row>
    <row r="5522" spans="1:19" x14ac:dyDescent="0.25">
      <c r="A5522" s="2">
        <v>1004</v>
      </c>
      <c r="B5522" t="s">
        <v>872</v>
      </c>
      <c r="C5522" s="2" t="str">
        <f t="shared" si="284"/>
        <v>19</v>
      </c>
      <c r="D5522" t="s">
        <v>757</v>
      </c>
      <c r="E5522" s="2" t="str">
        <f t="shared" si="286"/>
        <v>19102RM19</v>
      </c>
      <c r="F5522" t="s">
        <v>924</v>
      </c>
      <c r="G5522" t="s">
        <v>881</v>
      </c>
      <c r="H5522" t="s">
        <v>882</v>
      </c>
      <c r="I5522">
        <v>21300</v>
      </c>
      <c r="J5522" t="s">
        <v>69</v>
      </c>
      <c r="K5522" s="1">
        <v>14044</v>
      </c>
      <c r="L5522" s="1">
        <v>20044</v>
      </c>
      <c r="M5522" s="1">
        <v>6000</v>
      </c>
      <c r="N5522" s="1">
        <v>15913.71</v>
      </c>
      <c r="O5522" s="1">
        <v>4130.29</v>
      </c>
      <c r="P5522" s="1">
        <v>15913.71</v>
      </c>
      <c r="Q5522">
        <v>0</v>
      </c>
      <c r="R5522" s="1">
        <v>15275.34</v>
      </c>
      <c r="S5522">
        <v>638.37</v>
      </c>
    </row>
    <row r="5523" spans="1:19" x14ac:dyDescent="0.25">
      <c r="A5523" s="2">
        <v>1004</v>
      </c>
      <c r="B5523" t="s">
        <v>872</v>
      </c>
      <c r="C5523" s="2" t="str">
        <f t="shared" si="284"/>
        <v>19</v>
      </c>
      <c r="D5523" t="s">
        <v>757</v>
      </c>
      <c r="E5523" s="2" t="str">
        <f t="shared" si="286"/>
        <v>19102RM19</v>
      </c>
      <c r="F5523" t="s">
        <v>924</v>
      </c>
      <c r="G5523" t="s">
        <v>881</v>
      </c>
      <c r="H5523" t="s">
        <v>882</v>
      </c>
      <c r="I5523">
        <v>21400</v>
      </c>
      <c r="J5523" t="s">
        <v>70</v>
      </c>
      <c r="K5523" s="1">
        <v>2400</v>
      </c>
      <c r="L5523" s="1">
        <v>2400</v>
      </c>
      <c r="M5523">
        <v>0</v>
      </c>
      <c r="N5523">
        <v>705.29</v>
      </c>
      <c r="O5523" s="1">
        <v>1694.71</v>
      </c>
      <c r="P5523">
        <v>705.29</v>
      </c>
      <c r="Q5523">
        <v>0</v>
      </c>
      <c r="R5523">
        <v>705.29</v>
      </c>
      <c r="S5523">
        <v>0</v>
      </c>
    </row>
    <row r="5524" spans="1:19" x14ac:dyDescent="0.25">
      <c r="A5524" s="2">
        <v>1004</v>
      </c>
      <c r="B5524" t="s">
        <v>872</v>
      </c>
      <c r="C5524" s="2" t="str">
        <f t="shared" si="284"/>
        <v>19</v>
      </c>
      <c r="D5524" t="s">
        <v>757</v>
      </c>
      <c r="E5524" s="2" t="str">
        <f t="shared" si="286"/>
        <v>19102RM19</v>
      </c>
      <c r="F5524" t="s">
        <v>924</v>
      </c>
      <c r="G5524" t="s">
        <v>881</v>
      </c>
      <c r="H5524" t="s">
        <v>882</v>
      </c>
      <c r="I5524">
        <v>21500</v>
      </c>
      <c r="J5524" t="s">
        <v>71</v>
      </c>
      <c r="K5524">
        <v>730</v>
      </c>
      <c r="L5524">
        <v>830</v>
      </c>
      <c r="M5524">
        <v>100</v>
      </c>
      <c r="N5524">
        <v>962.72</v>
      </c>
      <c r="O5524">
        <v>-132.72</v>
      </c>
      <c r="P5524">
        <v>962.72</v>
      </c>
      <c r="Q5524">
        <v>0</v>
      </c>
      <c r="R5524">
        <v>962.72</v>
      </c>
      <c r="S5524">
        <v>0</v>
      </c>
    </row>
    <row r="5525" spans="1:19" x14ac:dyDescent="0.25">
      <c r="A5525" s="2">
        <v>1004</v>
      </c>
      <c r="B5525" t="s">
        <v>872</v>
      </c>
      <c r="C5525" s="2" t="str">
        <f t="shared" si="284"/>
        <v>19</v>
      </c>
      <c r="D5525" t="s">
        <v>757</v>
      </c>
      <c r="E5525" s="2" t="str">
        <f t="shared" si="286"/>
        <v>19102RM19</v>
      </c>
      <c r="F5525" t="s">
        <v>924</v>
      </c>
      <c r="G5525" t="s">
        <v>881</v>
      </c>
      <c r="H5525" t="s">
        <v>882</v>
      </c>
      <c r="I5525">
        <v>22000</v>
      </c>
      <c r="J5525" t="s">
        <v>39</v>
      </c>
      <c r="K5525" s="1">
        <v>2249</v>
      </c>
      <c r="L5525" s="1">
        <v>2249</v>
      </c>
      <c r="M5525">
        <v>0</v>
      </c>
      <c r="N5525" s="1">
        <v>2126.54</v>
      </c>
      <c r="O5525">
        <v>122.46</v>
      </c>
      <c r="P5525" s="1">
        <v>2126.54</v>
      </c>
      <c r="Q5525">
        <v>0</v>
      </c>
      <c r="R5525" s="1">
        <v>2126.54</v>
      </c>
      <c r="S5525">
        <v>0</v>
      </c>
    </row>
    <row r="5526" spans="1:19" x14ac:dyDescent="0.25">
      <c r="A5526" s="2">
        <v>1004</v>
      </c>
      <c r="B5526" t="s">
        <v>872</v>
      </c>
      <c r="C5526" s="2" t="str">
        <f t="shared" si="284"/>
        <v>19</v>
      </c>
      <c r="D5526" t="s">
        <v>757</v>
      </c>
      <c r="E5526" s="2" t="str">
        <f t="shared" si="286"/>
        <v>19102RM19</v>
      </c>
      <c r="F5526" t="s">
        <v>924</v>
      </c>
      <c r="G5526" t="s">
        <v>881</v>
      </c>
      <c r="H5526" t="s">
        <v>882</v>
      </c>
      <c r="I5526">
        <v>22004</v>
      </c>
      <c r="J5526" t="s">
        <v>72</v>
      </c>
      <c r="K5526" s="1">
        <v>1612</v>
      </c>
      <c r="L5526" s="1">
        <v>1612</v>
      </c>
      <c r="M5526">
        <v>0</v>
      </c>
      <c r="N5526" s="1">
        <v>1555.58</v>
      </c>
      <c r="O5526">
        <v>56.42</v>
      </c>
      <c r="P5526" s="1">
        <v>1555.58</v>
      </c>
      <c r="Q5526">
        <v>0</v>
      </c>
      <c r="R5526" s="1">
        <v>1555.58</v>
      </c>
      <c r="S5526">
        <v>0</v>
      </c>
    </row>
    <row r="5527" spans="1:19" x14ac:dyDescent="0.25">
      <c r="A5527" s="2">
        <v>1004</v>
      </c>
      <c r="B5527" t="s">
        <v>872</v>
      </c>
      <c r="C5527" s="2" t="str">
        <f t="shared" si="284"/>
        <v>19</v>
      </c>
      <c r="D5527" t="s">
        <v>757</v>
      </c>
      <c r="E5527" s="2" t="str">
        <f t="shared" si="286"/>
        <v>19102RM19</v>
      </c>
      <c r="F5527" t="s">
        <v>924</v>
      </c>
      <c r="G5527" t="s">
        <v>881</v>
      </c>
      <c r="H5527" t="s">
        <v>882</v>
      </c>
      <c r="I5527">
        <v>22100</v>
      </c>
      <c r="J5527" t="s">
        <v>73</v>
      </c>
      <c r="K5527" s="1">
        <v>45240</v>
      </c>
      <c r="L5527" s="1">
        <v>66240</v>
      </c>
      <c r="M5527" s="1">
        <v>21000</v>
      </c>
      <c r="N5527" s="1">
        <v>74433.2</v>
      </c>
      <c r="O5527" s="1">
        <v>-8193.2000000000007</v>
      </c>
      <c r="P5527" s="1">
        <v>74433.2</v>
      </c>
      <c r="Q5527">
        <v>0</v>
      </c>
      <c r="R5527" s="1">
        <v>74433.2</v>
      </c>
      <c r="S5527">
        <v>0</v>
      </c>
    </row>
    <row r="5528" spans="1:19" x14ac:dyDescent="0.25">
      <c r="A5528" s="2">
        <v>1004</v>
      </c>
      <c r="B5528" t="s">
        <v>872</v>
      </c>
      <c r="C5528" s="2" t="str">
        <f t="shared" si="284"/>
        <v>19</v>
      </c>
      <c r="D5528" t="s">
        <v>757</v>
      </c>
      <c r="E5528" s="2" t="str">
        <f t="shared" si="286"/>
        <v>19102RM19</v>
      </c>
      <c r="F5528" t="s">
        <v>924</v>
      </c>
      <c r="G5528" t="s">
        <v>881</v>
      </c>
      <c r="H5528" t="s">
        <v>882</v>
      </c>
      <c r="I5528">
        <v>22101</v>
      </c>
      <c r="J5528" t="s">
        <v>74</v>
      </c>
      <c r="K5528" s="1">
        <v>24421</v>
      </c>
      <c r="L5528" s="1">
        <v>24421</v>
      </c>
      <c r="M5528">
        <v>0</v>
      </c>
      <c r="N5528" s="1">
        <v>11916.79</v>
      </c>
      <c r="O5528" s="1">
        <v>12504.21</v>
      </c>
      <c r="P5528" s="1">
        <v>11916.79</v>
      </c>
      <c r="Q5528">
        <v>0</v>
      </c>
      <c r="R5528" s="1">
        <v>11916.79</v>
      </c>
      <c r="S5528">
        <v>0</v>
      </c>
    </row>
    <row r="5529" spans="1:19" x14ac:dyDescent="0.25">
      <c r="A5529" s="2">
        <v>1004</v>
      </c>
      <c r="B5529" t="s">
        <v>872</v>
      </c>
      <c r="C5529" s="2" t="str">
        <f t="shared" si="284"/>
        <v>19</v>
      </c>
      <c r="D5529" t="s">
        <v>757</v>
      </c>
      <c r="E5529" s="2" t="str">
        <f t="shared" si="286"/>
        <v>19102RM19</v>
      </c>
      <c r="F5529" t="s">
        <v>924</v>
      </c>
      <c r="G5529" t="s">
        <v>881</v>
      </c>
      <c r="H5529" t="s">
        <v>882</v>
      </c>
      <c r="I5529">
        <v>22102</v>
      </c>
      <c r="J5529" t="s">
        <v>75</v>
      </c>
      <c r="K5529" s="1">
        <v>2658</v>
      </c>
      <c r="L5529" s="1">
        <v>11458</v>
      </c>
      <c r="M5529" s="1">
        <v>8800</v>
      </c>
      <c r="N5529" s="1">
        <v>12048.52</v>
      </c>
      <c r="O5529">
        <v>-590.52</v>
      </c>
      <c r="P5529" s="1">
        <v>12048.52</v>
      </c>
      <c r="Q5529">
        <v>0</v>
      </c>
      <c r="R5529" s="1">
        <v>8287.32</v>
      </c>
      <c r="S5529" s="1">
        <v>3761.2</v>
      </c>
    </row>
    <row r="5530" spans="1:19" x14ac:dyDescent="0.25">
      <c r="A5530" s="2">
        <v>1004</v>
      </c>
      <c r="B5530" t="s">
        <v>872</v>
      </c>
      <c r="C5530" s="2" t="str">
        <f t="shared" si="284"/>
        <v>19</v>
      </c>
      <c r="D5530" t="s">
        <v>757</v>
      </c>
      <c r="E5530" s="2" t="str">
        <f t="shared" si="286"/>
        <v>19102RM19</v>
      </c>
      <c r="F5530" t="s">
        <v>924</v>
      </c>
      <c r="G5530" t="s">
        <v>881</v>
      </c>
      <c r="H5530" t="s">
        <v>882</v>
      </c>
      <c r="I5530">
        <v>22103</v>
      </c>
      <c r="J5530" t="s">
        <v>76</v>
      </c>
      <c r="K5530" s="1">
        <v>65855</v>
      </c>
      <c r="L5530" s="1">
        <v>98455</v>
      </c>
      <c r="M5530" s="1">
        <v>32600</v>
      </c>
      <c r="N5530" s="1">
        <v>107062.27</v>
      </c>
      <c r="O5530" s="1">
        <v>-8607.27</v>
      </c>
      <c r="P5530" s="1">
        <v>107062.27</v>
      </c>
      <c r="Q5530">
        <v>0</v>
      </c>
      <c r="R5530" s="1">
        <v>107062.27</v>
      </c>
      <c r="S5530">
        <v>0</v>
      </c>
    </row>
    <row r="5531" spans="1:19" x14ac:dyDescent="0.25">
      <c r="A5531" s="2">
        <v>1004</v>
      </c>
      <c r="B5531" t="s">
        <v>872</v>
      </c>
      <c r="C5531" s="2" t="str">
        <f t="shared" si="284"/>
        <v>19</v>
      </c>
      <c r="D5531" t="s">
        <v>757</v>
      </c>
      <c r="E5531" s="2" t="str">
        <f t="shared" si="286"/>
        <v>19102RM19</v>
      </c>
      <c r="F5531" t="s">
        <v>924</v>
      </c>
      <c r="G5531" t="s">
        <v>881</v>
      </c>
      <c r="H5531" t="s">
        <v>882</v>
      </c>
      <c r="I5531">
        <v>22104</v>
      </c>
      <c r="J5531" t="s">
        <v>77</v>
      </c>
      <c r="K5531">
        <v>0</v>
      </c>
      <c r="L5531" s="1">
        <v>19750</v>
      </c>
      <c r="M5531" s="1">
        <v>19750</v>
      </c>
      <c r="N5531" s="1">
        <v>19747.490000000002</v>
      </c>
      <c r="O5531">
        <v>2.5099999999999998</v>
      </c>
      <c r="P5531" s="1">
        <v>19747.490000000002</v>
      </c>
      <c r="Q5531">
        <v>0</v>
      </c>
      <c r="R5531" s="1">
        <v>19747.47</v>
      </c>
      <c r="S5531">
        <v>0.02</v>
      </c>
    </row>
    <row r="5532" spans="1:19" x14ac:dyDescent="0.25">
      <c r="A5532" s="2">
        <v>1004</v>
      </c>
      <c r="B5532" t="s">
        <v>872</v>
      </c>
      <c r="C5532" s="2" t="str">
        <f t="shared" si="284"/>
        <v>19</v>
      </c>
      <c r="D5532" t="s">
        <v>757</v>
      </c>
      <c r="E5532" s="2" t="str">
        <f t="shared" si="286"/>
        <v>19102RM19</v>
      </c>
      <c r="F5532" t="s">
        <v>924</v>
      </c>
      <c r="G5532" t="s">
        <v>881</v>
      </c>
      <c r="H5532" t="s">
        <v>882</v>
      </c>
      <c r="I5532">
        <v>22105</v>
      </c>
      <c r="J5532" t="s">
        <v>357</v>
      </c>
      <c r="K5532" s="1">
        <v>253666</v>
      </c>
      <c r="L5532">
        <v>433</v>
      </c>
      <c r="M5532" s="1">
        <v>-253233</v>
      </c>
      <c r="N5532">
        <v>211.2</v>
      </c>
      <c r="O5532">
        <v>221.8</v>
      </c>
      <c r="P5532">
        <v>211.2</v>
      </c>
      <c r="Q5532">
        <v>0</v>
      </c>
      <c r="R5532">
        <v>211.2</v>
      </c>
      <c r="S5532">
        <v>0</v>
      </c>
    </row>
    <row r="5533" spans="1:19" x14ac:dyDescent="0.25">
      <c r="A5533" s="2">
        <v>1004</v>
      </c>
      <c r="B5533" t="s">
        <v>872</v>
      </c>
      <c r="C5533" s="2" t="str">
        <f t="shared" si="284"/>
        <v>19</v>
      </c>
      <c r="D5533" t="s">
        <v>757</v>
      </c>
      <c r="E5533" s="2" t="str">
        <f t="shared" si="286"/>
        <v>19102RM19</v>
      </c>
      <c r="F5533" t="s">
        <v>924</v>
      </c>
      <c r="G5533" t="s">
        <v>881</v>
      </c>
      <c r="H5533" t="s">
        <v>882</v>
      </c>
      <c r="I5533">
        <v>22107</v>
      </c>
      <c r="J5533" t="s">
        <v>106</v>
      </c>
      <c r="K5533" s="1">
        <v>2307</v>
      </c>
      <c r="L5533" s="1">
        <v>2307</v>
      </c>
      <c r="M5533">
        <v>0</v>
      </c>
      <c r="N5533" s="1">
        <v>1942.21</v>
      </c>
      <c r="O5533">
        <v>364.79</v>
      </c>
      <c r="P5533" s="1">
        <v>1942.21</v>
      </c>
      <c r="Q5533">
        <v>0</v>
      </c>
      <c r="R5533" s="1">
        <v>1942.21</v>
      </c>
      <c r="S5533">
        <v>0</v>
      </c>
    </row>
    <row r="5534" spans="1:19" x14ac:dyDescent="0.25">
      <c r="A5534" s="2">
        <v>1004</v>
      </c>
      <c r="B5534" t="s">
        <v>872</v>
      </c>
      <c r="C5534" s="2" t="str">
        <f t="shared" si="284"/>
        <v>19</v>
      </c>
      <c r="D5534" t="s">
        <v>757</v>
      </c>
      <c r="E5534" s="2" t="str">
        <f t="shared" si="286"/>
        <v>19102RM19</v>
      </c>
      <c r="F5534" t="s">
        <v>924</v>
      </c>
      <c r="G5534" t="s">
        <v>881</v>
      </c>
      <c r="H5534" t="s">
        <v>882</v>
      </c>
      <c r="I5534">
        <v>22109</v>
      </c>
      <c r="J5534" t="s">
        <v>78</v>
      </c>
      <c r="K5534" s="1">
        <v>49063</v>
      </c>
      <c r="L5534" s="1">
        <v>86849</v>
      </c>
      <c r="M5534" s="1">
        <v>37786</v>
      </c>
      <c r="N5534" s="1">
        <v>88004.55</v>
      </c>
      <c r="O5534" s="1">
        <v>-1155.55</v>
      </c>
      <c r="P5534" s="1">
        <v>88004.55</v>
      </c>
      <c r="Q5534">
        <v>0</v>
      </c>
      <c r="R5534" s="1">
        <v>88004.55</v>
      </c>
      <c r="S5534">
        <v>0</v>
      </c>
    </row>
    <row r="5535" spans="1:19" x14ac:dyDescent="0.25">
      <c r="A5535" s="2">
        <v>1004</v>
      </c>
      <c r="B5535" t="s">
        <v>872</v>
      </c>
      <c r="C5535" s="2" t="str">
        <f t="shared" si="284"/>
        <v>19</v>
      </c>
      <c r="D5535" t="s">
        <v>757</v>
      </c>
      <c r="E5535" s="2" t="str">
        <f t="shared" si="286"/>
        <v>19102RM19</v>
      </c>
      <c r="F5535" t="s">
        <v>924</v>
      </c>
      <c r="G5535" t="s">
        <v>881</v>
      </c>
      <c r="H5535" t="s">
        <v>882</v>
      </c>
      <c r="I5535">
        <v>22300</v>
      </c>
      <c r="J5535" t="s">
        <v>79</v>
      </c>
      <c r="K5535">
        <v>250</v>
      </c>
      <c r="L5535">
        <v>250</v>
      </c>
      <c r="M5535">
        <v>0</v>
      </c>
      <c r="N5535">
        <v>88</v>
      </c>
      <c r="O5535">
        <v>162</v>
      </c>
      <c r="P5535">
        <v>88</v>
      </c>
      <c r="Q5535">
        <v>0</v>
      </c>
      <c r="R5535">
        <v>88</v>
      </c>
      <c r="S5535">
        <v>0</v>
      </c>
    </row>
    <row r="5536" spans="1:19" x14ac:dyDescent="0.25">
      <c r="A5536" s="2">
        <v>1004</v>
      </c>
      <c r="B5536" t="s">
        <v>872</v>
      </c>
      <c r="C5536" s="2" t="str">
        <f t="shared" si="284"/>
        <v>19</v>
      </c>
      <c r="D5536" t="s">
        <v>757</v>
      </c>
      <c r="E5536" s="2" t="str">
        <f t="shared" si="286"/>
        <v>19102RM19</v>
      </c>
      <c r="F5536" t="s">
        <v>924</v>
      </c>
      <c r="G5536" t="s">
        <v>881</v>
      </c>
      <c r="H5536" t="s">
        <v>882</v>
      </c>
      <c r="I5536">
        <v>22401</v>
      </c>
      <c r="J5536" t="s">
        <v>175</v>
      </c>
      <c r="K5536" s="1">
        <v>2503</v>
      </c>
      <c r="L5536" s="1">
        <v>2503</v>
      </c>
      <c r="M5536">
        <v>0</v>
      </c>
      <c r="N5536">
        <v>721.66</v>
      </c>
      <c r="O5536" s="1">
        <v>1781.34</v>
      </c>
      <c r="P5536">
        <v>721.66</v>
      </c>
      <c r="Q5536">
        <v>0</v>
      </c>
      <c r="R5536">
        <v>721.66</v>
      </c>
      <c r="S5536">
        <v>0</v>
      </c>
    </row>
    <row r="5537" spans="1:19" x14ac:dyDescent="0.25">
      <c r="A5537" s="2">
        <v>1004</v>
      </c>
      <c r="B5537" t="s">
        <v>872</v>
      </c>
      <c r="C5537" s="2" t="str">
        <f t="shared" si="284"/>
        <v>19</v>
      </c>
      <c r="D5537" t="s">
        <v>757</v>
      </c>
      <c r="E5537" s="2" t="str">
        <f t="shared" si="286"/>
        <v>19102RM19</v>
      </c>
      <c r="F5537" t="s">
        <v>924</v>
      </c>
      <c r="G5537" t="s">
        <v>881</v>
      </c>
      <c r="H5537" t="s">
        <v>882</v>
      </c>
      <c r="I5537">
        <v>22609</v>
      </c>
      <c r="J5537" t="s">
        <v>44</v>
      </c>
      <c r="K5537">
        <v>148</v>
      </c>
      <c r="L5537">
        <v>148</v>
      </c>
      <c r="M5537">
        <v>0</v>
      </c>
      <c r="N5537">
        <v>0</v>
      </c>
      <c r="O5537">
        <v>148</v>
      </c>
      <c r="P5537">
        <v>0</v>
      </c>
      <c r="Q5537">
        <v>0</v>
      </c>
      <c r="R5537">
        <v>0</v>
      </c>
      <c r="S5537">
        <v>0</v>
      </c>
    </row>
    <row r="5538" spans="1:19" x14ac:dyDescent="0.25">
      <c r="A5538" s="2">
        <v>1004</v>
      </c>
      <c r="B5538" t="s">
        <v>872</v>
      </c>
      <c r="C5538" s="2" t="str">
        <f t="shared" si="284"/>
        <v>19</v>
      </c>
      <c r="D5538" t="s">
        <v>757</v>
      </c>
      <c r="E5538" s="2" t="str">
        <f t="shared" si="286"/>
        <v>19102RM19</v>
      </c>
      <c r="F5538" t="s">
        <v>924</v>
      </c>
      <c r="G5538" t="s">
        <v>881</v>
      </c>
      <c r="H5538" t="s">
        <v>882</v>
      </c>
      <c r="I5538">
        <v>22700</v>
      </c>
      <c r="J5538" t="s">
        <v>84</v>
      </c>
      <c r="K5538" s="1">
        <v>12113</v>
      </c>
      <c r="L5538" s="1">
        <v>12113</v>
      </c>
      <c r="M5538">
        <v>0</v>
      </c>
      <c r="N5538" s="1">
        <v>8219.3799999999992</v>
      </c>
      <c r="O5538" s="1">
        <v>3893.62</v>
      </c>
      <c r="P5538" s="1">
        <v>8219.3799999999992</v>
      </c>
      <c r="Q5538">
        <v>0</v>
      </c>
      <c r="R5538" s="1">
        <v>7792.41</v>
      </c>
      <c r="S5538">
        <v>426.97</v>
      </c>
    </row>
    <row r="5539" spans="1:19" x14ac:dyDescent="0.25">
      <c r="A5539" s="2">
        <v>1004</v>
      </c>
      <c r="B5539" t="s">
        <v>872</v>
      </c>
      <c r="C5539" s="2" t="str">
        <f t="shared" si="284"/>
        <v>19</v>
      </c>
      <c r="D5539" t="s">
        <v>757</v>
      </c>
      <c r="E5539" s="2" t="str">
        <f t="shared" si="286"/>
        <v>19102RM19</v>
      </c>
      <c r="F5539" t="s">
        <v>924</v>
      </c>
      <c r="G5539" t="s">
        <v>881</v>
      </c>
      <c r="H5539" t="s">
        <v>882</v>
      </c>
      <c r="I5539">
        <v>22701</v>
      </c>
      <c r="J5539" t="s">
        <v>85</v>
      </c>
      <c r="K5539" s="1">
        <v>186635</v>
      </c>
      <c r="L5539" s="1">
        <v>186635</v>
      </c>
      <c r="M5539">
        <v>0</v>
      </c>
      <c r="N5539" s="1">
        <v>172751.79</v>
      </c>
      <c r="O5539" s="1">
        <v>13883.21</v>
      </c>
      <c r="P5539" s="1">
        <v>172751.79</v>
      </c>
      <c r="Q5539">
        <v>0</v>
      </c>
      <c r="R5539" s="1">
        <v>172751.76</v>
      </c>
      <c r="S5539">
        <v>0.03</v>
      </c>
    </row>
    <row r="5540" spans="1:19" x14ac:dyDescent="0.25">
      <c r="A5540" s="2">
        <v>1004</v>
      </c>
      <c r="B5540" t="s">
        <v>872</v>
      </c>
      <c r="C5540" s="2" t="str">
        <f t="shared" si="284"/>
        <v>19</v>
      </c>
      <c r="D5540" t="s">
        <v>757</v>
      </c>
      <c r="E5540" s="2" t="str">
        <f t="shared" si="286"/>
        <v>19102RM19</v>
      </c>
      <c r="F5540" t="s">
        <v>924</v>
      </c>
      <c r="G5540" t="s">
        <v>881</v>
      </c>
      <c r="H5540" t="s">
        <v>882</v>
      </c>
      <c r="I5540">
        <v>22705</v>
      </c>
      <c r="J5540" t="s">
        <v>223</v>
      </c>
      <c r="K5540" s="1">
        <v>1026</v>
      </c>
      <c r="L5540" s="1">
        <v>1026</v>
      </c>
      <c r="M5540">
        <v>0</v>
      </c>
      <c r="N5540">
        <v>0</v>
      </c>
      <c r="O5540" s="1">
        <v>1026</v>
      </c>
      <c r="P5540">
        <v>0</v>
      </c>
      <c r="Q5540">
        <v>0</v>
      </c>
      <c r="R5540">
        <v>0</v>
      </c>
      <c r="S5540">
        <v>0</v>
      </c>
    </row>
    <row r="5541" spans="1:19" x14ac:dyDescent="0.25">
      <c r="A5541" s="2">
        <v>1004</v>
      </c>
      <c r="B5541" t="s">
        <v>872</v>
      </c>
      <c r="C5541" s="2" t="str">
        <f t="shared" si="284"/>
        <v>19</v>
      </c>
      <c r="D5541" t="s">
        <v>757</v>
      </c>
      <c r="E5541" s="2" t="str">
        <f t="shared" si="286"/>
        <v>19102RM19</v>
      </c>
      <c r="F5541" t="s">
        <v>924</v>
      </c>
      <c r="G5541" t="s">
        <v>881</v>
      </c>
      <c r="H5541" t="s">
        <v>882</v>
      </c>
      <c r="I5541">
        <v>22709</v>
      </c>
      <c r="J5541" t="s">
        <v>87</v>
      </c>
      <c r="K5541" s="1">
        <v>1440</v>
      </c>
      <c r="L5541" s="1">
        <v>2240</v>
      </c>
      <c r="M5541">
        <v>800</v>
      </c>
      <c r="N5541" s="1">
        <v>2220.83</v>
      </c>
      <c r="O5541">
        <v>19.170000000000002</v>
      </c>
      <c r="P5541" s="1">
        <v>2220.83</v>
      </c>
      <c r="Q5541">
        <v>0</v>
      </c>
      <c r="R5541" s="1">
        <v>2220.83</v>
      </c>
      <c r="S5541">
        <v>0</v>
      </c>
    </row>
    <row r="5542" spans="1:19" x14ac:dyDescent="0.25">
      <c r="A5542" s="2">
        <v>1004</v>
      </c>
      <c r="B5542" t="s">
        <v>872</v>
      </c>
      <c r="C5542" s="2" t="str">
        <f t="shared" si="284"/>
        <v>19</v>
      </c>
      <c r="D5542" t="s">
        <v>757</v>
      </c>
      <c r="E5542" s="2" t="str">
        <f t="shared" si="286"/>
        <v>19102RM19</v>
      </c>
      <c r="F5542" t="s">
        <v>924</v>
      </c>
      <c r="G5542" t="s">
        <v>881</v>
      </c>
      <c r="H5542" t="s">
        <v>882</v>
      </c>
      <c r="I5542">
        <v>22714</v>
      </c>
      <c r="J5542" t="s">
        <v>886</v>
      </c>
      <c r="K5542" s="1">
        <v>29262</v>
      </c>
      <c r="L5542" s="1">
        <v>30294.57</v>
      </c>
      <c r="M5542" s="1">
        <v>1032.57</v>
      </c>
      <c r="N5542" s="1">
        <v>29980.17</v>
      </c>
      <c r="O5542">
        <v>314.39999999999998</v>
      </c>
      <c r="P5542" s="1">
        <v>29980.17</v>
      </c>
      <c r="Q5542">
        <v>0</v>
      </c>
      <c r="R5542" s="1">
        <v>29075.19</v>
      </c>
      <c r="S5542">
        <v>904.98</v>
      </c>
    </row>
    <row r="5543" spans="1:19" x14ac:dyDescent="0.25">
      <c r="A5543" s="2">
        <v>1004</v>
      </c>
      <c r="B5543" t="s">
        <v>872</v>
      </c>
      <c r="C5543" s="2" t="str">
        <f t="shared" si="284"/>
        <v>19</v>
      </c>
      <c r="D5543" t="s">
        <v>757</v>
      </c>
      <c r="E5543" s="2" t="str">
        <f t="shared" si="286"/>
        <v>19102RM19</v>
      </c>
      <c r="F5543" t="s">
        <v>924</v>
      </c>
      <c r="G5543" t="s">
        <v>881</v>
      </c>
      <c r="H5543" t="s">
        <v>882</v>
      </c>
      <c r="I5543">
        <v>23100</v>
      </c>
      <c r="J5543" t="s">
        <v>89</v>
      </c>
      <c r="K5543">
        <v>600</v>
      </c>
      <c r="L5543">
        <v>600</v>
      </c>
      <c r="M5543">
        <v>0</v>
      </c>
      <c r="N5543">
        <v>93.45</v>
      </c>
      <c r="O5543">
        <v>506.55</v>
      </c>
      <c r="P5543">
        <v>93.45</v>
      </c>
      <c r="Q5543">
        <v>0</v>
      </c>
      <c r="R5543">
        <v>93.45</v>
      </c>
      <c r="S5543">
        <v>0</v>
      </c>
    </row>
    <row r="5544" spans="1:19" x14ac:dyDescent="0.25">
      <c r="A5544" s="2">
        <v>1004</v>
      </c>
      <c r="B5544" t="s">
        <v>872</v>
      </c>
      <c r="C5544" s="2" t="str">
        <f t="shared" si="284"/>
        <v>19</v>
      </c>
      <c r="D5544" t="s">
        <v>757</v>
      </c>
      <c r="E5544" s="2" t="str">
        <f t="shared" si="286"/>
        <v>19102RM19</v>
      </c>
      <c r="F5544" t="s">
        <v>924</v>
      </c>
      <c r="G5544" t="s">
        <v>881</v>
      </c>
      <c r="H5544" t="s">
        <v>882</v>
      </c>
      <c r="I5544">
        <v>27100</v>
      </c>
      <c r="J5544" t="s">
        <v>230</v>
      </c>
      <c r="K5544" s="1">
        <v>4955</v>
      </c>
      <c r="L5544" s="1">
        <v>4955</v>
      </c>
      <c r="M5544">
        <v>0</v>
      </c>
      <c r="N5544" s="1">
        <v>4313.34</v>
      </c>
      <c r="O5544">
        <v>641.66</v>
      </c>
      <c r="P5544" s="1">
        <v>4313.34</v>
      </c>
      <c r="Q5544">
        <v>0</v>
      </c>
      <c r="R5544" s="1">
        <v>4313.34</v>
      </c>
      <c r="S5544">
        <v>0</v>
      </c>
    </row>
    <row r="5545" spans="1:19" x14ac:dyDescent="0.25">
      <c r="A5545" s="2">
        <v>1004</v>
      </c>
      <c r="B5545" t="s">
        <v>872</v>
      </c>
      <c r="C5545" s="2" t="str">
        <f t="shared" si="284"/>
        <v>19</v>
      </c>
      <c r="D5545" t="s">
        <v>757</v>
      </c>
      <c r="E5545" s="2" t="str">
        <f t="shared" si="286"/>
        <v>19102RM19</v>
      </c>
      <c r="F5545" t="s">
        <v>924</v>
      </c>
      <c r="G5545" t="s">
        <v>881</v>
      </c>
      <c r="H5545" t="s">
        <v>882</v>
      </c>
      <c r="I5545">
        <v>27105</v>
      </c>
      <c r="J5545" t="s">
        <v>875</v>
      </c>
      <c r="K5545">
        <v>500</v>
      </c>
      <c r="L5545">
        <v>500</v>
      </c>
      <c r="M5545">
        <v>0</v>
      </c>
      <c r="N5545">
        <v>0</v>
      </c>
      <c r="O5545">
        <v>500</v>
      </c>
      <c r="P5545">
        <v>0</v>
      </c>
      <c r="Q5545">
        <v>0</v>
      </c>
      <c r="R5545">
        <v>0</v>
      </c>
      <c r="S5545">
        <v>0</v>
      </c>
    </row>
    <row r="5546" spans="1:19" x14ac:dyDescent="0.25">
      <c r="A5546" s="2">
        <v>1004</v>
      </c>
      <c r="B5546" t="s">
        <v>872</v>
      </c>
      <c r="C5546" s="2" t="str">
        <f t="shared" si="284"/>
        <v>19</v>
      </c>
      <c r="D5546" t="s">
        <v>757</v>
      </c>
      <c r="E5546" s="2" t="str">
        <f t="shared" si="286"/>
        <v>19102RM19</v>
      </c>
      <c r="F5546" t="s">
        <v>924</v>
      </c>
      <c r="G5546" t="s">
        <v>881</v>
      </c>
      <c r="H5546" t="s">
        <v>882</v>
      </c>
      <c r="I5546">
        <v>28001</v>
      </c>
      <c r="J5546" t="s">
        <v>45</v>
      </c>
      <c r="K5546" s="1">
        <v>4883</v>
      </c>
      <c r="L5546" s="1">
        <v>4883</v>
      </c>
      <c r="M5546">
        <v>0</v>
      </c>
      <c r="N5546" s="1">
        <v>3923.01</v>
      </c>
      <c r="O5546">
        <v>959.99</v>
      </c>
      <c r="P5546" s="1">
        <v>3923.01</v>
      </c>
      <c r="Q5546">
        <v>0</v>
      </c>
      <c r="R5546" s="1">
        <v>3923.01</v>
      </c>
      <c r="S5546">
        <v>0</v>
      </c>
    </row>
    <row r="5547" spans="1:19" x14ac:dyDescent="0.25">
      <c r="A5547" s="2">
        <v>1004</v>
      </c>
      <c r="B5547" t="s">
        <v>872</v>
      </c>
      <c r="C5547" s="2" t="str">
        <f t="shared" si="284"/>
        <v>19</v>
      </c>
      <c r="D5547" t="s">
        <v>757</v>
      </c>
      <c r="E5547" s="2" t="str">
        <f t="shared" ref="E5547:E5575" si="287">"19102RM20"</f>
        <v>19102RM20</v>
      </c>
      <c r="F5547" t="s">
        <v>925</v>
      </c>
      <c r="G5547" t="s">
        <v>881</v>
      </c>
      <c r="H5547" t="s">
        <v>882</v>
      </c>
      <c r="I5547">
        <v>21200</v>
      </c>
      <c r="J5547" t="s">
        <v>68</v>
      </c>
      <c r="K5547" s="1">
        <v>9535</v>
      </c>
      <c r="L5547" s="1">
        <v>4535</v>
      </c>
      <c r="M5547" s="1">
        <v>-5000</v>
      </c>
      <c r="N5547" s="1">
        <v>1228.1500000000001</v>
      </c>
      <c r="O5547" s="1">
        <v>3306.85</v>
      </c>
      <c r="P5547" s="1">
        <v>1228.1500000000001</v>
      </c>
      <c r="Q5547">
        <v>0</v>
      </c>
      <c r="R5547" s="1">
        <v>1228.1500000000001</v>
      </c>
      <c r="S5547">
        <v>0</v>
      </c>
    </row>
    <row r="5548" spans="1:19" x14ac:dyDescent="0.25">
      <c r="A5548" s="2">
        <v>1004</v>
      </c>
      <c r="B5548" t="s">
        <v>872</v>
      </c>
      <c r="C5548" s="2" t="str">
        <f t="shared" si="284"/>
        <v>19</v>
      </c>
      <c r="D5548" t="s">
        <v>757</v>
      </c>
      <c r="E5548" s="2" t="str">
        <f t="shared" si="287"/>
        <v>19102RM20</v>
      </c>
      <c r="F5548" t="s">
        <v>925</v>
      </c>
      <c r="G5548" t="s">
        <v>881</v>
      </c>
      <c r="H5548" t="s">
        <v>882</v>
      </c>
      <c r="I5548">
        <v>21300</v>
      </c>
      <c r="J5548" t="s">
        <v>69</v>
      </c>
      <c r="K5548" s="1">
        <v>44559</v>
      </c>
      <c r="L5548" s="1">
        <v>39059</v>
      </c>
      <c r="M5548" s="1">
        <v>-5500</v>
      </c>
      <c r="N5548" s="1">
        <v>38886.550000000003</v>
      </c>
      <c r="O5548">
        <v>172.45</v>
      </c>
      <c r="P5548" s="1">
        <v>38886.550000000003</v>
      </c>
      <c r="Q5548">
        <v>0</v>
      </c>
      <c r="R5548" s="1">
        <v>37143.01</v>
      </c>
      <c r="S5548" s="1">
        <v>1743.54</v>
      </c>
    </row>
    <row r="5549" spans="1:19" x14ac:dyDescent="0.25">
      <c r="A5549" s="2">
        <v>1004</v>
      </c>
      <c r="B5549" t="s">
        <v>872</v>
      </c>
      <c r="C5549" s="2" t="str">
        <f t="shared" si="284"/>
        <v>19</v>
      </c>
      <c r="D5549" t="s">
        <v>757</v>
      </c>
      <c r="E5549" s="2" t="str">
        <f t="shared" si="287"/>
        <v>19102RM20</v>
      </c>
      <c r="F5549" t="s">
        <v>925</v>
      </c>
      <c r="G5549" t="s">
        <v>881</v>
      </c>
      <c r="H5549" t="s">
        <v>882</v>
      </c>
      <c r="I5549">
        <v>21400</v>
      </c>
      <c r="J5549" t="s">
        <v>70</v>
      </c>
      <c r="K5549" s="1">
        <v>2400</v>
      </c>
      <c r="L5549" s="1">
        <v>2400</v>
      </c>
      <c r="M5549">
        <v>0</v>
      </c>
      <c r="N5549">
        <v>797.8</v>
      </c>
      <c r="O5549" s="1">
        <v>1602.2</v>
      </c>
      <c r="P5549">
        <v>797.8</v>
      </c>
      <c r="Q5549">
        <v>0</v>
      </c>
      <c r="R5549">
        <v>797.8</v>
      </c>
      <c r="S5549">
        <v>0</v>
      </c>
    </row>
    <row r="5550" spans="1:19" x14ac:dyDescent="0.25">
      <c r="A5550" s="2">
        <v>1004</v>
      </c>
      <c r="B5550" t="s">
        <v>872</v>
      </c>
      <c r="C5550" s="2" t="str">
        <f t="shared" si="284"/>
        <v>19</v>
      </c>
      <c r="D5550" t="s">
        <v>757</v>
      </c>
      <c r="E5550" s="2" t="str">
        <f t="shared" si="287"/>
        <v>19102RM20</v>
      </c>
      <c r="F5550" t="s">
        <v>925</v>
      </c>
      <c r="G5550" t="s">
        <v>881</v>
      </c>
      <c r="H5550" t="s">
        <v>882</v>
      </c>
      <c r="I5550">
        <v>21500</v>
      </c>
      <c r="J5550" t="s">
        <v>71</v>
      </c>
      <c r="K5550" s="1">
        <v>9815</v>
      </c>
      <c r="L5550" s="1">
        <v>7815</v>
      </c>
      <c r="M5550" s="1">
        <v>-2000</v>
      </c>
      <c r="N5550" s="1">
        <v>4280.67</v>
      </c>
      <c r="O5550" s="1">
        <v>3534.33</v>
      </c>
      <c r="P5550" s="1">
        <v>4280.67</v>
      </c>
      <c r="Q5550">
        <v>0</v>
      </c>
      <c r="R5550" s="1">
        <v>4280.67</v>
      </c>
      <c r="S5550">
        <v>0</v>
      </c>
    </row>
    <row r="5551" spans="1:19" x14ac:dyDescent="0.25">
      <c r="A5551" s="2">
        <v>1004</v>
      </c>
      <c r="B5551" t="s">
        <v>872</v>
      </c>
      <c r="C5551" s="2" t="str">
        <f t="shared" si="284"/>
        <v>19</v>
      </c>
      <c r="D5551" t="s">
        <v>757</v>
      </c>
      <c r="E5551" s="2" t="str">
        <f t="shared" si="287"/>
        <v>19102RM20</v>
      </c>
      <c r="F5551" t="s">
        <v>925</v>
      </c>
      <c r="G5551" t="s">
        <v>881</v>
      </c>
      <c r="H5551" t="s">
        <v>882</v>
      </c>
      <c r="I5551">
        <v>21800</v>
      </c>
      <c r="J5551" t="s">
        <v>222</v>
      </c>
      <c r="K5551">
        <v>0</v>
      </c>
      <c r="L5551" s="1">
        <v>1000</v>
      </c>
      <c r="M5551" s="1">
        <v>1000</v>
      </c>
      <c r="N5551" s="1">
        <v>2551.96</v>
      </c>
      <c r="O5551" s="1">
        <v>-1551.96</v>
      </c>
      <c r="P5551" s="1">
        <v>2551.96</v>
      </c>
      <c r="Q5551">
        <v>0</v>
      </c>
      <c r="R5551" s="1">
        <v>2551.96</v>
      </c>
      <c r="S5551">
        <v>0</v>
      </c>
    </row>
    <row r="5552" spans="1:19" x14ac:dyDescent="0.25">
      <c r="A5552" s="2">
        <v>1004</v>
      </c>
      <c r="B5552" t="s">
        <v>872</v>
      </c>
      <c r="C5552" s="2" t="str">
        <f t="shared" si="284"/>
        <v>19</v>
      </c>
      <c r="D5552" t="s">
        <v>757</v>
      </c>
      <c r="E5552" s="2" t="str">
        <f t="shared" si="287"/>
        <v>19102RM20</v>
      </c>
      <c r="F5552" t="s">
        <v>925</v>
      </c>
      <c r="G5552" t="s">
        <v>881</v>
      </c>
      <c r="H5552" t="s">
        <v>882</v>
      </c>
      <c r="I5552">
        <v>22000</v>
      </c>
      <c r="J5552" t="s">
        <v>39</v>
      </c>
      <c r="K5552" s="1">
        <v>5709</v>
      </c>
      <c r="L5552" s="1">
        <v>7209</v>
      </c>
      <c r="M5552" s="1">
        <v>1500</v>
      </c>
      <c r="N5552" s="1">
        <v>5797.83</v>
      </c>
      <c r="O5552" s="1">
        <v>1411.17</v>
      </c>
      <c r="P5552" s="1">
        <v>5797.83</v>
      </c>
      <c r="Q5552">
        <v>0</v>
      </c>
      <c r="R5552" s="1">
        <v>5797.82</v>
      </c>
      <c r="S5552">
        <v>0.01</v>
      </c>
    </row>
    <row r="5553" spans="1:19" x14ac:dyDescent="0.25">
      <c r="A5553" s="2">
        <v>1004</v>
      </c>
      <c r="B5553" t="s">
        <v>872</v>
      </c>
      <c r="C5553" s="2" t="str">
        <f t="shared" si="284"/>
        <v>19</v>
      </c>
      <c r="D5553" t="s">
        <v>757</v>
      </c>
      <c r="E5553" s="2" t="str">
        <f t="shared" si="287"/>
        <v>19102RM20</v>
      </c>
      <c r="F5553" t="s">
        <v>925</v>
      </c>
      <c r="G5553" t="s">
        <v>881</v>
      </c>
      <c r="H5553" t="s">
        <v>882</v>
      </c>
      <c r="I5553">
        <v>22003</v>
      </c>
      <c r="J5553" t="s">
        <v>41</v>
      </c>
      <c r="K5553">
        <v>0</v>
      </c>
      <c r="L5553">
        <v>400</v>
      </c>
      <c r="M5553">
        <v>400</v>
      </c>
      <c r="N5553">
        <v>397.4</v>
      </c>
      <c r="O5553">
        <v>2.6</v>
      </c>
      <c r="P5553">
        <v>397.4</v>
      </c>
      <c r="Q5553">
        <v>0</v>
      </c>
      <c r="R5553">
        <v>397.4</v>
      </c>
      <c r="S5553">
        <v>0</v>
      </c>
    </row>
    <row r="5554" spans="1:19" x14ac:dyDescent="0.25">
      <c r="A5554" s="2">
        <v>1004</v>
      </c>
      <c r="B5554" t="s">
        <v>872</v>
      </c>
      <c r="C5554" s="2" t="str">
        <f t="shared" si="284"/>
        <v>19</v>
      </c>
      <c r="D5554" t="s">
        <v>757</v>
      </c>
      <c r="E5554" s="2" t="str">
        <f t="shared" si="287"/>
        <v>19102RM20</v>
      </c>
      <c r="F5554" t="s">
        <v>925</v>
      </c>
      <c r="G5554" t="s">
        <v>881</v>
      </c>
      <c r="H5554" t="s">
        <v>882</v>
      </c>
      <c r="I5554">
        <v>22004</v>
      </c>
      <c r="J5554" t="s">
        <v>72</v>
      </c>
      <c r="K5554" s="1">
        <v>2541</v>
      </c>
      <c r="L5554" s="1">
        <v>4041</v>
      </c>
      <c r="M5554" s="1">
        <v>1500</v>
      </c>
      <c r="N5554" s="1">
        <v>2390.9299999999998</v>
      </c>
      <c r="O5554" s="1">
        <v>1650.07</v>
      </c>
      <c r="P5554" s="1">
        <v>2390.9299999999998</v>
      </c>
      <c r="Q5554">
        <v>0</v>
      </c>
      <c r="R5554" s="1">
        <v>2390.9299999999998</v>
      </c>
      <c r="S5554">
        <v>0</v>
      </c>
    </row>
    <row r="5555" spans="1:19" x14ac:dyDescent="0.25">
      <c r="A5555" s="2">
        <v>1004</v>
      </c>
      <c r="B5555" t="s">
        <v>872</v>
      </c>
      <c r="C5555" s="2" t="str">
        <f t="shared" si="284"/>
        <v>19</v>
      </c>
      <c r="D5555" t="s">
        <v>757</v>
      </c>
      <c r="E5555" s="2" t="str">
        <f t="shared" si="287"/>
        <v>19102RM20</v>
      </c>
      <c r="F5555" t="s">
        <v>925</v>
      </c>
      <c r="G5555" t="s">
        <v>881</v>
      </c>
      <c r="H5555" t="s">
        <v>882</v>
      </c>
      <c r="I5555">
        <v>22100</v>
      </c>
      <c r="J5555" t="s">
        <v>73</v>
      </c>
      <c r="K5555" s="1">
        <v>135631</v>
      </c>
      <c r="L5555" s="1">
        <v>213181</v>
      </c>
      <c r="M5555" s="1">
        <v>77550</v>
      </c>
      <c r="N5555" s="1">
        <v>213131.53</v>
      </c>
      <c r="O5555">
        <v>49.47</v>
      </c>
      <c r="P5555" s="1">
        <v>213131.53</v>
      </c>
      <c r="Q5555">
        <v>0</v>
      </c>
      <c r="R5555" s="1">
        <v>213131.53</v>
      </c>
      <c r="S5555">
        <v>0</v>
      </c>
    </row>
    <row r="5556" spans="1:19" x14ac:dyDescent="0.25">
      <c r="A5556" s="2">
        <v>1004</v>
      </c>
      <c r="B5556" t="s">
        <v>872</v>
      </c>
      <c r="C5556" s="2" t="str">
        <f t="shared" si="284"/>
        <v>19</v>
      </c>
      <c r="D5556" t="s">
        <v>757</v>
      </c>
      <c r="E5556" s="2" t="str">
        <f t="shared" si="287"/>
        <v>19102RM20</v>
      </c>
      <c r="F5556" t="s">
        <v>925</v>
      </c>
      <c r="G5556" t="s">
        <v>881</v>
      </c>
      <c r="H5556" t="s">
        <v>882</v>
      </c>
      <c r="I5556">
        <v>22101</v>
      </c>
      <c r="J5556" t="s">
        <v>74</v>
      </c>
      <c r="K5556" s="1">
        <v>117287</v>
      </c>
      <c r="L5556" s="1">
        <v>117287</v>
      </c>
      <c r="M5556">
        <v>0</v>
      </c>
      <c r="N5556" s="1">
        <v>124196.47</v>
      </c>
      <c r="O5556" s="1">
        <v>-6909.47</v>
      </c>
      <c r="P5556" s="1">
        <v>124196.47</v>
      </c>
      <c r="Q5556">
        <v>0</v>
      </c>
      <c r="R5556" s="1">
        <v>124196.47</v>
      </c>
      <c r="S5556">
        <v>0</v>
      </c>
    </row>
    <row r="5557" spans="1:19" x14ac:dyDescent="0.25">
      <c r="A5557" s="2">
        <v>1004</v>
      </c>
      <c r="B5557" t="s">
        <v>872</v>
      </c>
      <c r="C5557" s="2" t="str">
        <f t="shared" si="284"/>
        <v>19</v>
      </c>
      <c r="D5557" t="s">
        <v>757</v>
      </c>
      <c r="E5557" s="2" t="str">
        <f t="shared" si="287"/>
        <v>19102RM20</v>
      </c>
      <c r="F5557" t="s">
        <v>925</v>
      </c>
      <c r="G5557" t="s">
        <v>881</v>
      </c>
      <c r="H5557" t="s">
        <v>882</v>
      </c>
      <c r="I5557">
        <v>22102</v>
      </c>
      <c r="J5557" t="s">
        <v>75</v>
      </c>
      <c r="K5557" s="1">
        <v>252043</v>
      </c>
      <c r="L5557" s="1">
        <v>276143</v>
      </c>
      <c r="M5557" s="1">
        <v>24100</v>
      </c>
      <c r="N5557" s="1">
        <v>297041.58</v>
      </c>
      <c r="O5557" s="1">
        <v>-20898.580000000002</v>
      </c>
      <c r="P5557" s="1">
        <v>297041.58</v>
      </c>
      <c r="Q5557">
        <v>0</v>
      </c>
      <c r="R5557" s="1">
        <v>297041.58</v>
      </c>
      <c r="S5557">
        <v>0</v>
      </c>
    </row>
    <row r="5558" spans="1:19" x14ac:dyDescent="0.25">
      <c r="A5558" s="2">
        <v>1004</v>
      </c>
      <c r="B5558" t="s">
        <v>872</v>
      </c>
      <c r="C5558" s="2" t="str">
        <f t="shared" si="284"/>
        <v>19</v>
      </c>
      <c r="D5558" t="s">
        <v>757</v>
      </c>
      <c r="E5558" s="2" t="str">
        <f t="shared" si="287"/>
        <v>19102RM20</v>
      </c>
      <c r="F5558" t="s">
        <v>925</v>
      </c>
      <c r="G5558" t="s">
        <v>881</v>
      </c>
      <c r="H5558" t="s">
        <v>882</v>
      </c>
      <c r="I5558">
        <v>22103</v>
      </c>
      <c r="J5558" t="s">
        <v>76</v>
      </c>
      <c r="K5558" s="1">
        <v>1570</v>
      </c>
      <c r="L5558" s="1">
        <v>6570</v>
      </c>
      <c r="M5558" s="1">
        <v>5000</v>
      </c>
      <c r="N5558" s="1">
        <v>2649.98</v>
      </c>
      <c r="O5558" s="1">
        <v>3920.02</v>
      </c>
      <c r="P5558" s="1">
        <v>2649.98</v>
      </c>
      <c r="Q5558">
        <v>0</v>
      </c>
      <c r="R5558" s="1">
        <v>2649.98</v>
      </c>
      <c r="S5558">
        <v>0</v>
      </c>
    </row>
    <row r="5559" spans="1:19" x14ac:dyDescent="0.25">
      <c r="A5559" s="2">
        <v>1004</v>
      </c>
      <c r="B5559" t="s">
        <v>872</v>
      </c>
      <c r="C5559" s="2" t="str">
        <f t="shared" ref="C5559:C5622" si="288">"19"</f>
        <v>19</v>
      </c>
      <c r="D5559" t="s">
        <v>757</v>
      </c>
      <c r="E5559" s="2" t="str">
        <f t="shared" si="287"/>
        <v>19102RM20</v>
      </c>
      <c r="F5559" t="s">
        <v>925</v>
      </c>
      <c r="G5559" t="s">
        <v>881</v>
      </c>
      <c r="H5559" t="s">
        <v>882</v>
      </c>
      <c r="I5559">
        <v>22104</v>
      </c>
      <c r="J5559" t="s">
        <v>77</v>
      </c>
      <c r="K5559">
        <v>0</v>
      </c>
      <c r="L5559" s="1">
        <v>42500</v>
      </c>
      <c r="M5559" s="1">
        <v>42500</v>
      </c>
      <c r="N5559" s="1">
        <v>39999.86</v>
      </c>
      <c r="O5559" s="1">
        <v>2500.14</v>
      </c>
      <c r="P5559" s="1">
        <v>39999.86</v>
      </c>
      <c r="Q5559">
        <v>0</v>
      </c>
      <c r="R5559" s="1">
        <v>39998.85</v>
      </c>
      <c r="S5559">
        <v>1.01</v>
      </c>
    </row>
    <row r="5560" spans="1:19" x14ac:dyDescent="0.25">
      <c r="A5560" s="2">
        <v>1004</v>
      </c>
      <c r="B5560" t="s">
        <v>872</v>
      </c>
      <c r="C5560" s="2" t="str">
        <f t="shared" si="288"/>
        <v>19</v>
      </c>
      <c r="D5560" t="s">
        <v>757</v>
      </c>
      <c r="E5560" s="2" t="str">
        <f t="shared" si="287"/>
        <v>19102RM20</v>
      </c>
      <c r="F5560" t="s">
        <v>925</v>
      </c>
      <c r="G5560" t="s">
        <v>881</v>
      </c>
      <c r="H5560" t="s">
        <v>882</v>
      </c>
      <c r="I5560">
        <v>22105</v>
      </c>
      <c r="J5560" t="s">
        <v>357</v>
      </c>
      <c r="K5560" s="1">
        <v>997237</v>
      </c>
      <c r="L5560">
        <v>0</v>
      </c>
      <c r="M5560" s="1">
        <v>-997237</v>
      </c>
      <c r="N5560">
        <v>0</v>
      </c>
      <c r="O5560">
        <v>0</v>
      </c>
      <c r="P5560">
        <v>0</v>
      </c>
      <c r="Q5560">
        <v>0</v>
      </c>
      <c r="R5560">
        <v>0</v>
      </c>
      <c r="S5560">
        <v>0</v>
      </c>
    </row>
    <row r="5561" spans="1:19" x14ac:dyDescent="0.25">
      <c r="A5561" s="2">
        <v>1004</v>
      </c>
      <c r="B5561" t="s">
        <v>872</v>
      </c>
      <c r="C5561" s="2" t="str">
        <f t="shared" si="288"/>
        <v>19</v>
      </c>
      <c r="D5561" t="s">
        <v>757</v>
      </c>
      <c r="E5561" s="2" t="str">
        <f t="shared" si="287"/>
        <v>19102RM20</v>
      </c>
      <c r="F5561" t="s">
        <v>925</v>
      </c>
      <c r="G5561" t="s">
        <v>881</v>
      </c>
      <c r="H5561" t="s">
        <v>882</v>
      </c>
      <c r="I5561">
        <v>22107</v>
      </c>
      <c r="J5561" t="s">
        <v>106</v>
      </c>
      <c r="K5561" s="1">
        <v>4873</v>
      </c>
      <c r="L5561" s="1">
        <v>4873</v>
      </c>
      <c r="M5561">
        <v>0</v>
      </c>
      <c r="N5561" s="1">
        <v>3910.5</v>
      </c>
      <c r="O5561">
        <v>962.5</v>
      </c>
      <c r="P5561" s="1">
        <v>3910.5</v>
      </c>
      <c r="Q5561">
        <v>0</v>
      </c>
      <c r="R5561" s="1">
        <v>3910.5</v>
      </c>
      <c r="S5561">
        <v>0</v>
      </c>
    </row>
    <row r="5562" spans="1:19" x14ac:dyDescent="0.25">
      <c r="A5562" s="2">
        <v>1004</v>
      </c>
      <c r="B5562" t="s">
        <v>872</v>
      </c>
      <c r="C5562" s="2" t="str">
        <f t="shared" si="288"/>
        <v>19</v>
      </c>
      <c r="D5562" t="s">
        <v>757</v>
      </c>
      <c r="E5562" s="2" t="str">
        <f t="shared" si="287"/>
        <v>19102RM20</v>
      </c>
      <c r="F5562" t="s">
        <v>925</v>
      </c>
      <c r="G5562" t="s">
        <v>881</v>
      </c>
      <c r="H5562" t="s">
        <v>882</v>
      </c>
      <c r="I5562">
        <v>22109</v>
      </c>
      <c r="J5562" t="s">
        <v>78</v>
      </c>
      <c r="K5562" s="1">
        <v>189340</v>
      </c>
      <c r="L5562" s="1">
        <v>244185</v>
      </c>
      <c r="M5562" s="1">
        <v>54845</v>
      </c>
      <c r="N5562" s="1">
        <v>240123.64</v>
      </c>
      <c r="O5562" s="1">
        <v>4061.36</v>
      </c>
      <c r="P5562" s="1">
        <v>240123.64</v>
      </c>
      <c r="Q5562">
        <v>0</v>
      </c>
      <c r="R5562" s="1">
        <v>240123.64</v>
      </c>
      <c r="S5562">
        <v>0</v>
      </c>
    </row>
    <row r="5563" spans="1:19" x14ac:dyDescent="0.25">
      <c r="A5563" s="2">
        <v>1004</v>
      </c>
      <c r="B5563" t="s">
        <v>872</v>
      </c>
      <c r="C5563" s="2" t="str">
        <f t="shared" si="288"/>
        <v>19</v>
      </c>
      <c r="D5563" t="s">
        <v>757</v>
      </c>
      <c r="E5563" s="2" t="str">
        <f t="shared" si="287"/>
        <v>19102RM20</v>
      </c>
      <c r="F5563" t="s">
        <v>925</v>
      </c>
      <c r="G5563" t="s">
        <v>881</v>
      </c>
      <c r="H5563" t="s">
        <v>882</v>
      </c>
      <c r="I5563">
        <v>22300</v>
      </c>
      <c r="J5563" t="s">
        <v>79</v>
      </c>
      <c r="K5563" s="1">
        <v>99195</v>
      </c>
      <c r="L5563" s="1">
        <v>108713</v>
      </c>
      <c r="M5563" s="1">
        <v>9518</v>
      </c>
      <c r="N5563" s="1">
        <v>107976.39</v>
      </c>
      <c r="O5563">
        <v>736.61</v>
      </c>
      <c r="P5563" s="1">
        <v>107976.39</v>
      </c>
      <c r="Q5563">
        <v>0</v>
      </c>
      <c r="R5563" s="1">
        <v>107976.34</v>
      </c>
      <c r="S5563">
        <v>0.05</v>
      </c>
    </row>
    <row r="5564" spans="1:19" x14ac:dyDescent="0.25">
      <c r="A5564" s="2">
        <v>1004</v>
      </c>
      <c r="B5564" t="s">
        <v>872</v>
      </c>
      <c r="C5564" s="2" t="str">
        <f t="shared" si="288"/>
        <v>19</v>
      </c>
      <c r="D5564" t="s">
        <v>757</v>
      </c>
      <c r="E5564" s="2" t="str">
        <f t="shared" si="287"/>
        <v>19102RM20</v>
      </c>
      <c r="F5564" t="s">
        <v>925</v>
      </c>
      <c r="G5564" t="s">
        <v>881</v>
      </c>
      <c r="H5564" t="s">
        <v>882</v>
      </c>
      <c r="I5564">
        <v>22401</v>
      </c>
      <c r="J5564" t="s">
        <v>175</v>
      </c>
      <c r="K5564" s="1">
        <v>2324</v>
      </c>
      <c r="L5564" s="1">
        <v>2324</v>
      </c>
      <c r="M5564">
        <v>0</v>
      </c>
      <c r="N5564" s="1">
        <v>1814.43</v>
      </c>
      <c r="O5564">
        <v>509.57</v>
      </c>
      <c r="P5564" s="1">
        <v>1814.43</v>
      </c>
      <c r="Q5564">
        <v>0</v>
      </c>
      <c r="R5564" s="1">
        <v>1814.43</v>
      </c>
      <c r="S5564">
        <v>0</v>
      </c>
    </row>
    <row r="5565" spans="1:19" x14ac:dyDescent="0.25">
      <c r="A5565" s="2">
        <v>1004</v>
      </c>
      <c r="B5565" t="s">
        <v>872</v>
      </c>
      <c r="C5565" s="2" t="str">
        <f t="shared" si="288"/>
        <v>19</v>
      </c>
      <c r="D5565" t="s">
        <v>757</v>
      </c>
      <c r="E5565" s="2" t="str">
        <f t="shared" si="287"/>
        <v>19102RM20</v>
      </c>
      <c r="F5565" t="s">
        <v>925</v>
      </c>
      <c r="G5565" t="s">
        <v>881</v>
      </c>
      <c r="H5565" t="s">
        <v>882</v>
      </c>
      <c r="I5565">
        <v>22500</v>
      </c>
      <c r="J5565" t="s">
        <v>81</v>
      </c>
      <c r="K5565">
        <v>0</v>
      </c>
      <c r="L5565">
        <v>500</v>
      </c>
      <c r="M5565">
        <v>500</v>
      </c>
      <c r="N5565">
        <v>0</v>
      </c>
      <c r="O5565">
        <v>500</v>
      </c>
      <c r="P5565">
        <v>0</v>
      </c>
      <c r="Q5565">
        <v>0</v>
      </c>
      <c r="R5565">
        <v>0</v>
      </c>
      <c r="S5565">
        <v>0</v>
      </c>
    </row>
    <row r="5566" spans="1:19" x14ac:dyDescent="0.25">
      <c r="A5566" s="2">
        <v>1004</v>
      </c>
      <c r="B5566" t="s">
        <v>872</v>
      </c>
      <c r="C5566" s="2" t="str">
        <f t="shared" si="288"/>
        <v>19</v>
      </c>
      <c r="D5566" t="s">
        <v>757</v>
      </c>
      <c r="E5566" s="2" t="str">
        <f t="shared" si="287"/>
        <v>19102RM20</v>
      </c>
      <c r="F5566" t="s">
        <v>925</v>
      </c>
      <c r="G5566" t="s">
        <v>881</v>
      </c>
      <c r="H5566" t="s">
        <v>882</v>
      </c>
      <c r="I5566">
        <v>22501</v>
      </c>
      <c r="J5566" t="s">
        <v>687</v>
      </c>
      <c r="K5566">
        <v>0</v>
      </c>
      <c r="L5566">
        <v>97</v>
      </c>
      <c r="M5566">
        <v>97</v>
      </c>
      <c r="N5566">
        <v>0</v>
      </c>
      <c r="O5566">
        <v>97</v>
      </c>
      <c r="P5566">
        <v>0</v>
      </c>
      <c r="Q5566">
        <v>0</v>
      </c>
      <c r="R5566">
        <v>0</v>
      </c>
      <c r="S5566">
        <v>0</v>
      </c>
    </row>
    <row r="5567" spans="1:19" x14ac:dyDescent="0.25">
      <c r="A5567" s="2">
        <v>1004</v>
      </c>
      <c r="B5567" t="s">
        <v>872</v>
      </c>
      <c r="C5567" s="2" t="str">
        <f t="shared" si="288"/>
        <v>19</v>
      </c>
      <c r="D5567" t="s">
        <v>757</v>
      </c>
      <c r="E5567" s="2" t="str">
        <f t="shared" si="287"/>
        <v>19102RM20</v>
      </c>
      <c r="F5567" t="s">
        <v>925</v>
      </c>
      <c r="G5567" t="s">
        <v>881</v>
      </c>
      <c r="H5567" t="s">
        <v>882</v>
      </c>
      <c r="I5567">
        <v>22609</v>
      </c>
      <c r="J5567" t="s">
        <v>44</v>
      </c>
      <c r="K5567">
        <v>4</v>
      </c>
      <c r="L5567">
        <v>504</v>
      </c>
      <c r="M5567">
        <v>500</v>
      </c>
      <c r="N5567">
        <v>0</v>
      </c>
      <c r="O5567">
        <v>504</v>
      </c>
      <c r="P5567">
        <v>0</v>
      </c>
      <c r="Q5567">
        <v>0</v>
      </c>
      <c r="R5567">
        <v>0</v>
      </c>
      <c r="S5567">
        <v>0</v>
      </c>
    </row>
    <row r="5568" spans="1:19" x14ac:dyDescent="0.25">
      <c r="A5568" s="2">
        <v>1004</v>
      </c>
      <c r="B5568" t="s">
        <v>872</v>
      </c>
      <c r="C5568" s="2" t="str">
        <f t="shared" si="288"/>
        <v>19</v>
      </c>
      <c r="D5568" t="s">
        <v>757</v>
      </c>
      <c r="E5568" s="2" t="str">
        <f t="shared" si="287"/>
        <v>19102RM20</v>
      </c>
      <c r="F5568" t="s">
        <v>925</v>
      </c>
      <c r="G5568" t="s">
        <v>881</v>
      </c>
      <c r="H5568" t="s">
        <v>882</v>
      </c>
      <c r="I5568">
        <v>22700</v>
      </c>
      <c r="J5568" t="s">
        <v>84</v>
      </c>
      <c r="K5568" s="1">
        <v>28206</v>
      </c>
      <c r="L5568" s="1">
        <v>28206</v>
      </c>
      <c r="M5568">
        <v>0</v>
      </c>
      <c r="N5568" s="1">
        <v>22128.99</v>
      </c>
      <c r="O5568" s="1">
        <v>6077.01</v>
      </c>
      <c r="P5568" s="1">
        <v>22128.99</v>
      </c>
      <c r="Q5568">
        <v>0</v>
      </c>
      <c r="R5568" s="1">
        <v>21371.89</v>
      </c>
      <c r="S5568">
        <v>757.1</v>
      </c>
    </row>
    <row r="5569" spans="1:19" x14ac:dyDescent="0.25">
      <c r="A5569" s="2">
        <v>1004</v>
      </c>
      <c r="B5569" t="s">
        <v>872</v>
      </c>
      <c r="C5569" s="2" t="str">
        <f t="shared" si="288"/>
        <v>19</v>
      </c>
      <c r="D5569" t="s">
        <v>757</v>
      </c>
      <c r="E5569" s="2" t="str">
        <f t="shared" si="287"/>
        <v>19102RM20</v>
      </c>
      <c r="F5569" t="s">
        <v>925</v>
      </c>
      <c r="G5569" t="s">
        <v>881</v>
      </c>
      <c r="H5569" t="s">
        <v>882</v>
      </c>
      <c r="I5569">
        <v>22705</v>
      </c>
      <c r="J5569" t="s">
        <v>223</v>
      </c>
      <c r="K5569" s="1">
        <v>4230</v>
      </c>
      <c r="L5569" s="1">
        <v>4230</v>
      </c>
      <c r="M5569">
        <v>0</v>
      </c>
      <c r="N5569">
        <v>0</v>
      </c>
      <c r="O5569" s="1">
        <v>4230</v>
      </c>
      <c r="P5569">
        <v>0</v>
      </c>
      <c r="Q5569">
        <v>0</v>
      </c>
      <c r="R5569">
        <v>0</v>
      </c>
      <c r="S5569">
        <v>0</v>
      </c>
    </row>
    <row r="5570" spans="1:19" x14ac:dyDescent="0.25">
      <c r="A5570" s="2">
        <v>1004</v>
      </c>
      <c r="B5570" t="s">
        <v>872</v>
      </c>
      <c r="C5570" s="2" t="str">
        <f t="shared" si="288"/>
        <v>19</v>
      </c>
      <c r="D5570" t="s">
        <v>757</v>
      </c>
      <c r="E5570" s="2" t="str">
        <f t="shared" si="287"/>
        <v>19102RM20</v>
      </c>
      <c r="F5570" t="s">
        <v>925</v>
      </c>
      <c r="G5570" t="s">
        <v>881</v>
      </c>
      <c r="H5570" t="s">
        <v>882</v>
      </c>
      <c r="I5570">
        <v>22709</v>
      </c>
      <c r="J5570" t="s">
        <v>87</v>
      </c>
      <c r="K5570" s="1">
        <v>1440</v>
      </c>
      <c r="L5570" s="1">
        <v>3940</v>
      </c>
      <c r="M5570" s="1">
        <v>2500</v>
      </c>
      <c r="N5570" s="1">
        <v>3304.73</v>
      </c>
      <c r="O5570">
        <v>635.27</v>
      </c>
      <c r="P5570" s="1">
        <v>3304.73</v>
      </c>
      <c r="Q5570">
        <v>0</v>
      </c>
      <c r="R5570" s="1">
        <v>2314.87</v>
      </c>
      <c r="S5570">
        <v>989.86</v>
      </c>
    </row>
    <row r="5571" spans="1:19" x14ac:dyDescent="0.25">
      <c r="A5571" s="2">
        <v>1004</v>
      </c>
      <c r="B5571" t="s">
        <v>872</v>
      </c>
      <c r="C5571" s="2" t="str">
        <f t="shared" si="288"/>
        <v>19</v>
      </c>
      <c r="D5571" t="s">
        <v>757</v>
      </c>
      <c r="E5571" s="2" t="str">
        <f t="shared" si="287"/>
        <v>19102RM20</v>
      </c>
      <c r="F5571" t="s">
        <v>925</v>
      </c>
      <c r="G5571" t="s">
        <v>881</v>
      </c>
      <c r="H5571" t="s">
        <v>882</v>
      </c>
      <c r="I5571">
        <v>22714</v>
      </c>
      <c r="J5571" t="s">
        <v>886</v>
      </c>
      <c r="K5571" s="1">
        <v>117528</v>
      </c>
      <c r="L5571" s="1">
        <v>145916.31</v>
      </c>
      <c r="M5571" s="1">
        <v>28388.31</v>
      </c>
      <c r="N5571" s="1">
        <v>141810.28</v>
      </c>
      <c r="O5571" s="1">
        <v>4106.03</v>
      </c>
      <c r="P5571" s="1">
        <v>141810.28</v>
      </c>
      <c r="Q5571">
        <v>0</v>
      </c>
      <c r="R5571" s="1">
        <v>141018.82</v>
      </c>
      <c r="S5571">
        <v>791.46</v>
      </c>
    </row>
    <row r="5572" spans="1:19" x14ac:dyDescent="0.25">
      <c r="A5572" s="2">
        <v>1004</v>
      </c>
      <c r="B5572" t="s">
        <v>872</v>
      </c>
      <c r="C5572" s="2" t="str">
        <f t="shared" si="288"/>
        <v>19</v>
      </c>
      <c r="D5572" t="s">
        <v>757</v>
      </c>
      <c r="E5572" s="2" t="str">
        <f t="shared" si="287"/>
        <v>19102RM20</v>
      </c>
      <c r="F5572" t="s">
        <v>925</v>
      </c>
      <c r="G5572" t="s">
        <v>881</v>
      </c>
      <c r="H5572" t="s">
        <v>882</v>
      </c>
      <c r="I5572">
        <v>23100</v>
      </c>
      <c r="J5572" t="s">
        <v>89</v>
      </c>
      <c r="K5572">
        <v>600</v>
      </c>
      <c r="L5572">
        <v>600</v>
      </c>
      <c r="M5572">
        <v>0</v>
      </c>
      <c r="N5572">
        <v>351.23</v>
      </c>
      <c r="O5572">
        <v>248.77</v>
      </c>
      <c r="P5572">
        <v>351.23</v>
      </c>
      <c r="Q5572">
        <v>0</v>
      </c>
      <c r="R5572">
        <v>351.23</v>
      </c>
      <c r="S5572">
        <v>0</v>
      </c>
    </row>
    <row r="5573" spans="1:19" x14ac:dyDescent="0.25">
      <c r="A5573" s="2">
        <v>1004</v>
      </c>
      <c r="B5573" t="s">
        <v>872</v>
      </c>
      <c r="C5573" s="2" t="str">
        <f t="shared" si="288"/>
        <v>19</v>
      </c>
      <c r="D5573" t="s">
        <v>757</v>
      </c>
      <c r="E5573" s="2" t="str">
        <f t="shared" si="287"/>
        <v>19102RM20</v>
      </c>
      <c r="F5573" t="s">
        <v>925</v>
      </c>
      <c r="G5573" t="s">
        <v>881</v>
      </c>
      <c r="H5573" t="s">
        <v>882</v>
      </c>
      <c r="I5573">
        <v>27100</v>
      </c>
      <c r="J5573" t="s">
        <v>230</v>
      </c>
      <c r="K5573" s="1">
        <v>21465</v>
      </c>
      <c r="L5573" s="1">
        <v>21465</v>
      </c>
      <c r="M5573">
        <v>0</v>
      </c>
      <c r="N5573" s="1">
        <v>22747.95</v>
      </c>
      <c r="O5573" s="1">
        <v>-1282.95</v>
      </c>
      <c r="P5573" s="1">
        <v>22747.95</v>
      </c>
      <c r="Q5573">
        <v>0</v>
      </c>
      <c r="R5573" s="1">
        <v>22747.95</v>
      </c>
      <c r="S5573">
        <v>0</v>
      </c>
    </row>
    <row r="5574" spans="1:19" x14ac:dyDescent="0.25">
      <c r="A5574" s="2">
        <v>1004</v>
      </c>
      <c r="B5574" t="s">
        <v>872</v>
      </c>
      <c r="C5574" s="2" t="str">
        <f t="shared" si="288"/>
        <v>19</v>
      </c>
      <c r="D5574" t="s">
        <v>757</v>
      </c>
      <c r="E5574" s="2" t="str">
        <f t="shared" si="287"/>
        <v>19102RM20</v>
      </c>
      <c r="F5574" t="s">
        <v>925</v>
      </c>
      <c r="G5574" t="s">
        <v>881</v>
      </c>
      <c r="H5574" t="s">
        <v>882</v>
      </c>
      <c r="I5574">
        <v>27105</v>
      </c>
      <c r="J5574" t="s">
        <v>875</v>
      </c>
      <c r="K5574" s="1">
        <v>14500</v>
      </c>
      <c r="L5574" s="1">
        <v>14500</v>
      </c>
      <c r="M5574">
        <v>0</v>
      </c>
      <c r="N5574" s="1">
        <v>5304.26</v>
      </c>
      <c r="O5574" s="1">
        <v>9195.74</v>
      </c>
      <c r="P5574" s="1">
        <v>5304.26</v>
      </c>
      <c r="Q5574">
        <v>0</v>
      </c>
      <c r="R5574" s="1">
        <v>5304.26</v>
      </c>
      <c r="S5574">
        <v>0</v>
      </c>
    </row>
    <row r="5575" spans="1:19" x14ac:dyDescent="0.25">
      <c r="A5575" s="2">
        <v>1004</v>
      </c>
      <c r="B5575" t="s">
        <v>872</v>
      </c>
      <c r="C5575" s="2" t="str">
        <f t="shared" si="288"/>
        <v>19</v>
      </c>
      <c r="D5575" t="s">
        <v>757</v>
      </c>
      <c r="E5575" s="2" t="str">
        <f t="shared" si="287"/>
        <v>19102RM20</v>
      </c>
      <c r="F5575" t="s">
        <v>925</v>
      </c>
      <c r="G5575" t="s">
        <v>881</v>
      </c>
      <c r="H5575" t="s">
        <v>882</v>
      </c>
      <c r="I5575">
        <v>28001</v>
      </c>
      <c r="J5575" t="s">
        <v>45</v>
      </c>
      <c r="K5575" s="1">
        <v>13094</v>
      </c>
      <c r="L5575" s="1">
        <v>13094</v>
      </c>
      <c r="M5575">
        <v>0</v>
      </c>
      <c r="N5575" s="1">
        <v>11705.7</v>
      </c>
      <c r="O5575" s="1">
        <v>1388.3</v>
      </c>
      <c r="P5575" s="1">
        <v>11705.7</v>
      </c>
      <c r="Q5575">
        <v>0</v>
      </c>
      <c r="R5575" s="1">
        <v>11705.7</v>
      </c>
      <c r="S5575">
        <v>0</v>
      </c>
    </row>
    <row r="5576" spans="1:19" x14ac:dyDescent="0.25">
      <c r="A5576" s="2">
        <v>1004</v>
      </c>
      <c r="B5576" t="s">
        <v>872</v>
      </c>
      <c r="C5576" s="2" t="str">
        <f t="shared" si="288"/>
        <v>19</v>
      </c>
      <c r="D5576" t="s">
        <v>757</v>
      </c>
      <c r="E5576" s="2" t="str">
        <f t="shared" ref="E5576:E5601" si="289">"19102RM21"</f>
        <v>19102RM21</v>
      </c>
      <c r="F5576" t="s">
        <v>926</v>
      </c>
      <c r="G5576" t="s">
        <v>881</v>
      </c>
      <c r="H5576" t="s">
        <v>882</v>
      </c>
      <c r="I5576">
        <v>21200</v>
      </c>
      <c r="J5576" t="s">
        <v>68</v>
      </c>
      <c r="K5576" s="1">
        <v>1877</v>
      </c>
      <c r="L5576" s="1">
        <v>1877</v>
      </c>
      <c r="M5576">
        <v>0</v>
      </c>
      <c r="N5576">
        <v>0</v>
      </c>
      <c r="O5576" s="1">
        <v>1877</v>
      </c>
      <c r="P5576">
        <v>0</v>
      </c>
      <c r="Q5576">
        <v>0</v>
      </c>
      <c r="R5576">
        <v>0</v>
      </c>
      <c r="S5576">
        <v>0</v>
      </c>
    </row>
    <row r="5577" spans="1:19" x14ac:dyDescent="0.25">
      <c r="A5577" s="2">
        <v>1004</v>
      </c>
      <c r="B5577" t="s">
        <v>872</v>
      </c>
      <c r="C5577" s="2" t="str">
        <f t="shared" si="288"/>
        <v>19</v>
      </c>
      <c r="D5577" t="s">
        <v>757</v>
      </c>
      <c r="E5577" s="2" t="str">
        <f t="shared" si="289"/>
        <v>19102RM21</v>
      </c>
      <c r="F5577" t="s">
        <v>926</v>
      </c>
      <c r="G5577" t="s">
        <v>881</v>
      </c>
      <c r="H5577" t="s">
        <v>882</v>
      </c>
      <c r="I5577">
        <v>21300</v>
      </c>
      <c r="J5577" t="s">
        <v>69</v>
      </c>
      <c r="K5577" s="1">
        <v>13674</v>
      </c>
      <c r="L5577" s="1">
        <v>19974</v>
      </c>
      <c r="M5577" s="1">
        <v>6300</v>
      </c>
      <c r="N5577" s="1">
        <v>19050.009999999998</v>
      </c>
      <c r="O5577">
        <v>923.99</v>
      </c>
      <c r="P5577" s="1">
        <v>19050.009999999998</v>
      </c>
      <c r="Q5577">
        <v>0</v>
      </c>
      <c r="R5577" s="1">
        <v>17950.900000000001</v>
      </c>
      <c r="S5577" s="1">
        <v>1099.1099999999999</v>
      </c>
    </row>
    <row r="5578" spans="1:19" x14ac:dyDescent="0.25">
      <c r="A5578" s="2">
        <v>1004</v>
      </c>
      <c r="B5578" t="s">
        <v>872</v>
      </c>
      <c r="C5578" s="2" t="str">
        <f t="shared" si="288"/>
        <v>19</v>
      </c>
      <c r="D5578" t="s">
        <v>757</v>
      </c>
      <c r="E5578" s="2" t="str">
        <f t="shared" si="289"/>
        <v>19102RM21</v>
      </c>
      <c r="F5578" t="s">
        <v>926</v>
      </c>
      <c r="G5578" t="s">
        <v>881</v>
      </c>
      <c r="H5578" t="s">
        <v>882</v>
      </c>
      <c r="I5578">
        <v>21400</v>
      </c>
      <c r="J5578" t="s">
        <v>70</v>
      </c>
      <c r="K5578" s="1">
        <v>2400</v>
      </c>
      <c r="L5578" s="1">
        <v>2400</v>
      </c>
      <c r="M5578">
        <v>0</v>
      </c>
      <c r="N5578">
        <v>557.37</v>
      </c>
      <c r="O5578" s="1">
        <v>1842.63</v>
      </c>
      <c r="P5578">
        <v>557.37</v>
      </c>
      <c r="Q5578">
        <v>0</v>
      </c>
      <c r="R5578">
        <v>557.37</v>
      </c>
      <c r="S5578">
        <v>0</v>
      </c>
    </row>
    <row r="5579" spans="1:19" x14ac:dyDescent="0.25">
      <c r="A5579" s="2">
        <v>1004</v>
      </c>
      <c r="B5579" t="s">
        <v>872</v>
      </c>
      <c r="C5579" s="2" t="str">
        <f t="shared" si="288"/>
        <v>19</v>
      </c>
      <c r="D5579" t="s">
        <v>757</v>
      </c>
      <c r="E5579" s="2" t="str">
        <f t="shared" si="289"/>
        <v>19102RM21</v>
      </c>
      <c r="F5579" t="s">
        <v>926</v>
      </c>
      <c r="G5579" t="s">
        <v>881</v>
      </c>
      <c r="H5579" t="s">
        <v>882</v>
      </c>
      <c r="I5579">
        <v>21500</v>
      </c>
      <c r="J5579" t="s">
        <v>71</v>
      </c>
      <c r="K5579">
        <v>714</v>
      </c>
      <c r="L5579">
        <v>864</v>
      </c>
      <c r="M5579">
        <v>150</v>
      </c>
      <c r="N5579">
        <v>824.94</v>
      </c>
      <c r="O5579">
        <v>39.06</v>
      </c>
      <c r="P5579">
        <v>824.94</v>
      </c>
      <c r="Q5579">
        <v>0</v>
      </c>
      <c r="R5579">
        <v>824.94</v>
      </c>
      <c r="S5579">
        <v>0</v>
      </c>
    </row>
    <row r="5580" spans="1:19" x14ac:dyDescent="0.25">
      <c r="A5580" s="2">
        <v>1004</v>
      </c>
      <c r="B5580" t="s">
        <v>872</v>
      </c>
      <c r="C5580" s="2" t="str">
        <f t="shared" si="288"/>
        <v>19</v>
      </c>
      <c r="D5580" t="s">
        <v>757</v>
      </c>
      <c r="E5580" s="2" t="str">
        <f t="shared" si="289"/>
        <v>19102RM21</v>
      </c>
      <c r="F5580" t="s">
        <v>926</v>
      </c>
      <c r="G5580" t="s">
        <v>881</v>
      </c>
      <c r="H5580" t="s">
        <v>882</v>
      </c>
      <c r="I5580">
        <v>22000</v>
      </c>
      <c r="J5580" t="s">
        <v>39</v>
      </c>
      <c r="K5580" s="1">
        <v>2156</v>
      </c>
      <c r="L5580" s="1">
        <v>3156</v>
      </c>
      <c r="M5580" s="1">
        <v>1000</v>
      </c>
      <c r="N5580" s="1">
        <v>2365.98</v>
      </c>
      <c r="O5580">
        <v>790.02</v>
      </c>
      <c r="P5580" s="1">
        <v>2365.98</v>
      </c>
      <c r="Q5580">
        <v>0</v>
      </c>
      <c r="R5580" s="1">
        <v>2365.98</v>
      </c>
      <c r="S5580">
        <v>0</v>
      </c>
    </row>
    <row r="5581" spans="1:19" x14ac:dyDescent="0.25">
      <c r="A5581" s="2">
        <v>1004</v>
      </c>
      <c r="B5581" t="s">
        <v>872</v>
      </c>
      <c r="C5581" s="2" t="str">
        <f t="shared" si="288"/>
        <v>19</v>
      </c>
      <c r="D5581" t="s">
        <v>757</v>
      </c>
      <c r="E5581" s="2" t="str">
        <f t="shared" si="289"/>
        <v>19102RM21</v>
      </c>
      <c r="F5581" t="s">
        <v>926</v>
      </c>
      <c r="G5581" t="s">
        <v>881</v>
      </c>
      <c r="H5581" t="s">
        <v>882</v>
      </c>
      <c r="I5581">
        <v>22004</v>
      </c>
      <c r="J5581" t="s">
        <v>72</v>
      </c>
      <c r="K5581" s="1">
        <v>1689</v>
      </c>
      <c r="L5581" s="1">
        <v>2689</v>
      </c>
      <c r="M5581" s="1">
        <v>1000</v>
      </c>
      <c r="N5581" s="1">
        <v>2645.58</v>
      </c>
      <c r="O5581">
        <v>43.42</v>
      </c>
      <c r="P5581" s="1">
        <v>2645.58</v>
      </c>
      <c r="Q5581">
        <v>0</v>
      </c>
      <c r="R5581" s="1">
        <v>2645.58</v>
      </c>
      <c r="S5581">
        <v>0</v>
      </c>
    </row>
    <row r="5582" spans="1:19" x14ac:dyDescent="0.25">
      <c r="A5582" s="2">
        <v>1004</v>
      </c>
      <c r="B5582" t="s">
        <v>872</v>
      </c>
      <c r="C5582" s="2" t="str">
        <f t="shared" si="288"/>
        <v>19</v>
      </c>
      <c r="D5582" t="s">
        <v>757</v>
      </c>
      <c r="E5582" s="2" t="str">
        <f t="shared" si="289"/>
        <v>19102RM21</v>
      </c>
      <c r="F5582" t="s">
        <v>926</v>
      </c>
      <c r="G5582" t="s">
        <v>881</v>
      </c>
      <c r="H5582" t="s">
        <v>882</v>
      </c>
      <c r="I5582">
        <v>22100</v>
      </c>
      <c r="J5582" t="s">
        <v>73</v>
      </c>
      <c r="K5582" s="1">
        <v>51248</v>
      </c>
      <c r="L5582" s="1">
        <v>197248</v>
      </c>
      <c r="M5582" s="1">
        <v>146000</v>
      </c>
      <c r="N5582" s="1">
        <v>165012.76999999999</v>
      </c>
      <c r="O5582" s="1">
        <v>32235.23</v>
      </c>
      <c r="P5582" s="1">
        <v>165012.76999999999</v>
      </c>
      <c r="Q5582">
        <v>0</v>
      </c>
      <c r="R5582" s="1">
        <v>165012.76999999999</v>
      </c>
      <c r="S5582">
        <v>0</v>
      </c>
    </row>
    <row r="5583" spans="1:19" x14ac:dyDescent="0.25">
      <c r="A5583" s="2">
        <v>1004</v>
      </c>
      <c r="B5583" t="s">
        <v>872</v>
      </c>
      <c r="C5583" s="2" t="str">
        <f t="shared" si="288"/>
        <v>19</v>
      </c>
      <c r="D5583" t="s">
        <v>757</v>
      </c>
      <c r="E5583" s="2" t="str">
        <f t="shared" si="289"/>
        <v>19102RM21</v>
      </c>
      <c r="F5583" t="s">
        <v>926</v>
      </c>
      <c r="G5583" t="s">
        <v>881</v>
      </c>
      <c r="H5583" t="s">
        <v>882</v>
      </c>
      <c r="I5583">
        <v>22101</v>
      </c>
      <c r="J5583" t="s">
        <v>74</v>
      </c>
      <c r="K5583" s="1">
        <v>20067</v>
      </c>
      <c r="L5583" s="1">
        <v>25067</v>
      </c>
      <c r="M5583" s="1">
        <v>5000</v>
      </c>
      <c r="N5583" s="1">
        <v>23777.32</v>
      </c>
      <c r="O5583" s="1">
        <v>1289.68</v>
      </c>
      <c r="P5583" s="1">
        <v>23777.32</v>
      </c>
      <c r="Q5583">
        <v>0</v>
      </c>
      <c r="R5583" s="1">
        <v>23777.32</v>
      </c>
      <c r="S5583">
        <v>0</v>
      </c>
    </row>
    <row r="5584" spans="1:19" x14ac:dyDescent="0.25">
      <c r="A5584" s="2">
        <v>1004</v>
      </c>
      <c r="B5584" t="s">
        <v>872</v>
      </c>
      <c r="C5584" s="2" t="str">
        <f t="shared" si="288"/>
        <v>19</v>
      </c>
      <c r="D5584" t="s">
        <v>757</v>
      </c>
      <c r="E5584" s="2" t="str">
        <f t="shared" si="289"/>
        <v>19102RM21</v>
      </c>
      <c r="F5584" t="s">
        <v>926</v>
      </c>
      <c r="G5584" t="s">
        <v>881</v>
      </c>
      <c r="H5584" t="s">
        <v>882</v>
      </c>
      <c r="I5584">
        <v>22102</v>
      </c>
      <c r="J5584" t="s">
        <v>75</v>
      </c>
      <c r="K5584">
        <v>0</v>
      </c>
      <c r="L5584" s="1">
        <v>180000</v>
      </c>
      <c r="M5584" s="1">
        <v>180000</v>
      </c>
      <c r="N5584" s="1">
        <v>181608.28</v>
      </c>
      <c r="O5584" s="1">
        <v>-1608.28</v>
      </c>
      <c r="P5584" s="1">
        <v>181608.28</v>
      </c>
      <c r="Q5584">
        <v>0</v>
      </c>
      <c r="R5584" s="1">
        <v>175434.13</v>
      </c>
      <c r="S5584" s="1">
        <v>6174.15</v>
      </c>
    </row>
    <row r="5585" spans="1:19" x14ac:dyDescent="0.25">
      <c r="A5585" s="2">
        <v>1004</v>
      </c>
      <c r="B5585" t="s">
        <v>872</v>
      </c>
      <c r="C5585" s="2" t="str">
        <f t="shared" si="288"/>
        <v>19</v>
      </c>
      <c r="D5585" t="s">
        <v>757</v>
      </c>
      <c r="E5585" s="2" t="str">
        <f t="shared" si="289"/>
        <v>19102RM21</v>
      </c>
      <c r="F5585" t="s">
        <v>926</v>
      </c>
      <c r="G5585" t="s">
        <v>881</v>
      </c>
      <c r="H5585" t="s">
        <v>882</v>
      </c>
      <c r="I5585">
        <v>22103</v>
      </c>
      <c r="J5585" t="s">
        <v>76</v>
      </c>
      <c r="K5585" s="1">
        <v>54154</v>
      </c>
      <c r="L5585" s="1">
        <v>3154</v>
      </c>
      <c r="M5585" s="1">
        <v>-51000</v>
      </c>
      <c r="N5585" s="1">
        <v>2813.24</v>
      </c>
      <c r="O5585">
        <v>340.76</v>
      </c>
      <c r="P5585" s="1">
        <v>2813.24</v>
      </c>
      <c r="Q5585">
        <v>0</v>
      </c>
      <c r="R5585" s="1">
        <v>2813.24</v>
      </c>
      <c r="S5585">
        <v>0</v>
      </c>
    </row>
    <row r="5586" spans="1:19" x14ac:dyDescent="0.25">
      <c r="A5586" s="2">
        <v>1004</v>
      </c>
      <c r="B5586" t="s">
        <v>872</v>
      </c>
      <c r="C5586" s="2" t="str">
        <f t="shared" si="288"/>
        <v>19</v>
      </c>
      <c r="D5586" t="s">
        <v>757</v>
      </c>
      <c r="E5586" s="2" t="str">
        <f t="shared" si="289"/>
        <v>19102RM21</v>
      </c>
      <c r="F5586" t="s">
        <v>926</v>
      </c>
      <c r="G5586" t="s">
        <v>881</v>
      </c>
      <c r="H5586" t="s">
        <v>882</v>
      </c>
      <c r="I5586">
        <v>22104</v>
      </c>
      <c r="J5586" t="s">
        <v>77</v>
      </c>
      <c r="K5586">
        <v>0</v>
      </c>
      <c r="L5586" s="1">
        <v>32200</v>
      </c>
      <c r="M5586" s="1">
        <v>32200</v>
      </c>
      <c r="N5586" s="1">
        <v>32198.55</v>
      </c>
      <c r="O5586">
        <v>1.45</v>
      </c>
      <c r="P5586" s="1">
        <v>32198.55</v>
      </c>
      <c r="Q5586">
        <v>0</v>
      </c>
      <c r="R5586" s="1">
        <v>32198.43</v>
      </c>
      <c r="S5586">
        <v>0.12</v>
      </c>
    </row>
    <row r="5587" spans="1:19" x14ac:dyDescent="0.25">
      <c r="A5587" s="2">
        <v>1004</v>
      </c>
      <c r="B5587" t="s">
        <v>872</v>
      </c>
      <c r="C5587" s="2" t="str">
        <f t="shared" si="288"/>
        <v>19</v>
      </c>
      <c r="D5587" t="s">
        <v>757</v>
      </c>
      <c r="E5587" s="2" t="str">
        <f t="shared" si="289"/>
        <v>19102RM21</v>
      </c>
      <c r="F5587" t="s">
        <v>926</v>
      </c>
      <c r="G5587" t="s">
        <v>881</v>
      </c>
      <c r="H5587" t="s">
        <v>882</v>
      </c>
      <c r="I5587">
        <v>22105</v>
      </c>
      <c r="J5587" t="s">
        <v>357</v>
      </c>
      <c r="K5587" s="1">
        <v>196978</v>
      </c>
      <c r="L5587" s="1">
        <v>1755</v>
      </c>
      <c r="M5587" s="1">
        <v>-195223</v>
      </c>
      <c r="N5587">
        <v>0</v>
      </c>
      <c r="O5587" s="1">
        <v>1755</v>
      </c>
      <c r="P5587">
        <v>0</v>
      </c>
      <c r="Q5587">
        <v>0</v>
      </c>
      <c r="R5587">
        <v>0</v>
      </c>
      <c r="S5587">
        <v>0</v>
      </c>
    </row>
    <row r="5588" spans="1:19" x14ac:dyDescent="0.25">
      <c r="A5588" s="2">
        <v>1004</v>
      </c>
      <c r="B5588" t="s">
        <v>872</v>
      </c>
      <c r="C5588" s="2" t="str">
        <f t="shared" si="288"/>
        <v>19</v>
      </c>
      <c r="D5588" t="s">
        <v>757</v>
      </c>
      <c r="E5588" s="2" t="str">
        <f t="shared" si="289"/>
        <v>19102RM21</v>
      </c>
      <c r="F5588" t="s">
        <v>926</v>
      </c>
      <c r="G5588" t="s">
        <v>881</v>
      </c>
      <c r="H5588" t="s">
        <v>882</v>
      </c>
      <c r="I5588">
        <v>22107</v>
      </c>
      <c r="J5588" t="s">
        <v>106</v>
      </c>
      <c r="K5588" s="1">
        <v>2217</v>
      </c>
      <c r="L5588" s="1">
        <v>2217</v>
      </c>
      <c r="M5588">
        <v>0</v>
      </c>
      <c r="N5588">
        <v>793.4</v>
      </c>
      <c r="O5588" s="1">
        <v>1423.6</v>
      </c>
      <c r="P5588">
        <v>793.4</v>
      </c>
      <c r="Q5588">
        <v>0</v>
      </c>
      <c r="R5588">
        <v>793.4</v>
      </c>
      <c r="S5588">
        <v>0</v>
      </c>
    </row>
    <row r="5589" spans="1:19" x14ac:dyDescent="0.25">
      <c r="A5589" s="2">
        <v>1004</v>
      </c>
      <c r="B5589" t="s">
        <v>872</v>
      </c>
      <c r="C5589" s="2" t="str">
        <f t="shared" si="288"/>
        <v>19</v>
      </c>
      <c r="D5589" t="s">
        <v>757</v>
      </c>
      <c r="E5589" s="2" t="str">
        <f t="shared" si="289"/>
        <v>19102RM21</v>
      </c>
      <c r="F5589" t="s">
        <v>926</v>
      </c>
      <c r="G5589" t="s">
        <v>881</v>
      </c>
      <c r="H5589" t="s">
        <v>882</v>
      </c>
      <c r="I5589">
        <v>22109</v>
      </c>
      <c r="J5589" t="s">
        <v>78</v>
      </c>
      <c r="K5589" s="1">
        <v>55032</v>
      </c>
      <c r="L5589" s="1">
        <v>68926</v>
      </c>
      <c r="M5589" s="1">
        <v>13894</v>
      </c>
      <c r="N5589" s="1">
        <v>50819.6</v>
      </c>
      <c r="O5589" s="1">
        <v>18106.400000000001</v>
      </c>
      <c r="P5589" s="1">
        <v>50819.6</v>
      </c>
      <c r="Q5589">
        <v>0</v>
      </c>
      <c r="R5589" s="1">
        <v>50735.93</v>
      </c>
      <c r="S5589">
        <v>83.67</v>
      </c>
    </row>
    <row r="5590" spans="1:19" x14ac:dyDescent="0.25">
      <c r="A5590" s="2">
        <v>1004</v>
      </c>
      <c r="B5590" t="s">
        <v>872</v>
      </c>
      <c r="C5590" s="2" t="str">
        <f t="shared" si="288"/>
        <v>19</v>
      </c>
      <c r="D5590" t="s">
        <v>757</v>
      </c>
      <c r="E5590" s="2" t="str">
        <f t="shared" si="289"/>
        <v>19102RM21</v>
      </c>
      <c r="F5590" t="s">
        <v>926</v>
      </c>
      <c r="G5590" t="s">
        <v>881</v>
      </c>
      <c r="H5590" t="s">
        <v>882</v>
      </c>
      <c r="I5590">
        <v>22300</v>
      </c>
      <c r="J5590" t="s">
        <v>79</v>
      </c>
      <c r="K5590">
        <v>250</v>
      </c>
      <c r="L5590">
        <v>250</v>
      </c>
      <c r="M5590">
        <v>0</v>
      </c>
      <c r="N5590">
        <v>26.1</v>
      </c>
      <c r="O5590">
        <v>223.9</v>
      </c>
      <c r="P5590">
        <v>26.1</v>
      </c>
      <c r="Q5590">
        <v>0</v>
      </c>
      <c r="R5590">
        <v>26.1</v>
      </c>
      <c r="S5590">
        <v>0</v>
      </c>
    </row>
    <row r="5591" spans="1:19" x14ac:dyDescent="0.25">
      <c r="A5591" s="2">
        <v>1004</v>
      </c>
      <c r="B5591" t="s">
        <v>872</v>
      </c>
      <c r="C5591" s="2" t="str">
        <f t="shared" si="288"/>
        <v>19</v>
      </c>
      <c r="D5591" t="s">
        <v>757</v>
      </c>
      <c r="E5591" s="2" t="str">
        <f t="shared" si="289"/>
        <v>19102RM21</v>
      </c>
      <c r="F5591" t="s">
        <v>926</v>
      </c>
      <c r="G5591" t="s">
        <v>881</v>
      </c>
      <c r="H5591" t="s">
        <v>882</v>
      </c>
      <c r="I5591">
        <v>22401</v>
      </c>
      <c r="J5591" t="s">
        <v>175</v>
      </c>
      <c r="K5591" s="1">
        <v>1364</v>
      </c>
      <c r="L5591" s="1">
        <v>2764</v>
      </c>
      <c r="M5591" s="1">
        <v>1400</v>
      </c>
      <c r="N5591" s="1">
        <v>2139.7399999999998</v>
      </c>
      <c r="O5591">
        <v>624.26</v>
      </c>
      <c r="P5591" s="1">
        <v>2139.7399999999998</v>
      </c>
      <c r="Q5591">
        <v>0</v>
      </c>
      <c r="R5591" s="1">
        <v>2139.7399999999998</v>
      </c>
      <c r="S5591">
        <v>0</v>
      </c>
    </row>
    <row r="5592" spans="1:19" x14ac:dyDescent="0.25">
      <c r="A5592" s="2">
        <v>1004</v>
      </c>
      <c r="B5592" t="s">
        <v>872</v>
      </c>
      <c r="C5592" s="2" t="str">
        <f t="shared" si="288"/>
        <v>19</v>
      </c>
      <c r="D5592" t="s">
        <v>757</v>
      </c>
      <c r="E5592" s="2" t="str">
        <f t="shared" si="289"/>
        <v>19102RM21</v>
      </c>
      <c r="F5592" t="s">
        <v>926</v>
      </c>
      <c r="G5592" t="s">
        <v>881</v>
      </c>
      <c r="H5592" t="s">
        <v>882</v>
      </c>
      <c r="I5592">
        <v>22501</v>
      </c>
      <c r="J5592" t="s">
        <v>687</v>
      </c>
      <c r="K5592">
        <v>0</v>
      </c>
      <c r="L5592">
        <v>100</v>
      </c>
      <c r="M5592">
        <v>100</v>
      </c>
      <c r="N5592">
        <v>96.21</v>
      </c>
      <c r="O5592">
        <v>3.79</v>
      </c>
      <c r="P5592">
        <v>96.21</v>
      </c>
      <c r="Q5592">
        <v>0</v>
      </c>
      <c r="R5592">
        <v>96.21</v>
      </c>
      <c r="S5592">
        <v>0</v>
      </c>
    </row>
    <row r="5593" spans="1:19" x14ac:dyDescent="0.25">
      <c r="A5593" s="2">
        <v>1004</v>
      </c>
      <c r="B5593" t="s">
        <v>872</v>
      </c>
      <c r="C5593" s="2" t="str">
        <f t="shared" si="288"/>
        <v>19</v>
      </c>
      <c r="D5593" t="s">
        <v>757</v>
      </c>
      <c r="E5593" s="2" t="str">
        <f t="shared" si="289"/>
        <v>19102RM21</v>
      </c>
      <c r="F5593" t="s">
        <v>926</v>
      </c>
      <c r="G5593" t="s">
        <v>881</v>
      </c>
      <c r="H5593" t="s">
        <v>882</v>
      </c>
      <c r="I5593">
        <v>22609</v>
      </c>
      <c r="J5593" t="s">
        <v>44</v>
      </c>
      <c r="K5593">
        <v>397</v>
      </c>
      <c r="L5593">
        <v>397</v>
      </c>
      <c r="M5593">
        <v>0</v>
      </c>
      <c r="N5593">
        <v>87.12</v>
      </c>
      <c r="O5593">
        <v>309.88</v>
      </c>
      <c r="P5593">
        <v>87.12</v>
      </c>
      <c r="Q5593">
        <v>0</v>
      </c>
      <c r="R5593">
        <v>87.12</v>
      </c>
      <c r="S5593">
        <v>0</v>
      </c>
    </row>
    <row r="5594" spans="1:19" x14ac:dyDescent="0.25">
      <c r="A5594" s="2">
        <v>1004</v>
      </c>
      <c r="B5594" t="s">
        <v>872</v>
      </c>
      <c r="C5594" s="2" t="str">
        <f t="shared" si="288"/>
        <v>19</v>
      </c>
      <c r="D5594" t="s">
        <v>757</v>
      </c>
      <c r="E5594" s="2" t="str">
        <f t="shared" si="289"/>
        <v>19102RM21</v>
      </c>
      <c r="F5594" t="s">
        <v>926</v>
      </c>
      <c r="G5594" t="s">
        <v>881</v>
      </c>
      <c r="H5594" t="s">
        <v>882</v>
      </c>
      <c r="I5594">
        <v>22700</v>
      </c>
      <c r="J5594" t="s">
        <v>84</v>
      </c>
      <c r="K5594" s="1">
        <v>12076</v>
      </c>
      <c r="L5594" s="1">
        <v>10076</v>
      </c>
      <c r="M5594" s="1">
        <v>-2000</v>
      </c>
      <c r="N5594" s="1">
        <v>8683.31</v>
      </c>
      <c r="O5594" s="1">
        <v>1392.69</v>
      </c>
      <c r="P5594" s="1">
        <v>8683.31</v>
      </c>
      <c r="Q5594">
        <v>0</v>
      </c>
      <c r="R5594" s="1">
        <v>8257.35</v>
      </c>
      <c r="S5594">
        <v>425.96</v>
      </c>
    </row>
    <row r="5595" spans="1:19" x14ac:dyDescent="0.25">
      <c r="A5595" s="2">
        <v>1004</v>
      </c>
      <c r="B5595" t="s">
        <v>872</v>
      </c>
      <c r="C5595" s="2" t="str">
        <f t="shared" si="288"/>
        <v>19</v>
      </c>
      <c r="D5595" t="s">
        <v>757</v>
      </c>
      <c r="E5595" s="2" t="str">
        <f t="shared" si="289"/>
        <v>19102RM21</v>
      </c>
      <c r="F5595" t="s">
        <v>926</v>
      </c>
      <c r="G5595" t="s">
        <v>881</v>
      </c>
      <c r="H5595" t="s">
        <v>882</v>
      </c>
      <c r="I5595">
        <v>22705</v>
      </c>
      <c r="J5595" t="s">
        <v>223</v>
      </c>
      <c r="K5595">
        <v>792</v>
      </c>
      <c r="L5595">
        <v>792</v>
      </c>
      <c r="M5595">
        <v>0</v>
      </c>
      <c r="N5595">
        <v>0</v>
      </c>
      <c r="O5595">
        <v>792</v>
      </c>
      <c r="P5595">
        <v>0</v>
      </c>
      <c r="Q5595">
        <v>0</v>
      </c>
      <c r="R5595">
        <v>0</v>
      </c>
      <c r="S5595">
        <v>0</v>
      </c>
    </row>
    <row r="5596" spans="1:19" x14ac:dyDescent="0.25">
      <c r="A5596" s="2">
        <v>1004</v>
      </c>
      <c r="B5596" t="s">
        <v>872</v>
      </c>
      <c r="C5596" s="2" t="str">
        <f t="shared" si="288"/>
        <v>19</v>
      </c>
      <c r="D5596" t="s">
        <v>757</v>
      </c>
      <c r="E5596" s="2" t="str">
        <f t="shared" si="289"/>
        <v>19102RM21</v>
      </c>
      <c r="F5596" t="s">
        <v>926</v>
      </c>
      <c r="G5596" t="s">
        <v>881</v>
      </c>
      <c r="H5596" t="s">
        <v>882</v>
      </c>
      <c r="I5596">
        <v>22709</v>
      </c>
      <c r="J5596" t="s">
        <v>87</v>
      </c>
      <c r="K5596" s="1">
        <v>1440</v>
      </c>
      <c r="L5596" s="1">
        <v>6440</v>
      </c>
      <c r="M5596" s="1">
        <v>5000</v>
      </c>
      <c r="N5596" s="1">
        <v>5823.38</v>
      </c>
      <c r="O5596">
        <v>616.62</v>
      </c>
      <c r="P5596" s="1">
        <v>5823.38</v>
      </c>
      <c r="Q5596">
        <v>0</v>
      </c>
      <c r="R5596" s="1">
        <v>4833.5200000000004</v>
      </c>
      <c r="S5596">
        <v>989.86</v>
      </c>
    </row>
    <row r="5597" spans="1:19" x14ac:dyDescent="0.25">
      <c r="A5597" s="2">
        <v>1004</v>
      </c>
      <c r="B5597" t="s">
        <v>872</v>
      </c>
      <c r="C5597" s="2" t="str">
        <f t="shared" si="288"/>
        <v>19</v>
      </c>
      <c r="D5597" t="s">
        <v>757</v>
      </c>
      <c r="E5597" s="2" t="str">
        <f t="shared" si="289"/>
        <v>19102RM21</v>
      </c>
      <c r="F5597" t="s">
        <v>926</v>
      </c>
      <c r="G5597" t="s">
        <v>881</v>
      </c>
      <c r="H5597" t="s">
        <v>882</v>
      </c>
      <c r="I5597">
        <v>22714</v>
      </c>
      <c r="J5597" t="s">
        <v>886</v>
      </c>
      <c r="K5597" s="1">
        <v>48441</v>
      </c>
      <c r="L5597" s="1">
        <v>85441</v>
      </c>
      <c r="M5597" s="1">
        <v>37000</v>
      </c>
      <c r="N5597" s="1">
        <v>85233</v>
      </c>
      <c r="O5597">
        <v>208</v>
      </c>
      <c r="P5597" s="1">
        <v>85233</v>
      </c>
      <c r="Q5597">
        <v>0</v>
      </c>
      <c r="R5597" s="1">
        <v>74459.149999999994</v>
      </c>
      <c r="S5597" s="1">
        <v>10773.85</v>
      </c>
    </row>
    <row r="5598" spans="1:19" x14ac:dyDescent="0.25">
      <c r="A5598" s="2">
        <v>1004</v>
      </c>
      <c r="B5598" t="s">
        <v>872</v>
      </c>
      <c r="C5598" s="2" t="str">
        <f t="shared" si="288"/>
        <v>19</v>
      </c>
      <c r="D5598" t="s">
        <v>757</v>
      </c>
      <c r="E5598" s="2" t="str">
        <f t="shared" si="289"/>
        <v>19102RM21</v>
      </c>
      <c r="F5598" t="s">
        <v>926</v>
      </c>
      <c r="G5598" t="s">
        <v>881</v>
      </c>
      <c r="H5598" t="s">
        <v>882</v>
      </c>
      <c r="I5598">
        <v>23100</v>
      </c>
      <c r="J5598" t="s">
        <v>89</v>
      </c>
      <c r="K5598">
        <v>600</v>
      </c>
      <c r="L5598">
        <v>600</v>
      </c>
      <c r="M5598">
        <v>0</v>
      </c>
      <c r="N5598">
        <v>0</v>
      </c>
      <c r="O5598">
        <v>600</v>
      </c>
      <c r="P5598">
        <v>0</v>
      </c>
      <c r="Q5598">
        <v>0</v>
      </c>
      <c r="R5598">
        <v>0</v>
      </c>
      <c r="S5598">
        <v>0</v>
      </c>
    </row>
    <row r="5599" spans="1:19" x14ac:dyDescent="0.25">
      <c r="A5599" s="2">
        <v>1004</v>
      </c>
      <c r="B5599" t="s">
        <v>872</v>
      </c>
      <c r="C5599" s="2" t="str">
        <f t="shared" si="288"/>
        <v>19</v>
      </c>
      <c r="D5599" t="s">
        <v>757</v>
      </c>
      <c r="E5599" s="2" t="str">
        <f t="shared" si="289"/>
        <v>19102RM21</v>
      </c>
      <c r="F5599" t="s">
        <v>926</v>
      </c>
      <c r="G5599" t="s">
        <v>881</v>
      </c>
      <c r="H5599" t="s">
        <v>882</v>
      </c>
      <c r="I5599">
        <v>27100</v>
      </c>
      <c r="J5599" t="s">
        <v>230</v>
      </c>
      <c r="K5599" s="1">
        <v>13754</v>
      </c>
      <c r="L5599" s="1">
        <v>16754</v>
      </c>
      <c r="M5599" s="1">
        <v>3000</v>
      </c>
      <c r="N5599" s="1">
        <v>16442.13</v>
      </c>
      <c r="O5599">
        <v>311.87</v>
      </c>
      <c r="P5599" s="1">
        <v>16442.13</v>
      </c>
      <c r="Q5599">
        <v>0</v>
      </c>
      <c r="R5599" s="1">
        <v>16442.13</v>
      </c>
      <c r="S5599">
        <v>0</v>
      </c>
    </row>
    <row r="5600" spans="1:19" x14ac:dyDescent="0.25">
      <c r="A5600" s="2">
        <v>1004</v>
      </c>
      <c r="B5600" t="s">
        <v>872</v>
      </c>
      <c r="C5600" s="2" t="str">
        <f t="shared" si="288"/>
        <v>19</v>
      </c>
      <c r="D5600" t="s">
        <v>757</v>
      </c>
      <c r="E5600" s="2" t="str">
        <f t="shared" si="289"/>
        <v>19102RM21</v>
      </c>
      <c r="F5600" t="s">
        <v>926</v>
      </c>
      <c r="G5600" t="s">
        <v>881</v>
      </c>
      <c r="H5600" t="s">
        <v>882</v>
      </c>
      <c r="I5600">
        <v>27105</v>
      </c>
      <c r="J5600" t="s">
        <v>875</v>
      </c>
      <c r="K5600">
        <v>500</v>
      </c>
      <c r="L5600">
        <v>500</v>
      </c>
      <c r="M5600">
        <v>0</v>
      </c>
      <c r="N5600">
        <v>0</v>
      </c>
      <c r="O5600">
        <v>500</v>
      </c>
      <c r="P5600">
        <v>0</v>
      </c>
      <c r="Q5600">
        <v>0</v>
      </c>
      <c r="R5600">
        <v>0</v>
      </c>
      <c r="S5600">
        <v>0</v>
      </c>
    </row>
    <row r="5601" spans="1:19" x14ac:dyDescent="0.25">
      <c r="A5601" s="2">
        <v>1004</v>
      </c>
      <c r="B5601" t="s">
        <v>872</v>
      </c>
      <c r="C5601" s="2" t="str">
        <f t="shared" si="288"/>
        <v>19</v>
      </c>
      <c r="D5601" t="s">
        <v>757</v>
      </c>
      <c r="E5601" s="2" t="str">
        <f t="shared" si="289"/>
        <v>19102RM21</v>
      </c>
      <c r="F5601" t="s">
        <v>926</v>
      </c>
      <c r="G5601" t="s">
        <v>881</v>
      </c>
      <c r="H5601" t="s">
        <v>882</v>
      </c>
      <c r="I5601">
        <v>28001</v>
      </c>
      <c r="J5601" t="s">
        <v>45</v>
      </c>
      <c r="K5601" s="1">
        <v>5593</v>
      </c>
      <c r="L5601" s="1">
        <v>5593</v>
      </c>
      <c r="M5601">
        <v>0</v>
      </c>
      <c r="N5601" s="1">
        <v>5098.87</v>
      </c>
      <c r="O5601">
        <v>494.13</v>
      </c>
      <c r="P5601" s="1">
        <v>5098.87</v>
      </c>
      <c r="Q5601">
        <v>0</v>
      </c>
      <c r="R5601" s="1">
        <v>5098.87</v>
      </c>
      <c r="S5601">
        <v>0</v>
      </c>
    </row>
    <row r="5602" spans="1:19" x14ac:dyDescent="0.25">
      <c r="A5602" s="2">
        <v>1004</v>
      </c>
      <c r="B5602" t="s">
        <v>872</v>
      </c>
      <c r="C5602" s="2" t="str">
        <f t="shared" si="288"/>
        <v>19</v>
      </c>
      <c r="D5602" t="s">
        <v>757</v>
      </c>
      <c r="E5602" s="2" t="str">
        <f t="shared" ref="E5602:E5631" si="290">"19102RM22"</f>
        <v>19102RM22</v>
      </c>
      <c r="F5602" t="s">
        <v>927</v>
      </c>
      <c r="G5602" t="s">
        <v>881</v>
      </c>
      <c r="H5602" t="s">
        <v>882</v>
      </c>
      <c r="I5602">
        <v>21000</v>
      </c>
      <c r="J5602" t="s">
        <v>167</v>
      </c>
      <c r="K5602" s="1">
        <v>15444</v>
      </c>
      <c r="L5602" s="1">
        <v>15444</v>
      </c>
      <c r="M5602">
        <v>0</v>
      </c>
      <c r="N5602" s="1">
        <v>13616.68</v>
      </c>
      <c r="O5602" s="1">
        <v>1827.32</v>
      </c>
      <c r="P5602" s="1">
        <v>13616.68</v>
      </c>
      <c r="Q5602">
        <v>0</v>
      </c>
      <c r="R5602" s="1">
        <v>13616.67</v>
      </c>
      <c r="S5602">
        <v>0.01</v>
      </c>
    </row>
    <row r="5603" spans="1:19" x14ac:dyDescent="0.25">
      <c r="A5603" s="2">
        <v>1004</v>
      </c>
      <c r="B5603" t="s">
        <v>872</v>
      </c>
      <c r="C5603" s="2" t="str">
        <f t="shared" si="288"/>
        <v>19</v>
      </c>
      <c r="D5603" t="s">
        <v>757</v>
      </c>
      <c r="E5603" s="2" t="str">
        <f t="shared" si="290"/>
        <v>19102RM22</v>
      </c>
      <c r="F5603" t="s">
        <v>927</v>
      </c>
      <c r="G5603" t="s">
        <v>881</v>
      </c>
      <c r="H5603" t="s">
        <v>882</v>
      </c>
      <c r="I5603">
        <v>21200</v>
      </c>
      <c r="J5603" t="s">
        <v>68</v>
      </c>
      <c r="K5603" s="1">
        <v>3110</v>
      </c>
      <c r="L5603" s="1">
        <v>3110</v>
      </c>
      <c r="M5603">
        <v>0</v>
      </c>
      <c r="N5603">
        <v>84.7</v>
      </c>
      <c r="O5603" s="1">
        <v>3025.3</v>
      </c>
      <c r="P5603">
        <v>84.7</v>
      </c>
      <c r="Q5603">
        <v>0</v>
      </c>
      <c r="R5603">
        <v>84.7</v>
      </c>
      <c r="S5603">
        <v>0</v>
      </c>
    </row>
    <row r="5604" spans="1:19" x14ac:dyDescent="0.25">
      <c r="A5604" s="2">
        <v>1004</v>
      </c>
      <c r="B5604" t="s">
        <v>872</v>
      </c>
      <c r="C5604" s="2" t="str">
        <f t="shared" si="288"/>
        <v>19</v>
      </c>
      <c r="D5604" t="s">
        <v>757</v>
      </c>
      <c r="E5604" s="2" t="str">
        <f t="shared" si="290"/>
        <v>19102RM22</v>
      </c>
      <c r="F5604" t="s">
        <v>927</v>
      </c>
      <c r="G5604" t="s">
        <v>881</v>
      </c>
      <c r="H5604" t="s">
        <v>882</v>
      </c>
      <c r="I5604">
        <v>21300</v>
      </c>
      <c r="J5604" t="s">
        <v>69</v>
      </c>
      <c r="K5604" s="1">
        <v>21587</v>
      </c>
      <c r="L5604" s="1">
        <v>27087</v>
      </c>
      <c r="M5604" s="1">
        <v>5500</v>
      </c>
      <c r="N5604" s="1">
        <v>28006.77</v>
      </c>
      <c r="O5604">
        <v>-919.77</v>
      </c>
      <c r="P5604" s="1">
        <v>28006.77</v>
      </c>
      <c r="Q5604">
        <v>0</v>
      </c>
      <c r="R5604" s="1">
        <v>28006.7</v>
      </c>
      <c r="S5604">
        <v>7.0000000000000007E-2</v>
      </c>
    </row>
    <row r="5605" spans="1:19" x14ac:dyDescent="0.25">
      <c r="A5605" s="2">
        <v>1004</v>
      </c>
      <c r="B5605" t="s">
        <v>872</v>
      </c>
      <c r="C5605" s="2" t="str">
        <f t="shared" si="288"/>
        <v>19</v>
      </c>
      <c r="D5605" t="s">
        <v>757</v>
      </c>
      <c r="E5605" s="2" t="str">
        <f t="shared" si="290"/>
        <v>19102RM22</v>
      </c>
      <c r="F5605" t="s">
        <v>927</v>
      </c>
      <c r="G5605" t="s">
        <v>881</v>
      </c>
      <c r="H5605" t="s">
        <v>882</v>
      </c>
      <c r="I5605">
        <v>21400</v>
      </c>
      <c r="J5605" t="s">
        <v>70</v>
      </c>
      <c r="K5605" s="1">
        <v>1200</v>
      </c>
      <c r="L5605" s="1">
        <v>1200</v>
      </c>
      <c r="M5605">
        <v>0</v>
      </c>
      <c r="N5605">
        <v>0</v>
      </c>
      <c r="O5605" s="1">
        <v>1200</v>
      </c>
      <c r="P5605">
        <v>0</v>
      </c>
      <c r="Q5605">
        <v>0</v>
      </c>
      <c r="R5605">
        <v>0</v>
      </c>
      <c r="S5605">
        <v>0</v>
      </c>
    </row>
    <row r="5606" spans="1:19" x14ac:dyDescent="0.25">
      <c r="A5606" s="2">
        <v>1004</v>
      </c>
      <c r="B5606" t="s">
        <v>872</v>
      </c>
      <c r="C5606" s="2" t="str">
        <f t="shared" si="288"/>
        <v>19</v>
      </c>
      <c r="D5606" t="s">
        <v>757</v>
      </c>
      <c r="E5606" s="2" t="str">
        <f t="shared" si="290"/>
        <v>19102RM22</v>
      </c>
      <c r="F5606" t="s">
        <v>927</v>
      </c>
      <c r="G5606" t="s">
        <v>881</v>
      </c>
      <c r="H5606" t="s">
        <v>882</v>
      </c>
      <c r="I5606">
        <v>21500</v>
      </c>
      <c r="J5606" t="s">
        <v>71</v>
      </c>
      <c r="K5606" s="1">
        <v>3247</v>
      </c>
      <c r="L5606" s="1">
        <v>3247</v>
      </c>
      <c r="M5606">
        <v>0</v>
      </c>
      <c r="N5606">
        <v>707.77</v>
      </c>
      <c r="O5606" s="1">
        <v>2539.23</v>
      </c>
      <c r="P5606">
        <v>707.77</v>
      </c>
      <c r="Q5606">
        <v>0</v>
      </c>
      <c r="R5606">
        <v>707.77</v>
      </c>
      <c r="S5606">
        <v>0</v>
      </c>
    </row>
    <row r="5607" spans="1:19" x14ac:dyDescent="0.25">
      <c r="A5607" s="2">
        <v>1004</v>
      </c>
      <c r="B5607" t="s">
        <v>872</v>
      </c>
      <c r="C5607" s="2" t="str">
        <f t="shared" si="288"/>
        <v>19</v>
      </c>
      <c r="D5607" t="s">
        <v>757</v>
      </c>
      <c r="E5607" s="2" t="str">
        <f t="shared" si="290"/>
        <v>19102RM22</v>
      </c>
      <c r="F5607" t="s">
        <v>927</v>
      </c>
      <c r="G5607" t="s">
        <v>881</v>
      </c>
      <c r="H5607" t="s">
        <v>882</v>
      </c>
      <c r="I5607">
        <v>21800</v>
      </c>
      <c r="J5607" t="s">
        <v>222</v>
      </c>
      <c r="K5607">
        <v>0</v>
      </c>
      <c r="L5607" s="1">
        <v>1500</v>
      </c>
      <c r="M5607" s="1">
        <v>1500</v>
      </c>
      <c r="N5607" s="1">
        <v>2911.95</v>
      </c>
      <c r="O5607" s="1">
        <v>-1411.95</v>
      </c>
      <c r="P5607" s="1">
        <v>2911.95</v>
      </c>
      <c r="Q5607">
        <v>0</v>
      </c>
      <c r="R5607" s="1">
        <v>2911.95</v>
      </c>
      <c r="S5607">
        <v>0</v>
      </c>
    </row>
    <row r="5608" spans="1:19" x14ac:dyDescent="0.25">
      <c r="A5608" s="2">
        <v>1004</v>
      </c>
      <c r="B5608" t="s">
        <v>872</v>
      </c>
      <c r="C5608" s="2" t="str">
        <f t="shared" si="288"/>
        <v>19</v>
      </c>
      <c r="D5608" t="s">
        <v>757</v>
      </c>
      <c r="E5608" s="2" t="str">
        <f t="shared" si="290"/>
        <v>19102RM22</v>
      </c>
      <c r="F5608" t="s">
        <v>927</v>
      </c>
      <c r="G5608" t="s">
        <v>881</v>
      </c>
      <c r="H5608" t="s">
        <v>882</v>
      </c>
      <c r="I5608">
        <v>22000</v>
      </c>
      <c r="J5608" t="s">
        <v>39</v>
      </c>
      <c r="K5608" s="1">
        <v>2900</v>
      </c>
      <c r="L5608" s="1">
        <v>2900</v>
      </c>
      <c r="M5608">
        <v>0</v>
      </c>
      <c r="N5608" s="1">
        <v>2719.83</v>
      </c>
      <c r="O5608">
        <v>180.17</v>
      </c>
      <c r="P5608" s="1">
        <v>2719.83</v>
      </c>
      <c r="Q5608">
        <v>0</v>
      </c>
      <c r="R5608" s="1">
        <v>2719.81</v>
      </c>
      <c r="S5608">
        <v>0.02</v>
      </c>
    </row>
    <row r="5609" spans="1:19" x14ac:dyDescent="0.25">
      <c r="A5609" s="2">
        <v>1004</v>
      </c>
      <c r="B5609" t="s">
        <v>872</v>
      </c>
      <c r="C5609" s="2" t="str">
        <f t="shared" si="288"/>
        <v>19</v>
      </c>
      <c r="D5609" t="s">
        <v>757</v>
      </c>
      <c r="E5609" s="2" t="str">
        <f t="shared" si="290"/>
        <v>19102RM22</v>
      </c>
      <c r="F5609" t="s">
        <v>927</v>
      </c>
      <c r="G5609" t="s">
        <v>881</v>
      </c>
      <c r="H5609" t="s">
        <v>882</v>
      </c>
      <c r="I5609">
        <v>22003</v>
      </c>
      <c r="J5609" t="s">
        <v>41</v>
      </c>
      <c r="K5609">
        <v>0</v>
      </c>
      <c r="L5609">
        <v>400</v>
      </c>
      <c r="M5609">
        <v>400</v>
      </c>
      <c r="N5609">
        <v>360.64</v>
      </c>
      <c r="O5609">
        <v>39.36</v>
      </c>
      <c r="P5609">
        <v>360.64</v>
      </c>
      <c r="Q5609">
        <v>0</v>
      </c>
      <c r="R5609">
        <v>360.64</v>
      </c>
      <c r="S5609">
        <v>0</v>
      </c>
    </row>
    <row r="5610" spans="1:19" x14ac:dyDescent="0.25">
      <c r="A5610" s="2">
        <v>1004</v>
      </c>
      <c r="B5610" t="s">
        <v>872</v>
      </c>
      <c r="C5610" s="2" t="str">
        <f t="shared" si="288"/>
        <v>19</v>
      </c>
      <c r="D5610" t="s">
        <v>757</v>
      </c>
      <c r="E5610" s="2" t="str">
        <f t="shared" si="290"/>
        <v>19102RM22</v>
      </c>
      <c r="F5610" t="s">
        <v>927</v>
      </c>
      <c r="G5610" t="s">
        <v>881</v>
      </c>
      <c r="H5610" t="s">
        <v>882</v>
      </c>
      <c r="I5610">
        <v>22004</v>
      </c>
      <c r="J5610" t="s">
        <v>72</v>
      </c>
      <c r="K5610" s="1">
        <v>1821</v>
      </c>
      <c r="L5610" s="1">
        <v>4821</v>
      </c>
      <c r="M5610" s="1">
        <v>3000</v>
      </c>
      <c r="N5610" s="1">
        <v>5054.5</v>
      </c>
      <c r="O5610">
        <v>-233.5</v>
      </c>
      <c r="P5610" s="1">
        <v>5054.5</v>
      </c>
      <c r="Q5610">
        <v>0</v>
      </c>
      <c r="R5610" s="1">
        <v>5054.5</v>
      </c>
      <c r="S5610">
        <v>0</v>
      </c>
    </row>
    <row r="5611" spans="1:19" x14ac:dyDescent="0.25">
      <c r="A5611" s="2">
        <v>1004</v>
      </c>
      <c r="B5611" t="s">
        <v>872</v>
      </c>
      <c r="C5611" s="2" t="str">
        <f t="shared" si="288"/>
        <v>19</v>
      </c>
      <c r="D5611" t="s">
        <v>757</v>
      </c>
      <c r="E5611" s="2" t="str">
        <f t="shared" si="290"/>
        <v>19102RM22</v>
      </c>
      <c r="F5611" t="s">
        <v>927</v>
      </c>
      <c r="G5611" t="s">
        <v>881</v>
      </c>
      <c r="H5611" t="s">
        <v>882</v>
      </c>
      <c r="I5611">
        <v>22100</v>
      </c>
      <c r="J5611" t="s">
        <v>73</v>
      </c>
      <c r="K5611" s="1">
        <v>102018</v>
      </c>
      <c r="L5611" s="1">
        <v>147018</v>
      </c>
      <c r="M5611" s="1">
        <v>45000</v>
      </c>
      <c r="N5611" s="1">
        <v>118550.21</v>
      </c>
      <c r="O5611" s="1">
        <v>28467.79</v>
      </c>
      <c r="P5611" s="1">
        <v>118550.21</v>
      </c>
      <c r="Q5611">
        <v>0</v>
      </c>
      <c r="R5611" s="1">
        <v>118550.21</v>
      </c>
      <c r="S5611">
        <v>0</v>
      </c>
    </row>
    <row r="5612" spans="1:19" x14ac:dyDescent="0.25">
      <c r="A5612" s="2">
        <v>1004</v>
      </c>
      <c r="B5612" t="s">
        <v>872</v>
      </c>
      <c r="C5612" s="2" t="str">
        <f t="shared" si="288"/>
        <v>19</v>
      </c>
      <c r="D5612" t="s">
        <v>757</v>
      </c>
      <c r="E5612" s="2" t="str">
        <f t="shared" si="290"/>
        <v>19102RM22</v>
      </c>
      <c r="F5612" t="s">
        <v>927</v>
      </c>
      <c r="G5612" t="s">
        <v>881</v>
      </c>
      <c r="H5612" t="s">
        <v>882</v>
      </c>
      <c r="I5612">
        <v>22101</v>
      </c>
      <c r="J5612" t="s">
        <v>74</v>
      </c>
      <c r="K5612" s="1">
        <v>37728</v>
      </c>
      <c r="L5612" s="1">
        <v>37328</v>
      </c>
      <c r="M5612">
        <v>-400</v>
      </c>
      <c r="N5612" s="1">
        <v>29914</v>
      </c>
      <c r="O5612" s="1">
        <v>7414</v>
      </c>
      <c r="P5612" s="1">
        <v>29914</v>
      </c>
      <c r="Q5612">
        <v>0</v>
      </c>
      <c r="R5612" s="1">
        <v>29914</v>
      </c>
      <c r="S5612">
        <v>0</v>
      </c>
    </row>
    <row r="5613" spans="1:19" x14ac:dyDescent="0.25">
      <c r="A5613" s="2">
        <v>1004</v>
      </c>
      <c r="B5613" t="s">
        <v>872</v>
      </c>
      <c r="C5613" s="2" t="str">
        <f t="shared" si="288"/>
        <v>19</v>
      </c>
      <c r="D5613" t="s">
        <v>757</v>
      </c>
      <c r="E5613" s="2" t="str">
        <f t="shared" si="290"/>
        <v>19102RM22</v>
      </c>
      <c r="F5613" t="s">
        <v>927</v>
      </c>
      <c r="G5613" t="s">
        <v>881</v>
      </c>
      <c r="H5613" t="s">
        <v>882</v>
      </c>
      <c r="I5613">
        <v>22102</v>
      </c>
      <c r="J5613" t="s">
        <v>75</v>
      </c>
      <c r="K5613" s="1">
        <v>5913</v>
      </c>
      <c r="L5613" s="1">
        <v>6613</v>
      </c>
      <c r="M5613">
        <v>700</v>
      </c>
      <c r="N5613" s="1">
        <v>7761.86</v>
      </c>
      <c r="O5613" s="1">
        <v>-1148.8599999999999</v>
      </c>
      <c r="P5613" s="1">
        <v>7761.86</v>
      </c>
      <c r="Q5613">
        <v>0</v>
      </c>
      <c r="R5613" s="1">
        <v>7761.86</v>
      </c>
      <c r="S5613">
        <v>0</v>
      </c>
    </row>
    <row r="5614" spans="1:19" x14ac:dyDescent="0.25">
      <c r="A5614" s="2">
        <v>1004</v>
      </c>
      <c r="B5614" t="s">
        <v>872</v>
      </c>
      <c r="C5614" s="2" t="str">
        <f t="shared" si="288"/>
        <v>19</v>
      </c>
      <c r="D5614" t="s">
        <v>757</v>
      </c>
      <c r="E5614" s="2" t="str">
        <f t="shared" si="290"/>
        <v>19102RM22</v>
      </c>
      <c r="F5614" t="s">
        <v>927</v>
      </c>
      <c r="G5614" t="s">
        <v>881</v>
      </c>
      <c r="H5614" t="s">
        <v>882</v>
      </c>
      <c r="I5614">
        <v>22103</v>
      </c>
      <c r="J5614" t="s">
        <v>76</v>
      </c>
      <c r="K5614" s="1">
        <v>84619</v>
      </c>
      <c r="L5614" s="1">
        <v>124619</v>
      </c>
      <c r="M5614" s="1">
        <v>40000</v>
      </c>
      <c r="N5614" s="1">
        <v>121138.56</v>
      </c>
      <c r="O5614" s="1">
        <v>3480.44</v>
      </c>
      <c r="P5614" s="1">
        <v>121138.56</v>
      </c>
      <c r="Q5614">
        <v>0</v>
      </c>
      <c r="R5614" s="1">
        <v>121138.56</v>
      </c>
      <c r="S5614">
        <v>0</v>
      </c>
    </row>
    <row r="5615" spans="1:19" x14ac:dyDescent="0.25">
      <c r="A5615" s="2">
        <v>1004</v>
      </c>
      <c r="B5615" t="s">
        <v>872</v>
      </c>
      <c r="C5615" s="2" t="str">
        <f t="shared" si="288"/>
        <v>19</v>
      </c>
      <c r="D5615" t="s">
        <v>757</v>
      </c>
      <c r="E5615" s="2" t="str">
        <f t="shared" si="290"/>
        <v>19102RM22</v>
      </c>
      <c r="F5615" t="s">
        <v>927</v>
      </c>
      <c r="G5615" t="s">
        <v>881</v>
      </c>
      <c r="H5615" t="s">
        <v>882</v>
      </c>
      <c r="I5615">
        <v>22104</v>
      </c>
      <c r="J5615" t="s">
        <v>77</v>
      </c>
      <c r="K5615">
        <v>0</v>
      </c>
      <c r="L5615" s="1">
        <v>15300</v>
      </c>
      <c r="M5615" s="1">
        <v>15300</v>
      </c>
      <c r="N5615" s="1">
        <v>15299.79</v>
      </c>
      <c r="O5615">
        <v>0.21</v>
      </c>
      <c r="P5615" s="1">
        <v>15299.79</v>
      </c>
      <c r="Q5615">
        <v>0</v>
      </c>
      <c r="R5615" s="1">
        <v>15299.68</v>
      </c>
      <c r="S5615">
        <v>0.11</v>
      </c>
    </row>
    <row r="5616" spans="1:19" x14ac:dyDescent="0.25">
      <c r="A5616" s="2">
        <v>1004</v>
      </c>
      <c r="B5616" t="s">
        <v>872</v>
      </c>
      <c r="C5616" s="2" t="str">
        <f t="shared" si="288"/>
        <v>19</v>
      </c>
      <c r="D5616" t="s">
        <v>757</v>
      </c>
      <c r="E5616" s="2" t="str">
        <f t="shared" si="290"/>
        <v>19102RM22</v>
      </c>
      <c r="F5616" t="s">
        <v>927</v>
      </c>
      <c r="G5616" t="s">
        <v>881</v>
      </c>
      <c r="H5616" t="s">
        <v>882</v>
      </c>
      <c r="I5616">
        <v>22105</v>
      </c>
      <c r="J5616" t="s">
        <v>357</v>
      </c>
      <c r="K5616" s="1">
        <v>399690</v>
      </c>
      <c r="L5616">
        <v>10</v>
      </c>
      <c r="M5616" s="1">
        <v>-399680</v>
      </c>
      <c r="N5616">
        <v>0</v>
      </c>
      <c r="O5616">
        <v>10</v>
      </c>
      <c r="P5616">
        <v>0</v>
      </c>
      <c r="Q5616">
        <v>0</v>
      </c>
      <c r="R5616">
        <v>0</v>
      </c>
      <c r="S5616">
        <v>0</v>
      </c>
    </row>
    <row r="5617" spans="1:19" x14ac:dyDescent="0.25">
      <c r="A5617" s="2">
        <v>1004</v>
      </c>
      <c r="B5617" t="s">
        <v>872</v>
      </c>
      <c r="C5617" s="2" t="str">
        <f t="shared" si="288"/>
        <v>19</v>
      </c>
      <c r="D5617" t="s">
        <v>757</v>
      </c>
      <c r="E5617" s="2" t="str">
        <f t="shared" si="290"/>
        <v>19102RM22</v>
      </c>
      <c r="F5617" t="s">
        <v>927</v>
      </c>
      <c r="G5617" t="s">
        <v>881</v>
      </c>
      <c r="H5617" t="s">
        <v>882</v>
      </c>
      <c r="I5617">
        <v>22107</v>
      </c>
      <c r="J5617" t="s">
        <v>106</v>
      </c>
      <c r="K5617" s="1">
        <v>2782</v>
      </c>
      <c r="L5617" s="1">
        <v>2782</v>
      </c>
      <c r="M5617">
        <v>0</v>
      </c>
      <c r="N5617" s="1">
        <v>2740.89</v>
      </c>
      <c r="O5617">
        <v>41.11</v>
      </c>
      <c r="P5617" s="1">
        <v>2740.89</v>
      </c>
      <c r="Q5617">
        <v>0</v>
      </c>
      <c r="R5617" s="1">
        <v>2740.89</v>
      </c>
      <c r="S5617">
        <v>0</v>
      </c>
    </row>
    <row r="5618" spans="1:19" x14ac:dyDescent="0.25">
      <c r="A5618" s="2">
        <v>1004</v>
      </c>
      <c r="B5618" t="s">
        <v>872</v>
      </c>
      <c r="C5618" s="2" t="str">
        <f t="shared" si="288"/>
        <v>19</v>
      </c>
      <c r="D5618" t="s">
        <v>757</v>
      </c>
      <c r="E5618" s="2" t="str">
        <f t="shared" si="290"/>
        <v>19102RM22</v>
      </c>
      <c r="F5618" t="s">
        <v>927</v>
      </c>
      <c r="G5618" t="s">
        <v>881</v>
      </c>
      <c r="H5618" t="s">
        <v>882</v>
      </c>
      <c r="I5618">
        <v>22109</v>
      </c>
      <c r="J5618" t="s">
        <v>78</v>
      </c>
      <c r="K5618" s="1">
        <v>61915</v>
      </c>
      <c r="L5618" s="1">
        <v>113633</v>
      </c>
      <c r="M5618" s="1">
        <v>51718</v>
      </c>
      <c r="N5618" s="1">
        <v>112771.57</v>
      </c>
      <c r="O5618">
        <v>861.43</v>
      </c>
      <c r="P5618" s="1">
        <v>112771.57</v>
      </c>
      <c r="Q5618">
        <v>0</v>
      </c>
      <c r="R5618" s="1">
        <v>112771.57</v>
      </c>
      <c r="S5618">
        <v>0</v>
      </c>
    </row>
    <row r="5619" spans="1:19" x14ac:dyDescent="0.25">
      <c r="A5619" s="2">
        <v>1004</v>
      </c>
      <c r="B5619" t="s">
        <v>872</v>
      </c>
      <c r="C5619" s="2" t="str">
        <f t="shared" si="288"/>
        <v>19</v>
      </c>
      <c r="D5619" t="s">
        <v>757</v>
      </c>
      <c r="E5619" s="2" t="str">
        <f t="shared" si="290"/>
        <v>19102RM22</v>
      </c>
      <c r="F5619" t="s">
        <v>927</v>
      </c>
      <c r="G5619" t="s">
        <v>881</v>
      </c>
      <c r="H5619" t="s">
        <v>882</v>
      </c>
      <c r="I5619">
        <v>22300</v>
      </c>
      <c r="J5619" t="s">
        <v>79</v>
      </c>
      <c r="K5619" s="1">
        <v>59540</v>
      </c>
      <c r="L5619" s="1">
        <v>70040</v>
      </c>
      <c r="M5619" s="1">
        <v>10500</v>
      </c>
      <c r="N5619" s="1">
        <v>69905</v>
      </c>
      <c r="O5619">
        <v>135</v>
      </c>
      <c r="P5619" s="1">
        <v>69905</v>
      </c>
      <c r="Q5619">
        <v>0</v>
      </c>
      <c r="R5619" s="1">
        <v>69904.92</v>
      </c>
      <c r="S5619">
        <v>0.08</v>
      </c>
    </row>
    <row r="5620" spans="1:19" x14ac:dyDescent="0.25">
      <c r="A5620" s="2">
        <v>1004</v>
      </c>
      <c r="B5620" t="s">
        <v>872</v>
      </c>
      <c r="C5620" s="2" t="str">
        <f t="shared" si="288"/>
        <v>19</v>
      </c>
      <c r="D5620" t="s">
        <v>757</v>
      </c>
      <c r="E5620" s="2" t="str">
        <f t="shared" si="290"/>
        <v>19102RM22</v>
      </c>
      <c r="F5620" t="s">
        <v>927</v>
      </c>
      <c r="G5620" t="s">
        <v>881</v>
      </c>
      <c r="H5620" t="s">
        <v>882</v>
      </c>
      <c r="I5620">
        <v>22401</v>
      </c>
      <c r="J5620" t="s">
        <v>175</v>
      </c>
      <c r="K5620" s="1">
        <v>2061</v>
      </c>
      <c r="L5620" s="1">
        <v>2061</v>
      </c>
      <c r="M5620">
        <v>0</v>
      </c>
      <c r="N5620">
        <v>741.6</v>
      </c>
      <c r="O5620" s="1">
        <v>1319.4</v>
      </c>
      <c r="P5620">
        <v>741.6</v>
      </c>
      <c r="Q5620">
        <v>0</v>
      </c>
      <c r="R5620">
        <v>741.6</v>
      </c>
      <c r="S5620">
        <v>0</v>
      </c>
    </row>
    <row r="5621" spans="1:19" x14ac:dyDescent="0.25">
      <c r="A5621" s="2">
        <v>1004</v>
      </c>
      <c r="B5621" t="s">
        <v>872</v>
      </c>
      <c r="C5621" s="2" t="str">
        <f t="shared" si="288"/>
        <v>19</v>
      </c>
      <c r="D5621" t="s">
        <v>757</v>
      </c>
      <c r="E5621" s="2" t="str">
        <f t="shared" si="290"/>
        <v>19102RM22</v>
      </c>
      <c r="F5621" t="s">
        <v>927</v>
      </c>
      <c r="G5621" t="s">
        <v>881</v>
      </c>
      <c r="H5621" t="s">
        <v>882</v>
      </c>
      <c r="I5621">
        <v>22500</v>
      </c>
      <c r="J5621" t="s">
        <v>81</v>
      </c>
      <c r="K5621">
        <v>0</v>
      </c>
      <c r="L5621">
        <v>55</v>
      </c>
      <c r="M5621">
        <v>55</v>
      </c>
      <c r="N5621">
        <v>53.1</v>
      </c>
      <c r="O5621">
        <v>1.9</v>
      </c>
      <c r="P5621">
        <v>53.1</v>
      </c>
      <c r="Q5621">
        <v>0</v>
      </c>
      <c r="R5621">
        <v>53.1</v>
      </c>
      <c r="S5621">
        <v>0</v>
      </c>
    </row>
    <row r="5622" spans="1:19" x14ac:dyDescent="0.25">
      <c r="A5622" s="2">
        <v>1004</v>
      </c>
      <c r="B5622" t="s">
        <v>872</v>
      </c>
      <c r="C5622" s="2" t="str">
        <f t="shared" si="288"/>
        <v>19</v>
      </c>
      <c r="D5622" t="s">
        <v>757</v>
      </c>
      <c r="E5622" s="2" t="str">
        <f t="shared" si="290"/>
        <v>19102RM22</v>
      </c>
      <c r="F5622" t="s">
        <v>927</v>
      </c>
      <c r="G5622" t="s">
        <v>881</v>
      </c>
      <c r="H5622" t="s">
        <v>882</v>
      </c>
      <c r="I5622">
        <v>22609</v>
      </c>
      <c r="J5622" t="s">
        <v>44</v>
      </c>
      <c r="K5622">
        <v>220</v>
      </c>
      <c r="L5622">
        <v>320</v>
      </c>
      <c r="M5622">
        <v>100</v>
      </c>
      <c r="N5622">
        <v>373.14</v>
      </c>
      <c r="O5622">
        <v>-53.14</v>
      </c>
      <c r="P5622">
        <v>373.14</v>
      </c>
      <c r="Q5622">
        <v>0</v>
      </c>
      <c r="R5622">
        <v>373.14</v>
      </c>
      <c r="S5622">
        <v>0</v>
      </c>
    </row>
    <row r="5623" spans="1:19" x14ac:dyDescent="0.25">
      <c r="A5623" s="2">
        <v>1004</v>
      </c>
      <c r="B5623" t="s">
        <v>872</v>
      </c>
      <c r="C5623" s="2" t="str">
        <f t="shared" ref="C5623:C5686" si="291">"19"</f>
        <v>19</v>
      </c>
      <c r="D5623" t="s">
        <v>757</v>
      </c>
      <c r="E5623" s="2" t="str">
        <f t="shared" si="290"/>
        <v>19102RM22</v>
      </c>
      <c r="F5623" t="s">
        <v>927</v>
      </c>
      <c r="G5623" t="s">
        <v>881</v>
      </c>
      <c r="H5623" t="s">
        <v>882</v>
      </c>
      <c r="I5623">
        <v>22700</v>
      </c>
      <c r="J5623" t="s">
        <v>84</v>
      </c>
      <c r="K5623" s="1">
        <v>94195</v>
      </c>
      <c r="L5623" s="1">
        <v>110295</v>
      </c>
      <c r="M5623" s="1">
        <v>16100</v>
      </c>
      <c r="N5623" s="1">
        <v>107250.83</v>
      </c>
      <c r="O5623" s="1">
        <v>3044.17</v>
      </c>
      <c r="P5623" s="1">
        <v>107250.83</v>
      </c>
      <c r="Q5623">
        <v>0</v>
      </c>
      <c r="R5623" s="1">
        <v>107250.81</v>
      </c>
      <c r="S5623">
        <v>0.02</v>
      </c>
    </row>
    <row r="5624" spans="1:19" x14ac:dyDescent="0.25">
      <c r="A5624" s="2">
        <v>1004</v>
      </c>
      <c r="B5624" t="s">
        <v>872</v>
      </c>
      <c r="C5624" s="2" t="str">
        <f t="shared" si="291"/>
        <v>19</v>
      </c>
      <c r="D5624" t="s">
        <v>757</v>
      </c>
      <c r="E5624" s="2" t="str">
        <f t="shared" si="290"/>
        <v>19102RM22</v>
      </c>
      <c r="F5624" t="s">
        <v>927</v>
      </c>
      <c r="G5624" t="s">
        <v>881</v>
      </c>
      <c r="H5624" t="s">
        <v>882</v>
      </c>
      <c r="I5624">
        <v>22701</v>
      </c>
      <c r="J5624" t="s">
        <v>85</v>
      </c>
      <c r="K5624" s="1">
        <v>77765</v>
      </c>
      <c r="L5624" s="1">
        <v>77765</v>
      </c>
      <c r="M5624">
        <v>0</v>
      </c>
      <c r="N5624" s="1">
        <v>71979.91</v>
      </c>
      <c r="O5624" s="1">
        <v>5785.09</v>
      </c>
      <c r="P5624" s="1">
        <v>71979.91</v>
      </c>
      <c r="Q5624">
        <v>0</v>
      </c>
      <c r="R5624" s="1">
        <v>71979.91</v>
      </c>
      <c r="S5624">
        <v>0</v>
      </c>
    </row>
    <row r="5625" spans="1:19" x14ac:dyDescent="0.25">
      <c r="A5625" s="2">
        <v>1004</v>
      </c>
      <c r="B5625" t="s">
        <v>872</v>
      </c>
      <c r="C5625" s="2" t="str">
        <f t="shared" si="291"/>
        <v>19</v>
      </c>
      <c r="D5625" t="s">
        <v>757</v>
      </c>
      <c r="E5625" s="2" t="str">
        <f t="shared" si="290"/>
        <v>19102RM22</v>
      </c>
      <c r="F5625" t="s">
        <v>927</v>
      </c>
      <c r="G5625" t="s">
        <v>881</v>
      </c>
      <c r="H5625" t="s">
        <v>882</v>
      </c>
      <c r="I5625">
        <v>22705</v>
      </c>
      <c r="J5625" t="s">
        <v>223</v>
      </c>
      <c r="K5625" s="1">
        <v>1755</v>
      </c>
      <c r="L5625">
        <v>10</v>
      </c>
      <c r="M5625" s="1">
        <v>-1745</v>
      </c>
      <c r="N5625">
        <v>0</v>
      </c>
      <c r="O5625">
        <v>10</v>
      </c>
      <c r="P5625">
        <v>0</v>
      </c>
      <c r="Q5625">
        <v>0</v>
      </c>
      <c r="R5625">
        <v>0</v>
      </c>
      <c r="S5625">
        <v>0</v>
      </c>
    </row>
    <row r="5626" spans="1:19" x14ac:dyDescent="0.25">
      <c r="A5626" s="2">
        <v>1004</v>
      </c>
      <c r="B5626" t="s">
        <v>872</v>
      </c>
      <c r="C5626" s="2" t="str">
        <f t="shared" si="291"/>
        <v>19</v>
      </c>
      <c r="D5626" t="s">
        <v>757</v>
      </c>
      <c r="E5626" s="2" t="str">
        <f t="shared" si="290"/>
        <v>19102RM22</v>
      </c>
      <c r="F5626" t="s">
        <v>927</v>
      </c>
      <c r="G5626" t="s">
        <v>881</v>
      </c>
      <c r="H5626" t="s">
        <v>882</v>
      </c>
      <c r="I5626">
        <v>22709</v>
      </c>
      <c r="J5626" t="s">
        <v>87</v>
      </c>
      <c r="K5626" s="1">
        <v>1440</v>
      </c>
      <c r="L5626" s="1">
        <v>3240</v>
      </c>
      <c r="M5626" s="1">
        <v>1800</v>
      </c>
      <c r="N5626" s="1">
        <v>3210.69</v>
      </c>
      <c r="O5626">
        <v>29.31</v>
      </c>
      <c r="P5626" s="1">
        <v>3210.69</v>
      </c>
      <c r="Q5626">
        <v>0</v>
      </c>
      <c r="R5626" s="1">
        <v>2220.83</v>
      </c>
      <c r="S5626">
        <v>989.86</v>
      </c>
    </row>
    <row r="5627" spans="1:19" x14ac:dyDescent="0.25">
      <c r="A5627" s="2">
        <v>1004</v>
      </c>
      <c r="B5627" t="s">
        <v>872</v>
      </c>
      <c r="C5627" s="2" t="str">
        <f t="shared" si="291"/>
        <v>19</v>
      </c>
      <c r="D5627" t="s">
        <v>757</v>
      </c>
      <c r="E5627" s="2" t="str">
        <f t="shared" si="290"/>
        <v>19102RM22</v>
      </c>
      <c r="F5627" t="s">
        <v>927</v>
      </c>
      <c r="G5627" t="s">
        <v>881</v>
      </c>
      <c r="H5627" t="s">
        <v>882</v>
      </c>
      <c r="I5627">
        <v>22714</v>
      </c>
      <c r="J5627" t="s">
        <v>886</v>
      </c>
      <c r="K5627" s="1">
        <v>43026</v>
      </c>
      <c r="L5627" s="1">
        <v>49493.81</v>
      </c>
      <c r="M5627" s="1">
        <v>6467.81</v>
      </c>
      <c r="N5627" s="1">
        <v>47840.82</v>
      </c>
      <c r="O5627" s="1">
        <v>1652.99</v>
      </c>
      <c r="P5627" s="1">
        <v>47840.82</v>
      </c>
      <c r="Q5627">
        <v>0</v>
      </c>
      <c r="R5627" s="1">
        <v>47701.02</v>
      </c>
      <c r="S5627">
        <v>139.80000000000001</v>
      </c>
    </row>
    <row r="5628" spans="1:19" x14ac:dyDescent="0.25">
      <c r="A5628" s="2">
        <v>1004</v>
      </c>
      <c r="B5628" t="s">
        <v>872</v>
      </c>
      <c r="C5628" s="2" t="str">
        <f t="shared" si="291"/>
        <v>19</v>
      </c>
      <c r="D5628" t="s">
        <v>757</v>
      </c>
      <c r="E5628" s="2" t="str">
        <f t="shared" si="290"/>
        <v>19102RM22</v>
      </c>
      <c r="F5628" t="s">
        <v>927</v>
      </c>
      <c r="G5628" t="s">
        <v>881</v>
      </c>
      <c r="H5628" t="s">
        <v>882</v>
      </c>
      <c r="I5628">
        <v>23100</v>
      </c>
      <c r="J5628" t="s">
        <v>89</v>
      </c>
      <c r="K5628">
        <v>600</v>
      </c>
      <c r="L5628">
        <v>630</v>
      </c>
      <c r="M5628">
        <v>30</v>
      </c>
      <c r="N5628">
        <v>629.29999999999995</v>
      </c>
      <c r="O5628">
        <v>0.7</v>
      </c>
      <c r="P5628">
        <v>629.29999999999995</v>
      </c>
      <c r="Q5628">
        <v>0</v>
      </c>
      <c r="R5628">
        <v>629.29999999999995</v>
      </c>
      <c r="S5628">
        <v>0</v>
      </c>
    </row>
    <row r="5629" spans="1:19" x14ac:dyDescent="0.25">
      <c r="A5629" s="2">
        <v>1004</v>
      </c>
      <c r="B5629" t="s">
        <v>872</v>
      </c>
      <c r="C5629" s="2" t="str">
        <f t="shared" si="291"/>
        <v>19</v>
      </c>
      <c r="D5629" t="s">
        <v>757</v>
      </c>
      <c r="E5629" s="2" t="str">
        <f t="shared" si="290"/>
        <v>19102RM22</v>
      </c>
      <c r="F5629" t="s">
        <v>927</v>
      </c>
      <c r="G5629" t="s">
        <v>881</v>
      </c>
      <c r="H5629" t="s">
        <v>882</v>
      </c>
      <c r="I5629">
        <v>27100</v>
      </c>
      <c r="J5629" t="s">
        <v>230</v>
      </c>
      <c r="K5629" s="1">
        <v>15561</v>
      </c>
      <c r="L5629" s="1">
        <v>15561</v>
      </c>
      <c r="M5629">
        <v>0</v>
      </c>
      <c r="N5629" s="1">
        <v>14960.26</v>
      </c>
      <c r="O5629">
        <v>600.74</v>
      </c>
      <c r="P5629" s="1">
        <v>14960.26</v>
      </c>
      <c r="Q5629">
        <v>0</v>
      </c>
      <c r="R5629" s="1">
        <v>14960.26</v>
      </c>
      <c r="S5629">
        <v>0</v>
      </c>
    </row>
    <row r="5630" spans="1:19" x14ac:dyDescent="0.25">
      <c r="A5630" s="2">
        <v>1004</v>
      </c>
      <c r="B5630" t="s">
        <v>872</v>
      </c>
      <c r="C5630" s="2" t="str">
        <f t="shared" si="291"/>
        <v>19</v>
      </c>
      <c r="D5630" t="s">
        <v>757</v>
      </c>
      <c r="E5630" s="2" t="str">
        <f t="shared" si="290"/>
        <v>19102RM22</v>
      </c>
      <c r="F5630" t="s">
        <v>927</v>
      </c>
      <c r="G5630" t="s">
        <v>881</v>
      </c>
      <c r="H5630" t="s">
        <v>882</v>
      </c>
      <c r="I5630">
        <v>27105</v>
      </c>
      <c r="J5630" t="s">
        <v>875</v>
      </c>
      <c r="K5630" s="1">
        <v>3319</v>
      </c>
      <c r="L5630" s="1">
        <v>9389</v>
      </c>
      <c r="M5630" s="1">
        <v>6070</v>
      </c>
      <c r="N5630" s="1">
        <v>9334.9699999999993</v>
      </c>
      <c r="O5630">
        <v>54.03</v>
      </c>
      <c r="P5630" s="1">
        <v>9334.9699999999993</v>
      </c>
      <c r="Q5630">
        <v>0</v>
      </c>
      <c r="R5630" s="1">
        <v>9334.9699999999993</v>
      </c>
      <c r="S5630">
        <v>0</v>
      </c>
    </row>
    <row r="5631" spans="1:19" x14ac:dyDescent="0.25">
      <c r="A5631" s="2">
        <v>1004</v>
      </c>
      <c r="B5631" t="s">
        <v>872</v>
      </c>
      <c r="C5631" s="2" t="str">
        <f t="shared" si="291"/>
        <v>19</v>
      </c>
      <c r="D5631" t="s">
        <v>757</v>
      </c>
      <c r="E5631" s="2" t="str">
        <f t="shared" si="290"/>
        <v>19102RM22</v>
      </c>
      <c r="F5631" t="s">
        <v>927</v>
      </c>
      <c r="G5631" t="s">
        <v>881</v>
      </c>
      <c r="H5631" t="s">
        <v>882</v>
      </c>
      <c r="I5631">
        <v>28001</v>
      </c>
      <c r="J5631" t="s">
        <v>45</v>
      </c>
      <c r="K5631" s="1">
        <v>7704</v>
      </c>
      <c r="L5631" s="1">
        <v>7704</v>
      </c>
      <c r="M5631">
        <v>0</v>
      </c>
      <c r="N5631" s="1">
        <v>7428.02</v>
      </c>
      <c r="O5631">
        <v>275.98</v>
      </c>
      <c r="P5631" s="1">
        <v>7428.02</v>
      </c>
      <c r="Q5631">
        <v>0</v>
      </c>
      <c r="R5631" s="1">
        <v>7428.02</v>
      </c>
      <c r="S5631">
        <v>0</v>
      </c>
    </row>
    <row r="5632" spans="1:19" x14ac:dyDescent="0.25">
      <c r="A5632" s="2">
        <v>1004</v>
      </c>
      <c r="B5632" t="s">
        <v>872</v>
      </c>
      <c r="C5632" s="2" t="str">
        <f t="shared" si="291"/>
        <v>19</v>
      </c>
      <c r="D5632" t="s">
        <v>757</v>
      </c>
      <c r="E5632" s="2" t="str">
        <f t="shared" ref="E5632:E5657" si="292">"19102RM23"</f>
        <v>19102RM23</v>
      </c>
      <c r="F5632" t="s">
        <v>928</v>
      </c>
      <c r="G5632" t="s">
        <v>881</v>
      </c>
      <c r="H5632" t="s">
        <v>882</v>
      </c>
      <c r="I5632">
        <v>21200</v>
      </c>
      <c r="J5632" t="s">
        <v>68</v>
      </c>
      <c r="K5632" s="1">
        <v>9733</v>
      </c>
      <c r="L5632" s="1">
        <v>9733</v>
      </c>
      <c r="M5632">
        <v>0</v>
      </c>
      <c r="N5632" s="1">
        <v>3731.48</v>
      </c>
      <c r="O5632" s="1">
        <v>6001.52</v>
      </c>
      <c r="P5632" s="1">
        <v>3731.48</v>
      </c>
      <c r="Q5632">
        <v>0</v>
      </c>
      <c r="R5632" s="1">
        <v>3731.48</v>
      </c>
      <c r="S5632">
        <v>0</v>
      </c>
    </row>
    <row r="5633" spans="1:19" x14ac:dyDescent="0.25">
      <c r="A5633" s="2">
        <v>1004</v>
      </c>
      <c r="B5633" t="s">
        <v>872</v>
      </c>
      <c r="C5633" s="2" t="str">
        <f t="shared" si="291"/>
        <v>19</v>
      </c>
      <c r="D5633" t="s">
        <v>757</v>
      </c>
      <c r="E5633" s="2" t="str">
        <f t="shared" si="292"/>
        <v>19102RM23</v>
      </c>
      <c r="F5633" t="s">
        <v>928</v>
      </c>
      <c r="G5633" t="s">
        <v>881</v>
      </c>
      <c r="H5633" t="s">
        <v>882</v>
      </c>
      <c r="I5633">
        <v>21300</v>
      </c>
      <c r="J5633" t="s">
        <v>69</v>
      </c>
      <c r="K5633" s="1">
        <v>52797</v>
      </c>
      <c r="L5633" s="1">
        <v>73997</v>
      </c>
      <c r="M5633" s="1">
        <v>21200</v>
      </c>
      <c r="N5633" s="1">
        <v>75383.25</v>
      </c>
      <c r="O5633" s="1">
        <v>-1386.25</v>
      </c>
      <c r="P5633" s="1">
        <v>75383.25</v>
      </c>
      <c r="Q5633">
        <v>0</v>
      </c>
      <c r="R5633" s="1">
        <v>67790.86</v>
      </c>
      <c r="S5633" s="1">
        <v>7592.39</v>
      </c>
    </row>
    <row r="5634" spans="1:19" x14ac:dyDescent="0.25">
      <c r="A5634" s="2">
        <v>1004</v>
      </c>
      <c r="B5634" t="s">
        <v>872</v>
      </c>
      <c r="C5634" s="2" t="str">
        <f t="shared" si="291"/>
        <v>19</v>
      </c>
      <c r="D5634" t="s">
        <v>757</v>
      </c>
      <c r="E5634" s="2" t="str">
        <f t="shared" si="292"/>
        <v>19102RM23</v>
      </c>
      <c r="F5634" t="s">
        <v>928</v>
      </c>
      <c r="G5634" t="s">
        <v>881</v>
      </c>
      <c r="H5634" t="s">
        <v>882</v>
      </c>
      <c r="I5634">
        <v>21400</v>
      </c>
      <c r="J5634" t="s">
        <v>70</v>
      </c>
      <c r="K5634" s="1">
        <v>2400</v>
      </c>
      <c r="L5634" s="1">
        <v>2400</v>
      </c>
      <c r="M5634">
        <v>0</v>
      </c>
      <c r="N5634" s="1">
        <v>7065.82</v>
      </c>
      <c r="O5634" s="1">
        <v>-4665.82</v>
      </c>
      <c r="P5634" s="1">
        <v>7065.82</v>
      </c>
      <c r="Q5634">
        <v>0</v>
      </c>
      <c r="R5634" s="1">
        <v>7065.82</v>
      </c>
      <c r="S5634">
        <v>0</v>
      </c>
    </row>
    <row r="5635" spans="1:19" x14ac:dyDescent="0.25">
      <c r="A5635" s="2">
        <v>1004</v>
      </c>
      <c r="B5635" t="s">
        <v>872</v>
      </c>
      <c r="C5635" s="2" t="str">
        <f t="shared" si="291"/>
        <v>19</v>
      </c>
      <c r="D5635" t="s">
        <v>757</v>
      </c>
      <c r="E5635" s="2" t="str">
        <f t="shared" si="292"/>
        <v>19102RM23</v>
      </c>
      <c r="F5635" t="s">
        <v>928</v>
      </c>
      <c r="G5635" t="s">
        <v>881</v>
      </c>
      <c r="H5635" t="s">
        <v>882</v>
      </c>
      <c r="I5635">
        <v>21500</v>
      </c>
      <c r="J5635" t="s">
        <v>71</v>
      </c>
      <c r="K5635">
        <v>982</v>
      </c>
      <c r="L5635" s="1">
        <v>1292</v>
      </c>
      <c r="M5635">
        <v>310</v>
      </c>
      <c r="N5635" s="1">
        <v>1233.6300000000001</v>
      </c>
      <c r="O5635">
        <v>58.37</v>
      </c>
      <c r="P5635" s="1">
        <v>1233.6300000000001</v>
      </c>
      <c r="Q5635">
        <v>0</v>
      </c>
      <c r="R5635" s="1">
        <v>1233.6300000000001</v>
      </c>
      <c r="S5635">
        <v>0</v>
      </c>
    </row>
    <row r="5636" spans="1:19" x14ac:dyDescent="0.25">
      <c r="A5636" s="2">
        <v>1004</v>
      </c>
      <c r="B5636" t="s">
        <v>872</v>
      </c>
      <c r="C5636" s="2" t="str">
        <f t="shared" si="291"/>
        <v>19</v>
      </c>
      <c r="D5636" t="s">
        <v>757</v>
      </c>
      <c r="E5636" s="2" t="str">
        <f t="shared" si="292"/>
        <v>19102RM23</v>
      </c>
      <c r="F5636" t="s">
        <v>928</v>
      </c>
      <c r="G5636" t="s">
        <v>881</v>
      </c>
      <c r="H5636" t="s">
        <v>882</v>
      </c>
      <c r="I5636">
        <v>21800</v>
      </c>
      <c r="J5636" t="s">
        <v>222</v>
      </c>
      <c r="K5636">
        <v>0</v>
      </c>
      <c r="L5636">
        <v>250</v>
      </c>
      <c r="M5636">
        <v>250</v>
      </c>
      <c r="N5636">
        <v>245.03</v>
      </c>
      <c r="O5636">
        <v>4.97</v>
      </c>
      <c r="P5636">
        <v>245.03</v>
      </c>
      <c r="Q5636">
        <v>0</v>
      </c>
      <c r="R5636">
        <v>245.03</v>
      </c>
      <c r="S5636">
        <v>0</v>
      </c>
    </row>
    <row r="5637" spans="1:19" x14ac:dyDescent="0.25">
      <c r="A5637" s="2">
        <v>1004</v>
      </c>
      <c r="B5637" t="s">
        <v>872</v>
      </c>
      <c r="C5637" s="2" t="str">
        <f t="shared" si="291"/>
        <v>19</v>
      </c>
      <c r="D5637" t="s">
        <v>757</v>
      </c>
      <c r="E5637" s="2" t="str">
        <f t="shared" si="292"/>
        <v>19102RM23</v>
      </c>
      <c r="F5637" t="s">
        <v>928</v>
      </c>
      <c r="G5637" t="s">
        <v>881</v>
      </c>
      <c r="H5637" t="s">
        <v>882</v>
      </c>
      <c r="I5637">
        <v>22000</v>
      </c>
      <c r="J5637" t="s">
        <v>39</v>
      </c>
      <c r="K5637" s="1">
        <v>3874</v>
      </c>
      <c r="L5637" s="1">
        <v>3874</v>
      </c>
      <c r="M5637">
        <v>0</v>
      </c>
      <c r="N5637" s="1">
        <v>2384.2399999999998</v>
      </c>
      <c r="O5637" s="1">
        <v>1489.76</v>
      </c>
      <c r="P5637" s="1">
        <v>2384.2399999999998</v>
      </c>
      <c r="Q5637">
        <v>0</v>
      </c>
      <c r="R5637" s="1">
        <v>2384.2399999999998</v>
      </c>
      <c r="S5637">
        <v>0</v>
      </c>
    </row>
    <row r="5638" spans="1:19" x14ac:dyDescent="0.25">
      <c r="A5638" s="2">
        <v>1004</v>
      </c>
      <c r="B5638" t="s">
        <v>872</v>
      </c>
      <c r="C5638" s="2" t="str">
        <f t="shared" si="291"/>
        <v>19</v>
      </c>
      <c r="D5638" t="s">
        <v>757</v>
      </c>
      <c r="E5638" s="2" t="str">
        <f t="shared" si="292"/>
        <v>19102RM23</v>
      </c>
      <c r="F5638" t="s">
        <v>928</v>
      </c>
      <c r="G5638" t="s">
        <v>881</v>
      </c>
      <c r="H5638" t="s">
        <v>882</v>
      </c>
      <c r="I5638">
        <v>22004</v>
      </c>
      <c r="J5638" t="s">
        <v>72</v>
      </c>
      <c r="K5638" s="1">
        <v>2206</v>
      </c>
      <c r="L5638" s="1">
        <v>2206</v>
      </c>
      <c r="M5638">
        <v>0</v>
      </c>
      <c r="N5638" s="1">
        <v>2376.6799999999998</v>
      </c>
      <c r="O5638">
        <v>-170.68</v>
      </c>
      <c r="P5638" s="1">
        <v>2376.6799999999998</v>
      </c>
      <c r="Q5638">
        <v>0</v>
      </c>
      <c r="R5638" s="1">
        <v>2376.6799999999998</v>
      </c>
      <c r="S5638">
        <v>0</v>
      </c>
    </row>
    <row r="5639" spans="1:19" x14ac:dyDescent="0.25">
      <c r="A5639" s="2">
        <v>1004</v>
      </c>
      <c r="B5639" t="s">
        <v>872</v>
      </c>
      <c r="C5639" s="2" t="str">
        <f t="shared" si="291"/>
        <v>19</v>
      </c>
      <c r="D5639" t="s">
        <v>757</v>
      </c>
      <c r="E5639" s="2" t="str">
        <f t="shared" si="292"/>
        <v>19102RM23</v>
      </c>
      <c r="F5639" t="s">
        <v>928</v>
      </c>
      <c r="G5639" t="s">
        <v>881</v>
      </c>
      <c r="H5639" t="s">
        <v>882</v>
      </c>
      <c r="I5639">
        <v>22100</v>
      </c>
      <c r="J5639" t="s">
        <v>73</v>
      </c>
      <c r="K5639" s="1">
        <v>131751</v>
      </c>
      <c r="L5639" s="1">
        <v>141751</v>
      </c>
      <c r="M5639" s="1">
        <v>10000</v>
      </c>
      <c r="N5639" s="1">
        <v>151013.15</v>
      </c>
      <c r="O5639" s="1">
        <v>-9262.15</v>
      </c>
      <c r="P5639" s="1">
        <v>151013.15</v>
      </c>
      <c r="Q5639">
        <v>0</v>
      </c>
      <c r="R5639" s="1">
        <v>151013.15</v>
      </c>
      <c r="S5639">
        <v>0</v>
      </c>
    </row>
    <row r="5640" spans="1:19" x14ac:dyDescent="0.25">
      <c r="A5640" s="2">
        <v>1004</v>
      </c>
      <c r="B5640" t="s">
        <v>872</v>
      </c>
      <c r="C5640" s="2" t="str">
        <f t="shared" si="291"/>
        <v>19</v>
      </c>
      <c r="D5640" t="s">
        <v>757</v>
      </c>
      <c r="E5640" s="2" t="str">
        <f t="shared" si="292"/>
        <v>19102RM23</v>
      </c>
      <c r="F5640" t="s">
        <v>928</v>
      </c>
      <c r="G5640" t="s">
        <v>881</v>
      </c>
      <c r="H5640" t="s">
        <v>882</v>
      </c>
      <c r="I5640">
        <v>22102</v>
      </c>
      <c r="J5640" t="s">
        <v>75</v>
      </c>
      <c r="K5640" s="1">
        <v>6776</v>
      </c>
      <c r="L5640" s="1">
        <v>14776</v>
      </c>
      <c r="M5640" s="1">
        <v>8000</v>
      </c>
      <c r="N5640" s="1">
        <v>16193.72</v>
      </c>
      <c r="O5640" s="1">
        <v>-1417.72</v>
      </c>
      <c r="P5640" s="1">
        <v>16193.72</v>
      </c>
      <c r="Q5640">
        <v>0</v>
      </c>
      <c r="R5640" s="1">
        <v>11540.11</v>
      </c>
      <c r="S5640" s="1">
        <v>4653.6099999999997</v>
      </c>
    </row>
    <row r="5641" spans="1:19" x14ac:dyDescent="0.25">
      <c r="A5641" s="2">
        <v>1004</v>
      </c>
      <c r="B5641" t="s">
        <v>872</v>
      </c>
      <c r="C5641" s="2" t="str">
        <f t="shared" si="291"/>
        <v>19</v>
      </c>
      <c r="D5641" t="s">
        <v>757</v>
      </c>
      <c r="E5641" s="2" t="str">
        <f t="shared" si="292"/>
        <v>19102RM23</v>
      </c>
      <c r="F5641" t="s">
        <v>928</v>
      </c>
      <c r="G5641" t="s">
        <v>881</v>
      </c>
      <c r="H5641" t="s">
        <v>882</v>
      </c>
      <c r="I5641">
        <v>22103</v>
      </c>
      <c r="J5641" t="s">
        <v>76</v>
      </c>
      <c r="K5641" s="1">
        <v>183843</v>
      </c>
      <c r="L5641" s="1">
        <v>208843</v>
      </c>
      <c r="M5641" s="1">
        <v>25000</v>
      </c>
      <c r="N5641" s="1">
        <v>198655.35</v>
      </c>
      <c r="O5641" s="1">
        <v>10187.65</v>
      </c>
      <c r="P5641" s="1">
        <v>198655.35</v>
      </c>
      <c r="Q5641">
        <v>0</v>
      </c>
      <c r="R5641" s="1">
        <v>198655.35</v>
      </c>
      <c r="S5641">
        <v>0</v>
      </c>
    </row>
    <row r="5642" spans="1:19" x14ac:dyDescent="0.25">
      <c r="A5642" s="2">
        <v>1004</v>
      </c>
      <c r="B5642" t="s">
        <v>872</v>
      </c>
      <c r="C5642" s="2" t="str">
        <f t="shared" si="291"/>
        <v>19</v>
      </c>
      <c r="D5642" t="s">
        <v>757</v>
      </c>
      <c r="E5642" s="2" t="str">
        <f t="shared" si="292"/>
        <v>19102RM23</v>
      </c>
      <c r="F5642" t="s">
        <v>928</v>
      </c>
      <c r="G5642" t="s">
        <v>881</v>
      </c>
      <c r="H5642" t="s">
        <v>882</v>
      </c>
      <c r="I5642">
        <v>22104</v>
      </c>
      <c r="J5642" t="s">
        <v>77</v>
      </c>
      <c r="K5642">
        <v>0</v>
      </c>
      <c r="L5642" s="1">
        <v>30000</v>
      </c>
      <c r="M5642" s="1">
        <v>30000</v>
      </c>
      <c r="N5642" s="1">
        <v>29708.98</v>
      </c>
      <c r="O5642">
        <v>291.02</v>
      </c>
      <c r="P5642" s="1">
        <v>29708.98</v>
      </c>
      <c r="Q5642">
        <v>0</v>
      </c>
      <c r="R5642" s="1">
        <v>29708.97</v>
      </c>
      <c r="S5642">
        <v>0.01</v>
      </c>
    </row>
    <row r="5643" spans="1:19" x14ac:dyDescent="0.25">
      <c r="A5643" s="2">
        <v>1004</v>
      </c>
      <c r="B5643" t="s">
        <v>872</v>
      </c>
      <c r="C5643" s="2" t="str">
        <f t="shared" si="291"/>
        <v>19</v>
      </c>
      <c r="D5643" t="s">
        <v>757</v>
      </c>
      <c r="E5643" s="2" t="str">
        <f t="shared" si="292"/>
        <v>19102RM23</v>
      </c>
      <c r="F5643" t="s">
        <v>928</v>
      </c>
      <c r="G5643" t="s">
        <v>881</v>
      </c>
      <c r="H5643" t="s">
        <v>882</v>
      </c>
      <c r="I5643">
        <v>22105</v>
      </c>
      <c r="J5643" t="s">
        <v>357</v>
      </c>
      <c r="K5643" s="1">
        <v>572210</v>
      </c>
      <c r="L5643">
        <v>10</v>
      </c>
      <c r="M5643" s="1">
        <v>-572200</v>
      </c>
      <c r="N5643">
        <v>0</v>
      </c>
      <c r="O5643">
        <v>10</v>
      </c>
      <c r="P5643">
        <v>0</v>
      </c>
      <c r="Q5643">
        <v>0</v>
      </c>
      <c r="R5643">
        <v>0</v>
      </c>
      <c r="S5643">
        <v>0</v>
      </c>
    </row>
    <row r="5644" spans="1:19" x14ac:dyDescent="0.25">
      <c r="A5644" s="2">
        <v>1004</v>
      </c>
      <c r="B5644" t="s">
        <v>872</v>
      </c>
      <c r="C5644" s="2" t="str">
        <f t="shared" si="291"/>
        <v>19</v>
      </c>
      <c r="D5644" t="s">
        <v>757</v>
      </c>
      <c r="E5644" s="2" t="str">
        <f t="shared" si="292"/>
        <v>19102RM23</v>
      </c>
      <c r="F5644" t="s">
        <v>928</v>
      </c>
      <c r="G5644" t="s">
        <v>881</v>
      </c>
      <c r="H5644" t="s">
        <v>882</v>
      </c>
      <c r="I5644">
        <v>22107</v>
      </c>
      <c r="J5644" t="s">
        <v>106</v>
      </c>
      <c r="K5644" s="1">
        <v>3478</v>
      </c>
      <c r="L5644" s="1">
        <v>3478</v>
      </c>
      <c r="M5644">
        <v>0</v>
      </c>
      <c r="N5644" s="1">
        <v>3079.11</v>
      </c>
      <c r="O5644">
        <v>398.89</v>
      </c>
      <c r="P5644" s="1">
        <v>3079.11</v>
      </c>
      <c r="Q5644">
        <v>0</v>
      </c>
      <c r="R5644" s="1">
        <v>3079.11</v>
      </c>
      <c r="S5644">
        <v>0</v>
      </c>
    </row>
    <row r="5645" spans="1:19" x14ac:dyDescent="0.25">
      <c r="A5645" s="2">
        <v>1004</v>
      </c>
      <c r="B5645" t="s">
        <v>872</v>
      </c>
      <c r="C5645" s="2" t="str">
        <f t="shared" si="291"/>
        <v>19</v>
      </c>
      <c r="D5645" t="s">
        <v>757</v>
      </c>
      <c r="E5645" s="2" t="str">
        <f t="shared" si="292"/>
        <v>19102RM23</v>
      </c>
      <c r="F5645" t="s">
        <v>928</v>
      </c>
      <c r="G5645" t="s">
        <v>881</v>
      </c>
      <c r="H5645" t="s">
        <v>882</v>
      </c>
      <c r="I5645">
        <v>22109</v>
      </c>
      <c r="J5645" t="s">
        <v>78</v>
      </c>
      <c r="K5645" s="1">
        <v>146285</v>
      </c>
      <c r="L5645" s="1">
        <v>174775</v>
      </c>
      <c r="M5645" s="1">
        <v>28490</v>
      </c>
      <c r="N5645" s="1">
        <v>179764.72</v>
      </c>
      <c r="O5645" s="1">
        <v>-4989.72</v>
      </c>
      <c r="P5645" s="1">
        <v>179764.72</v>
      </c>
      <c r="Q5645">
        <v>0</v>
      </c>
      <c r="R5645" s="1">
        <v>179764.72</v>
      </c>
      <c r="S5645">
        <v>0</v>
      </c>
    </row>
    <row r="5646" spans="1:19" x14ac:dyDescent="0.25">
      <c r="A5646" s="2">
        <v>1004</v>
      </c>
      <c r="B5646" t="s">
        <v>872</v>
      </c>
      <c r="C5646" s="2" t="str">
        <f t="shared" si="291"/>
        <v>19</v>
      </c>
      <c r="D5646" t="s">
        <v>757</v>
      </c>
      <c r="E5646" s="2" t="str">
        <f t="shared" si="292"/>
        <v>19102RM23</v>
      </c>
      <c r="F5646" t="s">
        <v>928</v>
      </c>
      <c r="G5646" t="s">
        <v>881</v>
      </c>
      <c r="H5646" t="s">
        <v>882</v>
      </c>
      <c r="I5646">
        <v>22300</v>
      </c>
      <c r="J5646" t="s">
        <v>79</v>
      </c>
      <c r="K5646" s="1">
        <v>101163</v>
      </c>
      <c r="L5646" s="1">
        <v>115392</v>
      </c>
      <c r="M5646" s="1">
        <v>14229</v>
      </c>
      <c r="N5646" s="1">
        <v>115381.74</v>
      </c>
      <c r="O5646">
        <v>10.26</v>
      </c>
      <c r="P5646" s="1">
        <v>115381.74</v>
      </c>
      <c r="Q5646">
        <v>0</v>
      </c>
      <c r="R5646" s="1">
        <v>115381.68</v>
      </c>
      <c r="S5646">
        <v>0.06</v>
      </c>
    </row>
    <row r="5647" spans="1:19" x14ac:dyDescent="0.25">
      <c r="A5647" s="2">
        <v>1004</v>
      </c>
      <c r="B5647" t="s">
        <v>872</v>
      </c>
      <c r="C5647" s="2" t="str">
        <f t="shared" si="291"/>
        <v>19</v>
      </c>
      <c r="D5647" t="s">
        <v>757</v>
      </c>
      <c r="E5647" s="2" t="str">
        <f t="shared" si="292"/>
        <v>19102RM23</v>
      </c>
      <c r="F5647" t="s">
        <v>928</v>
      </c>
      <c r="G5647" t="s">
        <v>881</v>
      </c>
      <c r="H5647" t="s">
        <v>882</v>
      </c>
      <c r="I5647">
        <v>22401</v>
      </c>
      <c r="J5647" t="s">
        <v>175</v>
      </c>
      <c r="K5647" s="1">
        <v>8310</v>
      </c>
      <c r="L5647" s="1">
        <v>8310</v>
      </c>
      <c r="M5647">
        <v>0</v>
      </c>
      <c r="N5647" s="1">
        <v>2233.67</v>
      </c>
      <c r="O5647" s="1">
        <v>6076.33</v>
      </c>
      <c r="P5647" s="1">
        <v>2233.67</v>
      </c>
      <c r="Q5647">
        <v>0</v>
      </c>
      <c r="R5647" s="1">
        <v>2233.67</v>
      </c>
      <c r="S5647">
        <v>0</v>
      </c>
    </row>
    <row r="5648" spans="1:19" x14ac:dyDescent="0.25">
      <c r="A5648" s="2">
        <v>1004</v>
      </c>
      <c r="B5648" t="s">
        <v>872</v>
      </c>
      <c r="C5648" s="2" t="str">
        <f t="shared" si="291"/>
        <v>19</v>
      </c>
      <c r="D5648" t="s">
        <v>757</v>
      </c>
      <c r="E5648" s="2" t="str">
        <f t="shared" si="292"/>
        <v>19102RM23</v>
      </c>
      <c r="F5648" t="s">
        <v>928</v>
      </c>
      <c r="G5648" t="s">
        <v>881</v>
      </c>
      <c r="H5648" t="s">
        <v>882</v>
      </c>
      <c r="I5648">
        <v>22502</v>
      </c>
      <c r="J5648" t="s">
        <v>330</v>
      </c>
      <c r="K5648">
        <v>774</v>
      </c>
      <c r="L5648">
        <v>806</v>
      </c>
      <c r="M5648">
        <v>32</v>
      </c>
      <c r="N5648">
        <v>805.3</v>
      </c>
      <c r="O5648">
        <v>0.7</v>
      </c>
      <c r="P5648">
        <v>805.3</v>
      </c>
      <c r="Q5648">
        <v>0</v>
      </c>
      <c r="R5648">
        <v>805.3</v>
      </c>
      <c r="S5648">
        <v>0</v>
      </c>
    </row>
    <row r="5649" spans="1:19" x14ac:dyDescent="0.25">
      <c r="A5649" s="2">
        <v>1004</v>
      </c>
      <c r="B5649" t="s">
        <v>872</v>
      </c>
      <c r="C5649" s="2" t="str">
        <f t="shared" si="291"/>
        <v>19</v>
      </c>
      <c r="D5649" t="s">
        <v>757</v>
      </c>
      <c r="E5649" s="2" t="str">
        <f t="shared" si="292"/>
        <v>19102RM23</v>
      </c>
      <c r="F5649" t="s">
        <v>928</v>
      </c>
      <c r="G5649" t="s">
        <v>881</v>
      </c>
      <c r="H5649" t="s">
        <v>882</v>
      </c>
      <c r="I5649">
        <v>22609</v>
      </c>
      <c r="J5649" t="s">
        <v>44</v>
      </c>
      <c r="K5649">
        <v>214</v>
      </c>
      <c r="L5649">
        <v>214</v>
      </c>
      <c r="M5649">
        <v>0</v>
      </c>
      <c r="N5649">
        <v>0</v>
      </c>
      <c r="O5649">
        <v>214</v>
      </c>
      <c r="P5649">
        <v>0</v>
      </c>
      <c r="Q5649">
        <v>0</v>
      </c>
      <c r="R5649">
        <v>0</v>
      </c>
      <c r="S5649">
        <v>0</v>
      </c>
    </row>
    <row r="5650" spans="1:19" x14ac:dyDescent="0.25">
      <c r="A5650" s="2">
        <v>1004</v>
      </c>
      <c r="B5650" t="s">
        <v>872</v>
      </c>
      <c r="C5650" s="2" t="str">
        <f t="shared" si="291"/>
        <v>19</v>
      </c>
      <c r="D5650" t="s">
        <v>757</v>
      </c>
      <c r="E5650" s="2" t="str">
        <f t="shared" si="292"/>
        <v>19102RM23</v>
      </c>
      <c r="F5650" t="s">
        <v>928</v>
      </c>
      <c r="G5650" t="s">
        <v>881</v>
      </c>
      <c r="H5650" t="s">
        <v>882</v>
      </c>
      <c r="I5650">
        <v>22700</v>
      </c>
      <c r="J5650" t="s">
        <v>84</v>
      </c>
      <c r="K5650" s="1">
        <v>22225</v>
      </c>
      <c r="L5650" s="1">
        <v>22225</v>
      </c>
      <c r="M5650">
        <v>0</v>
      </c>
      <c r="N5650" s="1">
        <v>13349.17</v>
      </c>
      <c r="O5650" s="1">
        <v>8875.83</v>
      </c>
      <c r="P5650" s="1">
        <v>13349.17</v>
      </c>
      <c r="Q5650">
        <v>0</v>
      </c>
      <c r="R5650" s="1">
        <v>13054.25</v>
      </c>
      <c r="S5650">
        <v>294.92</v>
      </c>
    </row>
    <row r="5651" spans="1:19" x14ac:dyDescent="0.25">
      <c r="A5651" s="2">
        <v>1004</v>
      </c>
      <c r="B5651" t="s">
        <v>872</v>
      </c>
      <c r="C5651" s="2" t="str">
        <f t="shared" si="291"/>
        <v>19</v>
      </c>
      <c r="D5651" t="s">
        <v>757</v>
      </c>
      <c r="E5651" s="2" t="str">
        <f t="shared" si="292"/>
        <v>19102RM23</v>
      </c>
      <c r="F5651" t="s">
        <v>928</v>
      </c>
      <c r="G5651" t="s">
        <v>881</v>
      </c>
      <c r="H5651" t="s">
        <v>882</v>
      </c>
      <c r="I5651">
        <v>22705</v>
      </c>
      <c r="J5651" t="s">
        <v>223</v>
      </c>
      <c r="K5651" s="1">
        <v>2484</v>
      </c>
      <c r="L5651" s="1">
        <v>2484</v>
      </c>
      <c r="M5651">
        <v>0</v>
      </c>
      <c r="N5651">
        <v>0</v>
      </c>
      <c r="O5651" s="1">
        <v>2484</v>
      </c>
      <c r="P5651">
        <v>0</v>
      </c>
      <c r="Q5651">
        <v>0</v>
      </c>
      <c r="R5651">
        <v>0</v>
      </c>
      <c r="S5651">
        <v>0</v>
      </c>
    </row>
    <row r="5652" spans="1:19" x14ac:dyDescent="0.25">
      <c r="A5652" s="2">
        <v>1004</v>
      </c>
      <c r="B5652" t="s">
        <v>872</v>
      </c>
      <c r="C5652" s="2" t="str">
        <f t="shared" si="291"/>
        <v>19</v>
      </c>
      <c r="D5652" t="s">
        <v>757</v>
      </c>
      <c r="E5652" s="2" t="str">
        <f t="shared" si="292"/>
        <v>19102RM23</v>
      </c>
      <c r="F5652" t="s">
        <v>928</v>
      </c>
      <c r="G5652" t="s">
        <v>881</v>
      </c>
      <c r="H5652" t="s">
        <v>882</v>
      </c>
      <c r="I5652">
        <v>22709</v>
      </c>
      <c r="J5652" t="s">
        <v>87</v>
      </c>
      <c r="K5652" s="1">
        <v>1440</v>
      </c>
      <c r="L5652" s="1">
        <v>2590</v>
      </c>
      <c r="M5652" s="1">
        <v>1150</v>
      </c>
      <c r="N5652" s="1">
        <v>2550.79</v>
      </c>
      <c r="O5652">
        <v>39.21</v>
      </c>
      <c r="P5652" s="1">
        <v>2550.79</v>
      </c>
      <c r="Q5652">
        <v>0</v>
      </c>
      <c r="R5652" s="1">
        <v>2550.79</v>
      </c>
      <c r="S5652">
        <v>0</v>
      </c>
    </row>
    <row r="5653" spans="1:19" x14ac:dyDescent="0.25">
      <c r="A5653" s="2">
        <v>1004</v>
      </c>
      <c r="B5653" t="s">
        <v>872</v>
      </c>
      <c r="C5653" s="2" t="str">
        <f t="shared" si="291"/>
        <v>19</v>
      </c>
      <c r="D5653" t="s">
        <v>757</v>
      </c>
      <c r="E5653" s="2" t="str">
        <f t="shared" si="292"/>
        <v>19102RM23</v>
      </c>
      <c r="F5653" t="s">
        <v>928</v>
      </c>
      <c r="G5653" t="s">
        <v>881</v>
      </c>
      <c r="H5653" t="s">
        <v>882</v>
      </c>
      <c r="I5653">
        <v>22714</v>
      </c>
      <c r="J5653" t="s">
        <v>886</v>
      </c>
      <c r="K5653" s="1">
        <v>67169</v>
      </c>
      <c r="L5653" s="1">
        <v>72736.649999999994</v>
      </c>
      <c r="M5653" s="1">
        <v>5567.65</v>
      </c>
      <c r="N5653" s="1">
        <v>70178.44</v>
      </c>
      <c r="O5653" s="1">
        <v>2558.21</v>
      </c>
      <c r="P5653" s="1">
        <v>70178.44</v>
      </c>
      <c r="Q5653">
        <v>0</v>
      </c>
      <c r="R5653" s="1">
        <v>69937.61</v>
      </c>
      <c r="S5653">
        <v>240.83</v>
      </c>
    </row>
    <row r="5654" spans="1:19" x14ac:dyDescent="0.25">
      <c r="A5654" s="2">
        <v>1004</v>
      </c>
      <c r="B5654" t="s">
        <v>872</v>
      </c>
      <c r="C5654" s="2" t="str">
        <f t="shared" si="291"/>
        <v>19</v>
      </c>
      <c r="D5654" t="s">
        <v>757</v>
      </c>
      <c r="E5654" s="2" t="str">
        <f t="shared" si="292"/>
        <v>19102RM23</v>
      </c>
      <c r="F5654" t="s">
        <v>928</v>
      </c>
      <c r="G5654" t="s">
        <v>881</v>
      </c>
      <c r="H5654" t="s">
        <v>882</v>
      </c>
      <c r="I5654">
        <v>23100</v>
      </c>
      <c r="J5654" t="s">
        <v>89</v>
      </c>
      <c r="K5654">
        <v>600</v>
      </c>
      <c r="L5654">
        <v>600</v>
      </c>
      <c r="M5654">
        <v>0</v>
      </c>
      <c r="N5654">
        <v>270.37</v>
      </c>
      <c r="O5654">
        <v>329.63</v>
      </c>
      <c r="P5654">
        <v>270.37</v>
      </c>
      <c r="Q5654">
        <v>0</v>
      </c>
      <c r="R5654">
        <v>270.37</v>
      </c>
      <c r="S5654">
        <v>0</v>
      </c>
    </row>
    <row r="5655" spans="1:19" x14ac:dyDescent="0.25">
      <c r="A5655" s="2">
        <v>1004</v>
      </c>
      <c r="B5655" t="s">
        <v>872</v>
      </c>
      <c r="C5655" s="2" t="str">
        <f t="shared" si="291"/>
        <v>19</v>
      </c>
      <c r="D5655" t="s">
        <v>757</v>
      </c>
      <c r="E5655" s="2" t="str">
        <f t="shared" si="292"/>
        <v>19102RM23</v>
      </c>
      <c r="F5655" t="s">
        <v>928</v>
      </c>
      <c r="G5655" t="s">
        <v>881</v>
      </c>
      <c r="H5655" t="s">
        <v>882</v>
      </c>
      <c r="I5655">
        <v>27100</v>
      </c>
      <c r="J5655" t="s">
        <v>230</v>
      </c>
      <c r="K5655" s="1">
        <v>23164</v>
      </c>
      <c r="L5655" s="1">
        <v>23164</v>
      </c>
      <c r="M5655">
        <v>0</v>
      </c>
      <c r="N5655" s="1">
        <v>15157.27</v>
      </c>
      <c r="O5655" s="1">
        <v>8006.73</v>
      </c>
      <c r="P5655" s="1">
        <v>15157.27</v>
      </c>
      <c r="Q5655">
        <v>0</v>
      </c>
      <c r="R5655" s="1">
        <v>15157.27</v>
      </c>
      <c r="S5655">
        <v>0</v>
      </c>
    </row>
    <row r="5656" spans="1:19" x14ac:dyDescent="0.25">
      <c r="A5656" s="2">
        <v>1004</v>
      </c>
      <c r="B5656" t="s">
        <v>872</v>
      </c>
      <c r="C5656" s="2" t="str">
        <f t="shared" si="291"/>
        <v>19</v>
      </c>
      <c r="D5656" t="s">
        <v>757</v>
      </c>
      <c r="E5656" s="2" t="str">
        <f t="shared" si="292"/>
        <v>19102RM23</v>
      </c>
      <c r="F5656" t="s">
        <v>928</v>
      </c>
      <c r="G5656" t="s">
        <v>881</v>
      </c>
      <c r="H5656" t="s">
        <v>882</v>
      </c>
      <c r="I5656">
        <v>27105</v>
      </c>
      <c r="J5656" t="s">
        <v>875</v>
      </c>
      <c r="K5656" s="1">
        <v>1269</v>
      </c>
      <c r="L5656" s="1">
        <v>1269</v>
      </c>
      <c r="M5656">
        <v>0</v>
      </c>
      <c r="N5656" s="1">
        <v>6599.75</v>
      </c>
      <c r="O5656" s="1">
        <v>-5330.75</v>
      </c>
      <c r="P5656" s="1">
        <v>6599.75</v>
      </c>
      <c r="Q5656">
        <v>0</v>
      </c>
      <c r="R5656" s="1">
        <v>6599.75</v>
      </c>
      <c r="S5656">
        <v>0</v>
      </c>
    </row>
    <row r="5657" spans="1:19" x14ac:dyDescent="0.25">
      <c r="A5657" s="2">
        <v>1004</v>
      </c>
      <c r="B5657" t="s">
        <v>872</v>
      </c>
      <c r="C5657" s="2" t="str">
        <f t="shared" si="291"/>
        <v>19</v>
      </c>
      <c r="D5657" t="s">
        <v>757</v>
      </c>
      <c r="E5657" s="2" t="str">
        <f t="shared" si="292"/>
        <v>19102RM23</v>
      </c>
      <c r="F5657" t="s">
        <v>928</v>
      </c>
      <c r="G5657" t="s">
        <v>881</v>
      </c>
      <c r="H5657" t="s">
        <v>882</v>
      </c>
      <c r="I5657">
        <v>28001</v>
      </c>
      <c r="J5657" t="s">
        <v>45</v>
      </c>
      <c r="K5657" s="1">
        <v>8630</v>
      </c>
      <c r="L5657" s="1">
        <v>8630</v>
      </c>
      <c r="M5657">
        <v>0</v>
      </c>
      <c r="N5657" s="1">
        <v>3676.47</v>
      </c>
      <c r="O5657" s="1">
        <v>4953.53</v>
      </c>
      <c r="P5657" s="1">
        <v>3676.47</v>
      </c>
      <c r="Q5657">
        <v>0</v>
      </c>
      <c r="R5657" s="1">
        <v>3676.47</v>
      </c>
      <c r="S5657">
        <v>0</v>
      </c>
    </row>
    <row r="5658" spans="1:19" x14ac:dyDescent="0.25">
      <c r="A5658" s="2">
        <v>1004</v>
      </c>
      <c r="B5658" t="s">
        <v>872</v>
      </c>
      <c r="C5658" s="2" t="str">
        <f t="shared" si="291"/>
        <v>19</v>
      </c>
      <c r="D5658" t="s">
        <v>757</v>
      </c>
      <c r="E5658" s="2" t="str">
        <f t="shared" ref="E5658:E5682" si="293">"19102RM24"</f>
        <v>19102RM24</v>
      </c>
      <c r="F5658" t="s">
        <v>929</v>
      </c>
      <c r="G5658" t="s">
        <v>881</v>
      </c>
      <c r="H5658" t="s">
        <v>882</v>
      </c>
      <c r="I5658">
        <v>21000</v>
      </c>
      <c r="J5658" t="s">
        <v>167</v>
      </c>
      <c r="K5658" s="1">
        <v>16927</v>
      </c>
      <c r="L5658" s="1">
        <v>26927</v>
      </c>
      <c r="M5658" s="1">
        <v>10000</v>
      </c>
      <c r="N5658" s="1">
        <v>23662.69</v>
      </c>
      <c r="O5658" s="1">
        <v>3264.31</v>
      </c>
      <c r="P5658" s="1">
        <v>23662.69</v>
      </c>
      <c r="Q5658">
        <v>0</v>
      </c>
      <c r="R5658" s="1">
        <v>23662.68</v>
      </c>
      <c r="S5658">
        <v>0.01</v>
      </c>
    </row>
    <row r="5659" spans="1:19" x14ac:dyDescent="0.25">
      <c r="A5659" s="2">
        <v>1004</v>
      </c>
      <c r="B5659" t="s">
        <v>872</v>
      </c>
      <c r="C5659" s="2" t="str">
        <f t="shared" si="291"/>
        <v>19</v>
      </c>
      <c r="D5659" t="s">
        <v>757</v>
      </c>
      <c r="E5659" s="2" t="str">
        <f t="shared" si="293"/>
        <v>19102RM24</v>
      </c>
      <c r="F5659" t="s">
        <v>929</v>
      </c>
      <c r="G5659" t="s">
        <v>881</v>
      </c>
      <c r="H5659" t="s">
        <v>882</v>
      </c>
      <c r="I5659">
        <v>21200</v>
      </c>
      <c r="J5659" t="s">
        <v>68</v>
      </c>
      <c r="K5659" s="1">
        <v>4770</v>
      </c>
      <c r="L5659" s="1">
        <v>4770</v>
      </c>
      <c r="M5659">
        <v>0</v>
      </c>
      <c r="N5659" s="1">
        <v>1507.66</v>
      </c>
      <c r="O5659" s="1">
        <v>3262.34</v>
      </c>
      <c r="P5659" s="1">
        <v>1507.66</v>
      </c>
      <c r="Q5659">
        <v>0</v>
      </c>
      <c r="R5659" s="1">
        <v>1507.66</v>
      </c>
      <c r="S5659">
        <v>0</v>
      </c>
    </row>
    <row r="5660" spans="1:19" x14ac:dyDescent="0.25">
      <c r="A5660" s="2">
        <v>1004</v>
      </c>
      <c r="B5660" t="s">
        <v>872</v>
      </c>
      <c r="C5660" s="2" t="str">
        <f t="shared" si="291"/>
        <v>19</v>
      </c>
      <c r="D5660" t="s">
        <v>757</v>
      </c>
      <c r="E5660" s="2" t="str">
        <f t="shared" si="293"/>
        <v>19102RM24</v>
      </c>
      <c r="F5660" t="s">
        <v>929</v>
      </c>
      <c r="G5660" t="s">
        <v>881</v>
      </c>
      <c r="H5660" t="s">
        <v>882</v>
      </c>
      <c r="I5660">
        <v>21300</v>
      </c>
      <c r="J5660" t="s">
        <v>69</v>
      </c>
      <c r="K5660" s="1">
        <v>24540</v>
      </c>
      <c r="L5660" s="1">
        <v>25940</v>
      </c>
      <c r="M5660" s="1">
        <v>1400</v>
      </c>
      <c r="N5660" s="1">
        <v>27132.33</v>
      </c>
      <c r="O5660" s="1">
        <v>-1192.33</v>
      </c>
      <c r="P5660" s="1">
        <v>27132.33</v>
      </c>
      <c r="Q5660">
        <v>0</v>
      </c>
      <c r="R5660" s="1">
        <v>24995.65</v>
      </c>
      <c r="S5660" s="1">
        <v>2136.6799999999998</v>
      </c>
    </row>
    <row r="5661" spans="1:19" x14ac:dyDescent="0.25">
      <c r="A5661" s="2">
        <v>1004</v>
      </c>
      <c r="B5661" t="s">
        <v>872</v>
      </c>
      <c r="C5661" s="2" t="str">
        <f t="shared" si="291"/>
        <v>19</v>
      </c>
      <c r="D5661" t="s">
        <v>757</v>
      </c>
      <c r="E5661" s="2" t="str">
        <f t="shared" si="293"/>
        <v>19102RM24</v>
      </c>
      <c r="F5661" t="s">
        <v>929</v>
      </c>
      <c r="G5661" t="s">
        <v>881</v>
      </c>
      <c r="H5661" t="s">
        <v>882</v>
      </c>
      <c r="I5661">
        <v>21400</v>
      </c>
      <c r="J5661" t="s">
        <v>70</v>
      </c>
      <c r="K5661" s="1">
        <v>1200</v>
      </c>
      <c r="L5661" s="1">
        <v>1200</v>
      </c>
      <c r="M5661">
        <v>0</v>
      </c>
      <c r="N5661">
        <v>699.34</v>
      </c>
      <c r="O5661">
        <v>500.66</v>
      </c>
      <c r="P5661">
        <v>699.34</v>
      </c>
      <c r="Q5661">
        <v>0</v>
      </c>
      <c r="R5661">
        <v>699.34</v>
      </c>
      <c r="S5661">
        <v>0</v>
      </c>
    </row>
    <row r="5662" spans="1:19" x14ac:dyDescent="0.25">
      <c r="A5662" s="2">
        <v>1004</v>
      </c>
      <c r="B5662" t="s">
        <v>872</v>
      </c>
      <c r="C5662" s="2" t="str">
        <f t="shared" si="291"/>
        <v>19</v>
      </c>
      <c r="D5662" t="s">
        <v>757</v>
      </c>
      <c r="E5662" s="2" t="str">
        <f t="shared" si="293"/>
        <v>19102RM24</v>
      </c>
      <c r="F5662" t="s">
        <v>929</v>
      </c>
      <c r="G5662" t="s">
        <v>881</v>
      </c>
      <c r="H5662" t="s">
        <v>882</v>
      </c>
      <c r="I5662">
        <v>21500</v>
      </c>
      <c r="J5662" t="s">
        <v>71</v>
      </c>
      <c r="K5662" s="1">
        <v>1137</v>
      </c>
      <c r="L5662" s="1">
        <v>1137</v>
      </c>
      <c r="M5662">
        <v>0</v>
      </c>
      <c r="N5662" s="1">
        <v>1637.88</v>
      </c>
      <c r="O5662">
        <v>-500.88</v>
      </c>
      <c r="P5662" s="1">
        <v>1637.88</v>
      </c>
      <c r="Q5662">
        <v>0</v>
      </c>
      <c r="R5662" s="1">
        <v>1637.88</v>
      </c>
      <c r="S5662">
        <v>0</v>
      </c>
    </row>
    <row r="5663" spans="1:19" x14ac:dyDescent="0.25">
      <c r="A5663" s="2">
        <v>1004</v>
      </c>
      <c r="B5663" t="s">
        <v>872</v>
      </c>
      <c r="C5663" s="2" t="str">
        <f t="shared" si="291"/>
        <v>19</v>
      </c>
      <c r="D5663" t="s">
        <v>757</v>
      </c>
      <c r="E5663" s="2" t="str">
        <f t="shared" si="293"/>
        <v>19102RM24</v>
      </c>
      <c r="F5663" t="s">
        <v>929</v>
      </c>
      <c r="G5663" t="s">
        <v>881</v>
      </c>
      <c r="H5663" t="s">
        <v>882</v>
      </c>
      <c r="I5663">
        <v>22000</v>
      </c>
      <c r="J5663" t="s">
        <v>39</v>
      </c>
      <c r="K5663" s="1">
        <v>2750</v>
      </c>
      <c r="L5663" s="1">
        <v>6250</v>
      </c>
      <c r="M5663" s="1">
        <v>3500</v>
      </c>
      <c r="N5663" s="1">
        <v>2632.35</v>
      </c>
      <c r="O5663" s="1">
        <v>3617.65</v>
      </c>
      <c r="P5663" s="1">
        <v>2632.35</v>
      </c>
      <c r="Q5663">
        <v>0</v>
      </c>
      <c r="R5663" s="1">
        <v>2632.35</v>
      </c>
      <c r="S5663">
        <v>0</v>
      </c>
    </row>
    <row r="5664" spans="1:19" x14ac:dyDescent="0.25">
      <c r="A5664" s="2">
        <v>1004</v>
      </c>
      <c r="B5664" t="s">
        <v>872</v>
      </c>
      <c r="C5664" s="2" t="str">
        <f t="shared" si="291"/>
        <v>19</v>
      </c>
      <c r="D5664" t="s">
        <v>757</v>
      </c>
      <c r="E5664" s="2" t="str">
        <f t="shared" si="293"/>
        <v>19102RM24</v>
      </c>
      <c r="F5664" t="s">
        <v>929</v>
      </c>
      <c r="G5664" t="s">
        <v>881</v>
      </c>
      <c r="H5664" t="s">
        <v>882</v>
      </c>
      <c r="I5664">
        <v>22004</v>
      </c>
      <c r="J5664" t="s">
        <v>72</v>
      </c>
      <c r="K5664" s="1">
        <v>2035</v>
      </c>
      <c r="L5664" s="1">
        <v>2035</v>
      </c>
      <c r="M5664">
        <v>0</v>
      </c>
      <c r="N5664" s="1">
        <v>2072.62</v>
      </c>
      <c r="O5664">
        <v>-37.619999999999997</v>
      </c>
      <c r="P5664" s="1">
        <v>2072.62</v>
      </c>
      <c r="Q5664">
        <v>0</v>
      </c>
      <c r="R5664" s="1">
        <v>2072.62</v>
      </c>
      <c r="S5664">
        <v>0</v>
      </c>
    </row>
    <row r="5665" spans="1:19" x14ac:dyDescent="0.25">
      <c r="A5665" s="2">
        <v>1004</v>
      </c>
      <c r="B5665" t="s">
        <v>872</v>
      </c>
      <c r="C5665" s="2" t="str">
        <f t="shared" si="291"/>
        <v>19</v>
      </c>
      <c r="D5665" t="s">
        <v>757</v>
      </c>
      <c r="E5665" s="2" t="str">
        <f t="shared" si="293"/>
        <v>19102RM24</v>
      </c>
      <c r="F5665" t="s">
        <v>929</v>
      </c>
      <c r="G5665" t="s">
        <v>881</v>
      </c>
      <c r="H5665" t="s">
        <v>882</v>
      </c>
      <c r="I5665">
        <v>22100</v>
      </c>
      <c r="J5665" t="s">
        <v>73</v>
      </c>
      <c r="K5665" s="1">
        <v>93501</v>
      </c>
      <c r="L5665" s="1">
        <v>128501</v>
      </c>
      <c r="M5665" s="1">
        <v>35000</v>
      </c>
      <c r="N5665" s="1">
        <v>132263.81</v>
      </c>
      <c r="O5665" s="1">
        <v>-3762.81</v>
      </c>
      <c r="P5665" s="1">
        <v>132263.81</v>
      </c>
      <c r="Q5665">
        <v>0</v>
      </c>
      <c r="R5665" s="1">
        <v>132263.81</v>
      </c>
      <c r="S5665">
        <v>0</v>
      </c>
    </row>
    <row r="5666" spans="1:19" x14ac:dyDescent="0.25">
      <c r="A5666" s="2">
        <v>1004</v>
      </c>
      <c r="B5666" t="s">
        <v>872</v>
      </c>
      <c r="C5666" s="2" t="str">
        <f t="shared" si="291"/>
        <v>19</v>
      </c>
      <c r="D5666" t="s">
        <v>757</v>
      </c>
      <c r="E5666" s="2" t="str">
        <f t="shared" si="293"/>
        <v>19102RM24</v>
      </c>
      <c r="F5666" t="s">
        <v>929</v>
      </c>
      <c r="G5666" t="s">
        <v>881</v>
      </c>
      <c r="H5666" t="s">
        <v>882</v>
      </c>
      <c r="I5666">
        <v>22101</v>
      </c>
      <c r="J5666" t="s">
        <v>74</v>
      </c>
      <c r="K5666" s="1">
        <v>44365</v>
      </c>
      <c r="L5666" s="1">
        <v>52365</v>
      </c>
      <c r="M5666" s="1">
        <v>8000</v>
      </c>
      <c r="N5666" s="1">
        <v>58856.19</v>
      </c>
      <c r="O5666" s="1">
        <v>-6491.19</v>
      </c>
      <c r="P5666" s="1">
        <v>58856.19</v>
      </c>
      <c r="Q5666">
        <v>0</v>
      </c>
      <c r="R5666" s="1">
        <v>58856.19</v>
      </c>
      <c r="S5666">
        <v>0</v>
      </c>
    </row>
    <row r="5667" spans="1:19" x14ac:dyDescent="0.25">
      <c r="A5667" s="2">
        <v>1004</v>
      </c>
      <c r="B5667" t="s">
        <v>872</v>
      </c>
      <c r="C5667" s="2" t="str">
        <f t="shared" si="291"/>
        <v>19</v>
      </c>
      <c r="D5667" t="s">
        <v>757</v>
      </c>
      <c r="E5667" s="2" t="str">
        <f t="shared" si="293"/>
        <v>19102RM24</v>
      </c>
      <c r="F5667" t="s">
        <v>929</v>
      </c>
      <c r="G5667" t="s">
        <v>881</v>
      </c>
      <c r="H5667" t="s">
        <v>882</v>
      </c>
      <c r="I5667">
        <v>22102</v>
      </c>
      <c r="J5667" t="s">
        <v>75</v>
      </c>
      <c r="K5667" s="1">
        <v>63151</v>
      </c>
      <c r="L5667" s="1">
        <v>188151</v>
      </c>
      <c r="M5667" s="1">
        <v>125000</v>
      </c>
      <c r="N5667" s="1">
        <v>186565.55</v>
      </c>
      <c r="O5667" s="1">
        <v>1585.45</v>
      </c>
      <c r="P5667" s="1">
        <v>186565.55</v>
      </c>
      <c r="Q5667">
        <v>0</v>
      </c>
      <c r="R5667" s="1">
        <v>186565.55</v>
      </c>
      <c r="S5667">
        <v>0</v>
      </c>
    </row>
    <row r="5668" spans="1:19" x14ac:dyDescent="0.25">
      <c r="A5668" s="2">
        <v>1004</v>
      </c>
      <c r="B5668" t="s">
        <v>872</v>
      </c>
      <c r="C5668" s="2" t="str">
        <f t="shared" si="291"/>
        <v>19</v>
      </c>
      <c r="D5668" t="s">
        <v>757</v>
      </c>
      <c r="E5668" s="2" t="str">
        <f t="shared" si="293"/>
        <v>19102RM24</v>
      </c>
      <c r="F5668" t="s">
        <v>929</v>
      </c>
      <c r="G5668" t="s">
        <v>881</v>
      </c>
      <c r="H5668" t="s">
        <v>882</v>
      </c>
      <c r="I5668">
        <v>22103</v>
      </c>
      <c r="J5668" t="s">
        <v>76</v>
      </c>
      <c r="K5668">
        <v>284</v>
      </c>
      <c r="L5668">
        <v>284</v>
      </c>
      <c r="M5668">
        <v>0</v>
      </c>
      <c r="N5668" s="1">
        <v>1340</v>
      </c>
      <c r="O5668" s="1">
        <v>-1056</v>
      </c>
      <c r="P5668" s="1">
        <v>1340</v>
      </c>
      <c r="Q5668">
        <v>0</v>
      </c>
      <c r="R5668" s="1">
        <v>1340</v>
      </c>
      <c r="S5668">
        <v>0</v>
      </c>
    </row>
    <row r="5669" spans="1:19" x14ac:dyDescent="0.25">
      <c r="A5669" s="2">
        <v>1004</v>
      </c>
      <c r="B5669" t="s">
        <v>872</v>
      </c>
      <c r="C5669" s="2" t="str">
        <f t="shared" si="291"/>
        <v>19</v>
      </c>
      <c r="D5669" t="s">
        <v>757</v>
      </c>
      <c r="E5669" s="2" t="str">
        <f t="shared" si="293"/>
        <v>19102RM24</v>
      </c>
      <c r="F5669" t="s">
        <v>929</v>
      </c>
      <c r="G5669" t="s">
        <v>881</v>
      </c>
      <c r="H5669" t="s">
        <v>882</v>
      </c>
      <c r="I5669">
        <v>22104</v>
      </c>
      <c r="J5669" t="s">
        <v>77</v>
      </c>
      <c r="K5669">
        <v>0</v>
      </c>
      <c r="L5669" s="1">
        <v>23000</v>
      </c>
      <c r="M5669" s="1">
        <v>23000</v>
      </c>
      <c r="N5669" s="1">
        <v>17226.14</v>
      </c>
      <c r="O5669" s="1">
        <v>5773.86</v>
      </c>
      <c r="P5669" s="1">
        <v>17226.14</v>
      </c>
      <c r="Q5669">
        <v>0</v>
      </c>
      <c r="R5669" s="1">
        <v>17226.12</v>
      </c>
      <c r="S5669">
        <v>0.02</v>
      </c>
    </row>
    <row r="5670" spans="1:19" x14ac:dyDescent="0.25">
      <c r="A5670" s="2">
        <v>1004</v>
      </c>
      <c r="B5670" t="s">
        <v>872</v>
      </c>
      <c r="C5670" s="2" t="str">
        <f t="shared" si="291"/>
        <v>19</v>
      </c>
      <c r="D5670" t="s">
        <v>757</v>
      </c>
      <c r="E5670" s="2" t="str">
        <f t="shared" si="293"/>
        <v>19102RM24</v>
      </c>
      <c r="F5670" t="s">
        <v>929</v>
      </c>
      <c r="G5670" t="s">
        <v>881</v>
      </c>
      <c r="H5670" t="s">
        <v>882</v>
      </c>
      <c r="I5670">
        <v>22105</v>
      </c>
      <c r="J5670" t="s">
        <v>357</v>
      </c>
      <c r="K5670" s="1">
        <v>306879</v>
      </c>
      <c r="L5670">
        <v>10</v>
      </c>
      <c r="M5670" s="1">
        <v>-306869</v>
      </c>
      <c r="N5670">
        <v>0</v>
      </c>
      <c r="O5670">
        <v>10</v>
      </c>
      <c r="P5670">
        <v>0</v>
      </c>
      <c r="Q5670">
        <v>0</v>
      </c>
      <c r="R5670">
        <v>0</v>
      </c>
      <c r="S5670">
        <v>0</v>
      </c>
    </row>
    <row r="5671" spans="1:19" x14ac:dyDescent="0.25">
      <c r="A5671" s="2">
        <v>1004</v>
      </c>
      <c r="B5671" t="s">
        <v>872</v>
      </c>
      <c r="C5671" s="2" t="str">
        <f t="shared" si="291"/>
        <v>19</v>
      </c>
      <c r="D5671" t="s">
        <v>757</v>
      </c>
      <c r="E5671" s="2" t="str">
        <f t="shared" si="293"/>
        <v>19102RM24</v>
      </c>
      <c r="F5671" t="s">
        <v>929</v>
      </c>
      <c r="G5671" t="s">
        <v>881</v>
      </c>
      <c r="H5671" t="s">
        <v>882</v>
      </c>
      <c r="I5671">
        <v>22107</v>
      </c>
      <c r="J5671" t="s">
        <v>106</v>
      </c>
      <c r="K5671" s="1">
        <v>2616</v>
      </c>
      <c r="L5671" s="1">
        <v>2616</v>
      </c>
      <c r="M5671">
        <v>0</v>
      </c>
      <c r="N5671">
        <v>767.25</v>
      </c>
      <c r="O5671" s="1">
        <v>1848.75</v>
      </c>
      <c r="P5671">
        <v>767.25</v>
      </c>
      <c r="Q5671">
        <v>0</v>
      </c>
      <c r="R5671">
        <v>767.25</v>
      </c>
      <c r="S5671">
        <v>0</v>
      </c>
    </row>
    <row r="5672" spans="1:19" x14ac:dyDescent="0.25">
      <c r="A5672" s="2">
        <v>1004</v>
      </c>
      <c r="B5672" t="s">
        <v>872</v>
      </c>
      <c r="C5672" s="2" t="str">
        <f t="shared" si="291"/>
        <v>19</v>
      </c>
      <c r="D5672" t="s">
        <v>757</v>
      </c>
      <c r="E5672" s="2" t="str">
        <f t="shared" si="293"/>
        <v>19102RM24</v>
      </c>
      <c r="F5672" t="s">
        <v>929</v>
      </c>
      <c r="G5672" t="s">
        <v>881</v>
      </c>
      <c r="H5672" t="s">
        <v>882</v>
      </c>
      <c r="I5672">
        <v>22109</v>
      </c>
      <c r="J5672" t="s">
        <v>78</v>
      </c>
      <c r="K5672" s="1">
        <v>109457</v>
      </c>
      <c r="L5672" s="1">
        <v>101843</v>
      </c>
      <c r="M5672" s="1">
        <v>-7614</v>
      </c>
      <c r="N5672" s="1">
        <v>105290.55</v>
      </c>
      <c r="O5672" s="1">
        <v>-3447.55</v>
      </c>
      <c r="P5672" s="1">
        <v>105290.55</v>
      </c>
      <c r="Q5672">
        <v>0</v>
      </c>
      <c r="R5672" s="1">
        <v>105290.55</v>
      </c>
      <c r="S5672">
        <v>0</v>
      </c>
    </row>
    <row r="5673" spans="1:19" x14ac:dyDescent="0.25">
      <c r="A5673" s="2">
        <v>1004</v>
      </c>
      <c r="B5673" t="s">
        <v>872</v>
      </c>
      <c r="C5673" s="2" t="str">
        <f t="shared" si="291"/>
        <v>19</v>
      </c>
      <c r="D5673" t="s">
        <v>757</v>
      </c>
      <c r="E5673" s="2" t="str">
        <f t="shared" si="293"/>
        <v>19102RM24</v>
      </c>
      <c r="F5673" t="s">
        <v>929</v>
      </c>
      <c r="G5673" t="s">
        <v>881</v>
      </c>
      <c r="H5673" t="s">
        <v>882</v>
      </c>
      <c r="I5673">
        <v>22300</v>
      </c>
      <c r="J5673" t="s">
        <v>79</v>
      </c>
      <c r="K5673">
        <v>250</v>
      </c>
      <c r="L5673" s="1">
        <v>1050</v>
      </c>
      <c r="M5673">
        <v>800</v>
      </c>
      <c r="N5673">
        <v>800.4</v>
      </c>
      <c r="O5673">
        <v>249.6</v>
      </c>
      <c r="P5673">
        <v>800.4</v>
      </c>
      <c r="Q5673">
        <v>0</v>
      </c>
      <c r="R5673">
        <v>800.4</v>
      </c>
      <c r="S5673">
        <v>0</v>
      </c>
    </row>
    <row r="5674" spans="1:19" x14ac:dyDescent="0.25">
      <c r="A5674" s="2">
        <v>1004</v>
      </c>
      <c r="B5674" t="s">
        <v>872</v>
      </c>
      <c r="C5674" s="2" t="str">
        <f t="shared" si="291"/>
        <v>19</v>
      </c>
      <c r="D5674" t="s">
        <v>757</v>
      </c>
      <c r="E5674" s="2" t="str">
        <f t="shared" si="293"/>
        <v>19102RM24</v>
      </c>
      <c r="F5674" t="s">
        <v>929</v>
      </c>
      <c r="G5674" t="s">
        <v>881</v>
      </c>
      <c r="H5674" t="s">
        <v>882</v>
      </c>
      <c r="I5674">
        <v>22401</v>
      </c>
      <c r="J5674" t="s">
        <v>175</v>
      </c>
      <c r="K5674" s="1">
        <v>1167</v>
      </c>
      <c r="L5674" s="1">
        <v>1167</v>
      </c>
      <c r="M5674">
        <v>0</v>
      </c>
      <c r="N5674">
        <v>832.93</v>
      </c>
      <c r="O5674">
        <v>334.07</v>
      </c>
      <c r="P5674">
        <v>832.93</v>
      </c>
      <c r="Q5674">
        <v>0</v>
      </c>
      <c r="R5674">
        <v>832.93</v>
      </c>
      <c r="S5674">
        <v>0</v>
      </c>
    </row>
    <row r="5675" spans="1:19" x14ac:dyDescent="0.25">
      <c r="A5675" s="2">
        <v>1004</v>
      </c>
      <c r="B5675" t="s">
        <v>872</v>
      </c>
      <c r="C5675" s="2" t="str">
        <f t="shared" si="291"/>
        <v>19</v>
      </c>
      <c r="D5675" t="s">
        <v>757</v>
      </c>
      <c r="E5675" s="2" t="str">
        <f t="shared" si="293"/>
        <v>19102RM24</v>
      </c>
      <c r="F5675" t="s">
        <v>929</v>
      </c>
      <c r="G5675" t="s">
        <v>881</v>
      </c>
      <c r="H5675" t="s">
        <v>882</v>
      </c>
      <c r="I5675">
        <v>22700</v>
      </c>
      <c r="J5675" t="s">
        <v>84</v>
      </c>
      <c r="K5675" s="1">
        <v>14937</v>
      </c>
      <c r="L5675" s="1">
        <v>20937</v>
      </c>
      <c r="M5675" s="1">
        <v>6000</v>
      </c>
      <c r="N5675" s="1">
        <v>11895.54</v>
      </c>
      <c r="O5675" s="1">
        <v>9041.4599999999991</v>
      </c>
      <c r="P5675" s="1">
        <v>11895.54</v>
      </c>
      <c r="Q5675">
        <v>0</v>
      </c>
      <c r="R5675" s="1">
        <v>11464.54</v>
      </c>
      <c r="S5675">
        <v>431</v>
      </c>
    </row>
    <row r="5676" spans="1:19" x14ac:dyDescent="0.25">
      <c r="A5676" s="2">
        <v>1004</v>
      </c>
      <c r="B5676" t="s">
        <v>872</v>
      </c>
      <c r="C5676" s="2" t="str">
        <f t="shared" si="291"/>
        <v>19</v>
      </c>
      <c r="D5676" t="s">
        <v>757</v>
      </c>
      <c r="E5676" s="2" t="str">
        <f t="shared" si="293"/>
        <v>19102RM24</v>
      </c>
      <c r="F5676" t="s">
        <v>929</v>
      </c>
      <c r="G5676" t="s">
        <v>881</v>
      </c>
      <c r="H5676" t="s">
        <v>882</v>
      </c>
      <c r="I5676">
        <v>22705</v>
      </c>
      <c r="J5676" t="s">
        <v>223</v>
      </c>
      <c r="K5676" s="1">
        <v>1233</v>
      </c>
      <c r="L5676" s="1">
        <v>1233</v>
      </c>
      <c r="M5676">
        <v>0</v>
      </c>
      <c r="N5676">
        <v>0</v>
      </c>
      <c r="O5676" s="1">
        <v>1233</v>
      </c>
      <c r="P5676">
        <v>0</v>
      </c>
      <c r="Q5676">
        <v>0</v>
      </c>
      <c r="R5676">
        <v>0</v>
      </c>
      <c r="S5676">
        <v>0</v>
      </c>
    </row>
    <row r="5677" spans="1:19" x14ac:dyDescent="0.25">
      <c r="A5677" s="2">
        <v>1004</v>
      </c>
      <c r="B5677" t="s">
        <v>872</v>
      </c>
      <c r="C5677" s="2" t="str">
        <f t="shared" si="291"/>
        <v>19</v>
      </c>
      <c r="D5677" t="s">
        <v>757</v>
      </c>
      <c r="E5677" s="2" t="str">
        <f t="shared" si="293"/>
        <v>19102RM24</v>
      </c>
      <c r="F5677" t="s">
        <v>929</v>
      </c>
      <c r="G5677" t="s">
        <v>881</v>
      </c>
      <c r="H5677" t="s">
        <v>882</v>
      </c>
      <c r="I5677">
        <v>22709</v>
      </c>
      <c r="J5677" t="s">
        <v>87</v>
      </c>
      <c r="K5677" s="1">
        <v>1440</v>
      </c>
      <c r="L5677" s="1">
        <v>2440</v>
      </c>
      <c r="M5677" s="1">
        <v>1000</v>
      </c>
      <c r="N5677" s="1">
        <v>2220.83</v>
      </c>
      <c r="O5677">
        <v>219.17</v>
      </c>
      <c r="P5677" s="1">
        <v>2220.83</v>
      </c>
      <c r="Q5677">
        <v>0</v>
      </c>
      <c r="R5677" s="1">
        <v>1440.37</v>
      </c>
      <c r="S5677">
        <v>780.46</v>
      </c>
    </row>
    <row r="5678" spans="1:19" x14ac:dyDescent="0.25">
      <c r="A5678" s="2">
        <v>1004</v>
      </c>
      <c r="B5678" t="s">
        <v>872</v>
      </c>
      <c r="C5678" s="2" t="str">
        <f t="shared" si="291"/>
        <v>19</v>
      </c>
      <c r="D5678" t="s">
        <v>757</v>
      </c>
      <c r="E5678" s="2" t="str">
        <f t="shared" si="293"/>
        <v>19102RM24</v>
      </c>
      <c r="F5678" t="s">
        <v>929</v>
      </c>
      <c r="G5678" t="s">
        <v>881</v>
      </c>
      <c r="H5678" t="s">
        <v>882</v>
      </c>
      <c r="I5678">
        <v>22714</v>
      </c>
      <c r="J5678" t="s">
        <v>886</v>
      </c>
      <c r="K5678" s="1">
        <v>77101</v>
      </c>
      <c r="L5678" s="1">
        <v>59209.18</v>
      </c>
      <c r="M5678" s="1">
        <v>-17891.82</v>
      </c>
      <c r="N5678" s="1">
        <v>58897.22</v>
      </c>
      <c r="O5678">
        <v>311.95999999999998</v>
      </c>
      <c r="P5678" s="1">
        <v>58897.22</v>
      </c>
      <c r="Q5678">
        <v>0</v>
      </c>
      <c r="R5678" s="1">
        <v>47766.02</v>
      </c>
      <c r="S5678" s="1">
        <v>11131.2</v>
      </c>
    </row>
    <row r="5679" spans="1:19" x14ac:dyDescent="0.25">
      <c r="A5679" s="2">
        <v>1004</v>
      </c>
      <c r="B5679" t="s">
        <v>872</v>
      </c>
      <c r="C5679" s="2" t="str">
        <f t="shared" si="291"/>
        <v>19</v>
      </c>
      <c r="D5679" t="s">
        <v>757</v>
      </c>
      <c r="E5679" s="2" t="str">
        <f t="shared" si="293"/>
        <v>19102RM24</v>
      </c>
      <c r="F5679" t="s">
        <v>929</v>
      </c>
      <c r="G5679" t="s">
        <v>881</v>
      </c>
      <c r="H5679" t="s">
        <v>882</v>
      </c>
      <c r="I5679">
        <v>23100</v>
      </c>
      <c r="J5679" t="s">
        <v>89</v>
      </c>
      <c r="K5679">
        <v>600</v>
      </c>
      <c r="L5679">
        <v>600</v>
      </c>
      <c r="M5679">
        <v>0</v>
      </c>
      <c r="N5679">
        <v>0</v>
      </c>
      <c r="O5679">
        <v>600</v>
      </c>
      <c r="P5679">
        <v>0</v>
      </c>
      <c r="Q5679">
        <v>0</v>
      </c>
      <c r="R5679">
        <v>0</v>
      </c>
      <c r="S5679">
        <v>0</v>
      </c>
    </row>
    <row r="5680" spans="1:19" x14ac:dyDescent="0.25">
      <c r="A5680" s="2">
        <v>1004</v>
      </c>
      <c r="B5680" t="s">
        <v>872</v>
      </c>
      <c r="C5680" s="2" t="str">
        <f t="shared" si="291"/>
        <v>19</v>
      </c>
      <c r="D5680" t="s">
        <v>757</v>
      </c>
      <c r="E5680" s="2" t="str">
        <f t="shared" si="293"/>
        <v>19102RM24</v>
      </c>
      <c r="F5680" t="s">
        <v>929</v>
      </c>
      <c r="G5680" t="s">
        <v>881</v>
      </c>
      <c r="H5680" t="s">
        <v>882</v>
      </c>
      <c r="I5680">
        <v>27100</v>
      </c>
      <c r="J5680" t="s">
        <v>230</v>
      </c>
      <c r="K5680" s="1">
        <v>21883</v>
      </c>
      <c r="L5680" s="1">
        <v>63433</v>
      </c>
      <c r="M5680" s="1">
        <v>41550</v>
      </c>
      <c r="N5680" s="1">
        <v>59927.76</v>
      </c>
      <c r="O5680" s="1">
        <v>3505.24</v>
      </c>
      <c r="P5680" s="1">
        <v>59927.76</v>
      </c>
      <c r="Q5680">
        <v>0</v>
      </c>
      <c r="R5680" s="1">
        <v>59927.76</v>
      </c>
      <c r="S5680">
        <v>0</v>
      </c>
    </row>
    <row r="5681" spans="1:19" x14ac:dyDescent="0.25">
      <c r="A5681" s="2">
        <v>1004</v>
      </c>
      <c r="B5681" t="s">
        <v>872</v>
      </c>
      <c r="C5681" s="2" t="str">
        <f t="shared" si="291"/>
        <v>19</v>
      </c>
      <c r="D5681" t="s">
        <v>757</v>
      </c>
      <c r="E5681" s="2" t="str">
        <f t="shared" si="293"/>
        <v>19102RM24</v>
      </c>
      <c r="F5681" t="s">
        <v>929</v>
      </c>
      <c r="G5681" t="s">
        <v>881</v>
      </c>
      <c r="H5681" t="s">
        <v>882</v>
      </c>
      <c r="I5681">
        <v>27105</v>
      </c>
      <c r="J5681" t="s">
        <v>875</v>
      </c>
      <c r="K5681">
        <v>500</v>
      </c>
      <c r="L5681">
        <v>500</v>
      </c>
      <c r="M5681">
        <v>0</v>
      </c>
      <c r="N5681" s="1">
        <v>1040.5999999999999</v>
      </c>
      <c r="O5681">
        <v>-540.6</v>
      </c>
      <c r="P5681" s="1">
        <v>1040.5999999999999</v>
      </c>
      <c r="Q5681">
        <v>0</v>
      </c>
      <c r="R5681" s="1">
        <v>1040.5999999999999</v>
      </c>
      <c r="S5681">
        <v>0</v>
      </c>
    </row>
    <row r="5682" spans="1:19" x14ac:dyDescent="0.25">
      <c r="A5682" s="2">
        <v>1004</v>
      </c>
      <c r="B5682" t="s">
        <v>872</v>
      </c>
      <c r="C5682" s="2" t="str">
        <f t="shared" si="291"/>
        <v>19</v>
      </c>
      <c r="D5682" t="s">
        <v>757</v>
      </c>
      <c r="E5682" s="2" t="str">
        <f t="shared" si="293"/>
        <v>19102RM24</v>
      </c>
      <c r="F5682" t="s">
        <v>929</v>
      </c>
      <c r="G5682" t="s">
        <v>881</v>
      </c>
      <c r="H5682" t="s">
        <v>882</v>
      </c>
      <c r="I5682">
        <v>28001</v>
      </c>
      <c r="J5682" t="s">
        <v>45</v>
      </c>
      <c r="K5682" s="1">
        <v>10570</v>
      </c>
      <c r="L5682" s="1">
        <v>10570</v>
      </c>
      <c r="M5682">
        <v>0</v>
      </c>
      <c r="N5682" s="1">
        <v>4974.1499999999996</v>
      </c>
      <c r="O5682" s="1">
        <v>5595.85</v>
      </c>
      <c r="P5682" s="1">
        <v>4974.1499999999996</v>
      </c>
      <c r="Q5682">
        <v>0</v>
      </c>
      <c r="R5682" s="1">
        <v>4974.1499999999996</v>
      </c>
      <c r="S5682">
        <v>0</v>
      </c>
    </row>
    <row r="5683" spans="1:19" x14ac:dyDescent="0.25">
      <c r="A5683" s="2">
        <v>1004</v>
      </c>
      <c r="B5683" t="s">
        <v>872</v>
      </c>
      <c r="C5683" s="2" t="str">
        <f t="shared" si="291"/>
        <v>19</v>
      </c>
      <c r="D5683" t="s">
        <v>757</v>
      </c>
      <c r="E5683" s="2" t="str">
        <f t="shared" ref="E5683:E5711" si="294">"19102RM25"</f>
        <v>19102RM25</v>
      </c>
      <c r="F5683" t="s">
        <v>930</v>
      </c>
      <c r="G5683" t="s">
        <v>881</v>
      </c>
      <c r="H5683" t="s">
        <v>882</v>
      </c>
      <c r="I5683">
        <v>21000</v>
      </c>
      <c r="J5683" t="s">
        <v>167</v>
      </c>
      <c r="K5683" s="1">
        <v>12034</v>
      </c>
      <c r="L5683" s="1">
        <v>12034</v>
      </c>
      <c r="M5683">
        <v>0</v>
      </c>
      <c r="N5683" s="1">
        <v>10610.08</v>
      </c>
      <c r="O5683" s="1">
        <v>1423.92</v>
      </c>
      <c r="P5683" s="1">
        <v>10610.08</v>
      </c>
      <c r="Q5683">
        <v>0</v>
      </c>
      <c r="R5683" s="1">
        <v>10610.04</v>
      </c>
      <c r="S5683">
        <v>0.04</v>
      </c>
    </row>
    <row r="5684" spans="1:19" x14ac:dyDescent="0.25">
      <c r="A5684" s="2">
        <v>1004</v>
      </c>
      <c r="B5684" t="s">
        <v>872</v>
      </c>
      <c r="C5684" s="2" t="str">
        <f t="shared" si="291"/>
        <v>19</v>
      </c>
      <c r="D5684" t="s">
        <v>757</v>
      </c>
      <c r="E5684" s="2" t="str">
        <f t="shared" si="294"/>
        <v>19102RM25</v>
      </c>
      <c r="F5684" t="s">
        <v>930</v>
      </c>
      <c r="G5684" t="s">
        <v>881</v>
      </c>
      <c r="H5684" t="s">
        <v>882</v>
      </c>
      <c r="I5684">
        <v>21200</v>
      </c>
      <c r="J5684" t="s">
        <v>68</v>
      </c>
      <c r="K5684" s="1">
        <v>8066</v>
      </c>
      <c r="L5684" s="1">
        <v>1066</v>
      </c>
      <c r="M5684" s="1">
        <v>-7000</v>
      </c>
      <c r="N5684">
        <v>469.36</v>
      </c>
      <c r="O5684">
        <v>596.64</v>
      </c>
      <c r="P5684">
        <v>469.36</v>
      </c>
      <c r="Q5684">
        <v>0</v>
      </c>
      <c r="R5684">
        <v>469.36</v>
      </c>
      <c r="S5684">
        <v>0</v>
      </c>
    </row>
    <row r="5685" spans="1:19" x14ac:dyDescent="0.25">
      <c r="A5685" s="2">
        <v>1004</v>
      </c>
      <c r="B5685" t="s">
        <v>872</v>
      </c>
      <c r="C5685" s="2" t="str">
        <f t="shared" si="291"/>
        <v>19</v>
      </c>
      <c r="D5685" t="s">
        <v>757</v>
      </c>
      <c r="E5685" s="2" t="str">
        <f t="shared" si="294"/>
        <v>19102RM25</v>
      </c>
      <c r="F5685" t="s">
        <v>930</v>
      </c>
      <c r="G5685" t="s">
        <v>881</v>
      </c>
      <c r="H5685" t="s">
        <v>882</v>
      </c>
      <c r="I5685">
        <v>21300</v>
      </c>
      <c r="J5685" t="s">
        <v>69</v>
      </c>
      <c r="K5685" s="1">
        <v>31522</v>
      </c>
      <c r="L5685" s="1">
        <v>64622</v>
      </c>
      <c r="M5685" s="1">
        <v>33100</v>
      </c>
      <c r="N5685" s="1">
        <v>59119.95</v>
      </c>
      <c r="O5685" s="1">
        <v>5502.05</v>
      </c>
      <c r="P5685" s="1">
        <v>59119.95</v>
      </c>
      <c r="Q5685">
        <v>0</v>
      </c>
      <c r="R5685" s="1">
        <v>59119.88</v>
      </c>
      <c r="S5685">
        <v>7.0000000000000007E-2</v>
      </c>
    </row>
    <row r="5686" spans="1:19" x14ac:dyDescent="0.25">
      <c r="A5686" s="2">
        <v>1004</v>
      </c>
      <c r="B5686" t="s">
        <v>872</v>
      </c>
      <c r="C5686" s="2" t="str">
        <f t="shared" si="291"/>
        <v>19</v>
      </c>
      <c r="D5686" t="s">
        <v>757</v>
      </c>
      <c r="E5686" s="2" t="str">
        <f t="shared" si="294"/>
        <v>19102RM25</v>
      </c>
      <c r="F5686" t="s">
        <v>930</v>
      </c>
      <c r="G5686" t="s">
        <v>881</v>
      </c>
      <c r="H5686" t="s">
        <v>882</v>
      </c>
      <c r="I5686">
        <v>21400</v>
      </c>
      <c r="J5686" t="s">
        <v>70</v>
      </c>
      <c r="K5686" s="1">
        <v>1200</v>
      </c>
      <c r="L5686" s="1">
        <v>1200</v>
      </c>
      <c r="M5686">
        <v>0</v>
      </c>
      <c r="N5686">
        <v>988.84</v>
      </c>
      <c r="O5686">
        <v>211.16</v>
      </c>
      <c r="P5686">
        <v>988.84</v>
      </c>
      <c r="Q5686">
        <v>0</v>
      </c>
      <c r="R5686">
        <v>988.84</v>
      </c>
      <c r="S5686">
        <v>0</v>
      </c>
    </row>
    <row r="5687" spans="1:19" x14ac:dyDescent="0.25">
      <c r="A5687" s="2">
        <v>1004</v>
      </c>
      <c r="B5687" t="s">
        <v>872</v>
      </c>
      <c r="C5687" s="2" t="str">
        <f t="shared" ref="C5687:C5711" si="295">"19"</f>
        <v>19</v>
      </c>
      <c r="D5687" t="s">
        <v>757</v>
      </c>
      <c r="E5687" s="2" t="str">
        <f t="shared" si="294"/>
        <v>19102RM25</v>
      </c>
      <c r="F5687" t="s">
        <v>930</v>
      </c>
      <c r="G5687" t="s">
        <v>881</v>
      </c>
      <c r="H5687" t="s">
        <v>882</v>
      </c>
      <c r="I5687">
        <v>21500</v>
      </c>
      <c r="J5687" t="s">
        <v>71</v>
      </c>
      <c r="K5687" s="1">
        <v>4547</v>
      </c>
      <c r="L5687" s="1">
        <v>4547</v>
      </c>
      <c r="M5687">
        <v>0</v>
      </c>
      <c r="N5687" s="1">
        <v>12178.58</v>
      </c>
      <c r="O5687" s="1">
        <v>-7631.58</v>
      </c>
      <c r="P5687" s="1">
        <v>12178.58</v>
      </c>
      <c r="Q5687">
        <v>0</v>
      </c>
      <c r="R5687" s="1">
        <v>12178.58</v>
      </c>
      <c r="S5687">
        <v>0</v>
      </c>
    </row>
    <row r="5688" spans="1:19" x14ac:dyDescent="0.25">
      <c r="A5688" s="2">
        <v>1004</v>
      </c>
      <c r="B5688" t="s">
        <v>872</v>
      </c>
      <c r="C5688" s="2" t="str">
        <f t="shared" si="295"/>
        <v>19</v>
      </c>
      <c r="D5688" t="s">
        <v>757</v>
      </c>
      <c r="E5688" s="2" t="str">
        <f t="shared" si="294"/>
        <v>19102RM25</v>
      </c>
      <c r="F5688" t="s">
        <v>930</v>
      </c>
      <c r="G5688" t="s">
        <v>881</v>
      </c>
      <c r="H5688" t="s">
        <v>882</v>
      </c>
      <c r="I5688">
        <v>22000</v>
      </c>
      <c r="J5688" t="s">
        <v>39</v>
      </c>
      <c r="K5688" s="1">
        <v>4352</v>
      </c>
      <c r="L5688" s="1">
        <v>4352</v>
      </c>
      <c r="M5688">
        <v>0</v>
      </c>
      <c r="N5688" s="1">
        <v>4291.08</v>
      </c>
      <c r="O5688">
        <v>60.92</v>
      </c>
      <c r="P5688" s="1">
        <v>4291.08</v>
      </c>
      <c r="Q5688">
        <v>0</v>
      </c>
      <c r="R5688" s="1">
        <v>4291.08</v>
      </c>
      <c r="S5688">
        <v>0</v>
      </c>
    </row>
    <row r="5689" spans="1:19" x14ac:dyDescent="0.25">
      <c r="A5689" s="2">
        <v>1004</v>
      </c>
      <c r="B5689" t="s">
        <v>872</v>
      </c>
      <c r="C5689" s="2" t="str">
        <f t="shared" si="295"/>
        <v>19</v>
      </c>
      <c r="D5689" t="s">
        <v>757</v>
      </c>
      <c r="E5689" s="2" t="str">
        <f t="shared" si="294"/>
        <v>19102RM25</v>
      </c>
      <c r="F5689" t="s">
        <v>930</v>
      </c>
      <c r="G5689" t="s">
        <v>881</v>
      </c>
      <c r="H5689" t="s">
        <v>882</v>
      </c>
      <c r="I5689">
        <v>22004</v>
      </c>
      <c r="J5689" t="s">
        <v>72</v>
      </c>
      <c r="K5689" s="1">
        <v>2052</v>
      </c>
      <c r="L5689" s="1">
        <v>2052</v>
      </c>
      <c r="M5689">
        <v>0</v>
      </c>
      <c r="N5689" s="1">
        <v>1790.58</v>
      </c>
      <c r="O5689">
        <v>261.42</v>
      </c>
      <c r="P5689" s="1">
        <v>1790.58</v>
      </c>
      <c r="Q5689">
        <v>0</v>
      </c>
      <c r="R5689" s="1">
        <v>1790.58</v>
      </c>
      <c r="S5689">
        <v>0</v>
      </c>
    </row>
    <row r="5690" spans="1:19" x14ac:dyDescent="0.25">
      <c r="A5690" s="2">
        <v>1004</v>
      </c>
      <c r="B5690" t="s">
        <v>872</v>
      </c>
      <c r="C5690" s="2" t="str">
        <f t="shared" si="295"/>
        <v>19</v>
      </c>
      <c r="D5690" t="s">
        <v>757</v>
      </c>
      <c r="E5690" s="2" t="str">
        <f t="shared" si="294"/>
        <v>19102RM25</v>
      </c>
      <c r="F5690" t="s">
        <v>930</v>
      </c>
      <c r="G5690" t="s">
        <v>881</v>
      </c>
      <c r="H5690" t="s">
        <v>882</v>
      </c>
      <c r="I5690">
        <v>22100</v>
      </c>
      <c r="J5690" t="s">
        <v>73</v>
      </c>
      <c r="K5690" s="1">
        <v>225309</v>
      </c>
      <c r="L5690" s="1">
        <v>225309</v>
      </c>
      <c r="M5690">
        <v>0</v>
      </c>
      <c r="N5690" s="1">
        <v>328646.84000000003</v>
      </c>
      <c r="O5690" s="1">
        <v>-103337.84</v>
      </c>
      <c r="P5690" s="1">
        <v>328646.84000000003</v>
      </c>
      <c r="Q5690">
        <v>0</v>
      </c>
      <c r="R5690" s="1">
        <v>328646.84000000003</v>
      </c>
      <c r="S5690">
        <v>0</v>
      </c>
    </row>
    <row r="5691" spans="1:19" x14ac:dyDescent="0.25">
      <c r="A5691" s="2">
        <v>1004</v>
      </c>
      <c r="B5691" t="s">
        <v>872</v>
      </c>
      <c r="C5691" s="2" t="str">
        <f t="shared" si="295"/>
        <v>19</v>
      </c>
      <c r="D5691" t="s">
        <v>757</v>
      </c>
      <c r="E5691" s="2" t="str">
        <f t="shared" si="294"/>
        <v>19102RM25</v>
      </c>
      <c r="F5691" t="s">
        <v>930</v>
      </c>
      <c r="G5691" t="s">
        <v>881</v>
      </c>
      <c r="H5691" t="s">
        <v>882</v>
      </c>
      <c r="I5691">
        <v>22101</v>
      </c>
      <c r="J5691" t="s">
        <v>74</v>
      </c>
      <c r="K5691" s="1">
        <v>43459</v>
      </c>
      <c r="L5691" s="1">
        <v>43459</v>
      </c>
      <c r="M5691">
        <v>0</v>
      </c>
      <c r="N5691" s="1">
        <v>42151.3</v>
      </c>
      <c r="O5691" s="1">
        <v>1307.7</v>
      </c>
      <c r="P5691" s="1">
        <v>42151.3</v>
      </c>
      <c r="Q5691">
        <v>0</v>
      </c>
      <c r="R5691" s="1">
        <v>42151.3</v>
      </c>
      <c r="S5691">
        <v>0</v>
      </c>
    </row>
    <row r="5692" spans="1:19" x14ac:dyDescent="0.25">
      <c r="A5692" s="2">
        <v>1004</v>
      </c>
      <c r="B5692" t="s">
        <v>872</v>
      </c>
      <c r="C5692" s="2" t="str">
        <f t="shared" si="295"/>
        <v>19</v>
      </c>
      <c r="D5692" t="s">
        <v>757</v>
      </c>
      <c r="E5692" s="2" t="str">
        <f t="shared" si="294"/>
        <v>19102RM25</v>
      </c>
      <c r="F5692" t="s">
        <v>930</v>
      </c>
      <c r="G5692" t="s">
        <v>881</v>
      </c>
      <c r="H5692" t="s">
        <v>882</v>
      </c>
      <c r="I5692">
        <v>22102</v>
      </c>
      <c r="J5692" t="s">
        <v>75</v>
      </c>
      <c r="K5692" s="1">
        <v>127907</v>
      </c>
      <c r="L5692" s="1">
        <v>227907</v>
      </c>
      <c r="M5692" s="1">
        <v>100000</v>
      </c>
      <c r="N5692" s="1">
        <v>284061.63</v>
      </c>
      <c r="O5692" s="1">
        <v>-56154.63</v>
      </c>
      <c r="P5692" s="1">
        <v>284061.63</v>
      </c>
      <c r="Q5692">
        <v>0</v>
      </c>
      <c r="R5692" s="1">
        <v>284061.63</v>
      </c>
      <c r="S5692">
        <v>0</v>
      </c>
    </row>
    <row r="5693" spans="1:19" x14ac:dyDescent="0.25">
      <c r="A5693" s="2">
        <v>1004</v>
      </c>
      <c r="B5693" t="s">
        <v>872</v>
      </c>
      <c r="C5693" s="2" t="str">
        <f t="shared" si="295"/>
        <v>19</v>
      </c>
      <c r="D5693" t="s">
        <v>757</v>
      </c>
      <c r="E5693" s="2" t="str">
        <f t="shared" si="294"/>
        <v>19102RM25</v>
      </c>
      <c r="F5693" t="s">
        <v>930</v>
      </c>
      <c r="G5693" t="s">
        <v>881</v>
      </c>
      <c r="H5693" t="s">
        <v>882</v>
      </c>
      <c r="I5693">
        <v>22103</v>
      </c>
      <c r="J5693" t="s">
        <v>76</v>
      </c>
      <c r="K5693" s="1">
        <v>1233</v>
      </c>
      <c r="L5693" s="1">
        <v>1233</v>
      </c>
      <c r="M5693">
        <v>0</v>
      </c>
      <c r="N5693">
        <v>947.42</v>
      </c>
      <c r="O5693">
        <v>285.58</v>
      </c>
      <c r="P5693">
        <v>947.42</v>
      </c>
      <c r="Q5693">
        <v>0</v>
      </c>
      <c r="R5693">
        <v>947.42</v>
      </c>
      <c r="S5693">
        <v>0</v>
      </c>
    </row>
    <row r="5694" spans="1:19" x14ac:dyDescent="0.25">
      <c r="A5694" s="2">
        <v>1004</v>
      </c>
      <c r="B5694" t="s">
        <v>872</v>
      </c>
      <c r="C5694" s="2" t="str">
        <f t="shared" si="295"/>
        <v>19</v>
      </c>
      <c r="D5694" t="s">
        <v>757</v>
      </c>
      <c r="E5694" s="2" t="str">
        <f t="shared" si="294"/>
        <v>19102RM25</v>
      </c>
      <c r="F5694" t="s">
        <v>930</v>
      </c>
      <c r="G5694" t="s">
        <v>881</v>
      </c>
      <c r="H5694" t="s">
        <v>882</v>
      </c>
      <c r="I5694">
        <v>22104</v>
      </c>
      <c r="J5694" t="s">
        <v>77</v>
      </c>
      <c r="K5694">
        <v>0</v>
      </c>
      <c r="L5694" s="1">
        <v>18000</v>
      </c>
      <c r="M5694" s="1">
        <v>18000</v>
      </c>
      <c r="N5694" s="1">
        <v>17999.54</v>
      </c>
      <c r="O5694">
        <v>0.46</v>
      </c>
      <c r="P5694" s="1">
        <v>17999.54</v>
      </c>
      <c r="Q5694">
        <v>0</v>
      </c>
      <c r="R5694" s="1">
        <v>17998.54</v>
      </c>
      <c r="S5694">
        <v>1</v>
      </c>
    </row>
    <row r="5695" spans="1:19" x14ac:dyDescent="0.25">
      <c r="A5695" s="2">
        <v>1004</v>
      </c>
      <c r="B5695" t="s">
        <v>872</v>
      </c>
      <c r="C5695" s="2" t="str">
        <f t="shared" si="295"/>
        <v>19</v>
      </c>
      <c r="D5695" t="s">
        <v>757</v>
      </c>
      <c r="E5695" s="2" t="str">
        <f t="shared" si="294"/>
        <v>19102RM25</v>
      </c>
      <c r="F5695" t="s">
        <v>930</v>
      </c>
      <c r="G5695" t="s">
        <v>881</v>
      </c>
      <c r="H5695" t="s">
        <v>882</v>
      </c>
      <c r="I5695">
        <v>22107</v>
      </c>
      <c r="J5695" t="s">
        <v>106</v>
      </c>
      <c r="K5695" s="1">
        <v>3894</v>
      </c>
      <c r="L5695" s="1">
        <v>3894</v>
      </c>
      <c r="M5695">
        <v>0</v>
      </c>
      <c r="N5695" s="1">
        <v>6987.29</v>
      </c>
      <c r="O5695" s="1">
        <v>-3093.29</v>
      </c>
      <c r="P5695" s="1">
        <v>6987.29</v>
      </c>
      <c r="Q5695">
        <v>0</v>
      </c>
      <c r="R5695" s="1">
        <v>6987.29</v>
      </c>
      <c r="S5695">
        <v>0</v>
      </c>
    </row>
    <row r="5696" spans="1:19" x14ac:dyDescent="0.25">
      <c r="A5696" s="2">
        <v>1004</v>
      </c>
      <c r="B5696" t="s">
        <v>872</v>
      </c>
      <c r="C5696" s="2" t="str">
        <f t="shared" si="295"/>
        <v>19</v>
      </c>
      <c r="D5696" t="s">
        <v>757</v>
      </c>
      <c r="E5696" s="2" t="str">
        <f t="shared" si="294"/>
        <v>19102RM25</v>
      </c>
      <c r="F5696" t="s">
        <v>930</v>
      </c>
      <c r="G5696" t="s">
        <v>881</v>
      </c>
      <c r="H5696" t="s">
        <v>882</v>
      </c>
      <c r="I5696">
        <v>22109</v>
      </c>
      <c r="J5696" t="s">
        <v>78</v>
      </c>
      <c r="K5696" s="1">
        <v>128830</v>
      </c>
      <c r="L5696" s="1">
        <v>70241</v>
      </c>
      <c r="M5696" s="1">
        <v>-58589</v>
      </c>
      <c r="N5696" s="1">
        <v>85871.63</v>
      </c>
      <c r="O5696" s="1">
        <v>-15630.63</v>
      </c>
      <c r="P5696" s="1">
        <v>85871.63</v>
      </c>
      <c r="Q5696">
        <v>0</v>
      </c>
      <c r="R5696" s="1">
        <v>85871.63</v>
      </c>
      <c r="S5696">
        <v>0</v>
      </c>
    </row>
    <row r="5697" spans="1:19" x14ac:dyDescent="0.25">
      <c r="A5697" s="2">
        <v>1004</v>
      </c>
      <c r="B5697" t="s">
        <v>872</v>
      </c>
      <c r="C5697" s="2" t="str">
        <f t="shared" si="295"/>
        <v>19</v>
      </c>
      <c r="D5697" t="s">
        <v>757</v>
      </c>
      <c r="E5697" s="2" t="str">
        <f t="shared" si="294"/>
        <v>19102RM25</v>
      </c>
      <c r="F5697" t="s">
        <v>930</v>
      </c>
      <c r="G5697" t="s">
        <v>881</v>
      </c>
      <c r="H5697" t="s">
        <v>882</v>
      </c>
      <c r="I5697">
        <v>22300</v>
      </c>
      <c r="J5697" t="s">
        <v>79</v>
      </c>
      <c r="K5697" s="1">
        <v>170717</v>
      </c>
      <c r="L5697" s="1">
        <v>170717</v>
      </c>
      <c r="M5697">
        <v>0</v>
      </c>
      <c r="N5697" s="1">
        <v>127354.4</v>
      </c>
      <c r="O5697" s="1">
        <v>43362.6</v>
      </c>
      <c r="P5697" s="1">
        <v>127354.4</v>
      </c>
      <c r="Q5697">
        <v>0</v>
      </c>
      <c r="R5697" s="1">
        <v>127354.4</v>
      </c>
      <c r="S5697">
        <v>0</v>
      </c>
    </row>
    <row r="5698" spans="1:19" x14ac:dyDescent="0.25">
      <c r="A5698" s="2">
        <v>1004</v>
      </c>
      <c r="B5698" t="s">
        <v>872</v>
      </c>
      <c r="C5698" s="2" t="str">
        <f t="shared" si="295"/>
        <v>19</v>
      </c>
      <c r="D5698" t="s">
        <v>757</v>
      </c>
      <c r="E5698" s="2" t="str">
        <f t="shared" si="294"/>
        <v>19102RM25</v>
      </c>
      <c r="F5698" t="s">
        <v>930</v>
      </c>
      <c r="G5698" t="s">
        <v>881</v>
      </c>
      <c r="H5698" t="s">
        <v>882</v>
      </c>
      <c r="I5698">
        <v>22401</v>
      </c>
      <c r="J5698" t="s">
        <v>175</v>
      </c>
      <c r="K5698" s="1">
        <v>1315</v>
      </c>
      <c r="L5698" s="1">
        <v>1261</v>
      </c>
      <c r="M5698">
        <v>-54</v>
      </c>
      <c r="N5698">
        <v>697.49</v>
      </c>
      <c r="O5698">
        <v>563.51</v>
      </c>
      <c r="P5698">
        <v>697.49</v>
      </c>
      <c r="Q5698">
        <v>0</v>
      </c>
      <c r="R5698">
        <v>697.49</v>
      </c>
      <c r="S5698">
        <v>0</v>
      </c>
    </row>
    <row r="5699" spans="1:19" x14ac:dyDescent="0.25">
      <c r="A5699" s="2">
        <v>1004</v>
      </c>
      <c r="B5699" t="s">
        <v>872</v>
      </c>
      <c r="C5699" s="2" t="str">
        <f t="shared" si="295"/>
        <v>19</v>
      </c>
      <c r="D5699" t="s">
        <v>757</v>
      </c>
      <c r="E5699" s="2" t="str">
        <f t="shared" si="294"/>
        <v>19102RM25</v>
      </c>
      <c r="F5699" t="s">
        <v>930</v>
      </c>
      <c r="G5699" t="s">
        <v>881</v>
      </c>
      <c r="H5699" t="s">
        <v>882</v>
      </c>
      <c r="I5699">
        <v>22500</v>
      </c>
      <c r="J5699" t="s">
        <v>81</v>
      </c>
      <c r="K5699">
        <v>0</v>
      </c>
      <c r="L5699">
        <v>54</v>
      </c>
      <c r="M5699">
        <v>54</v>
      </c>
      <c r="N5699">
        <v>53.1</v>
      </c>
      <c r="O5699">
        <v>0.9</v>
      </c>
      <c r="P5699">
        <v>53.1</v>
      </c>
      <c r="Q5699">
        <v>0</v>
      </c>
      <c r="R5699">
        <v>53.1</v>
      </c>
      <c r="S5699">
        <v>0</v>
      </c>
    </row>
    <row r="5700" spans="1:19" x14ac:dyDescent="0.25">
      <c r="A5700" s="2">
        <v>1004</v>
      </c>
      <c r="B5700" t="s">
        <v>872</v>
      </c>
      <c r="C5700" s="2" t="str">
        <f t="shared" si="295"/>
        <v>19</v>
      </c>
      <c r="D5700" t="s">
        <v>757</v>
      </c>
      <c r="E5700" s="2" t="str">
        <f t="shared" si="294"/>
        <v>19102RM25</v>
      </c>
      <c r="F5700" t="s">
        <v>930</v>
      </c>
      <c r="G5700" t="s">
        <v>881</v>
      </c>
      <c r="H5700" t="s">
        <v>882</v>
      </c>
      <c r="I5700">
        <v>22609</v>
      </c>
      <c r="J5700" t="s">
        <v>44</v>
      </c>
      <c r="K5700">
        <v>16</v>
      </c>
      <c r="L5700">
        <v>16</v>
      </c>
      <c r="M5700">
        <v>0</v>
      </c>
      <c r="N5700">
        <v>0</v>
      </c>
      <c r="O5700">
        <v>16</v>
      </c>
      <c r="P5700">
        <v>0</v>
      </c>
      <c r="Q5700">
        <v>0</v>
      </c>
      <c r="R5700">
        <v>0</v>
      </c>
      <c r="S5700">
        <v>0</v>
      </c>
    </row>
    <row r="5701" spans="1:19" x14ac:dyDescent="0.25">
      <c r="A5701" s="2">
        <v>1004</v>
      </c>
      <c r="B5701" t="s">
        <v>872</v>
      </c>
      <c r="C5701" s="2" t="str">
        <f t="shared" si="295"/>
        <v>19</v>
      </c>
      <c r="D5701" t="s">
        <v>757</v>
      </c>
      <c r="E5701" s="2" t="str">
        <f t="shared" si="294"/>
        <v>19102RM25</v>
      </c>
      <c r="F5701" t="s">
        <v>930</v>
      </c>
      <c r="G5701" t="s">
        <v>881</v>
      </c>
      <c r="H5701" t="s">
        <v>882</v>
      </c>
      <c r="I5701">
        <v>22700</v>
      </c>
      <c r="J5701" t="s">
        <v>84</v>
      </c>
      <c r="K5701" s="1">
        <v>20106</v>
      </c>
      <c r="L5701" s="1">
        <v>20106</v>
      </c>
      <c r="M5701">
        <v>0</v>
      </c>
      <c r="N5701" s="1">
        <v>22043.24</v>
      </c>
      <c r="O5701" s="1">
        <v>-1937.24</v>
      </c>
      <c r="P5701" s="1">
        <v>22043.24</v>
      </c>
      <c r="Q5701">
        <v>0</v>
      </c>
      <c r="R5701" s="1">
        <v>20518.13</v>
      </c>
      <c r="S5701" s="1">
        <v>1525.11</v>
      </c>
    </row>
    <row r="5702" spans="1:19" x14ac:dyDescent="0.25">
      <c r="A5702" s="2">
        <v>1004</v>
      </c>
      <c r="B5702" t="s">
        <v>872</v>
      </c>
      <c r="C5702" s="2" t="str">
        <f t="shared" si="295"/>
        <v>19</v>
      </c>
      <c r="D5702" t="s">
        <v>757</v>
      </c>
      <c r="E5702" s="2" t="str">
        <f t="shared" si="294"/>
        <v>19102RM25</v>
      </c>
      <c r="F5702" t="s">
        <v>930</v>
      </c>
      <c r="G5702" t="s">
        <v>881</v>
      </c>
      <c r="H5702" t="s">
        <v>882</v>
      </c>
      <c r="I5702">
        <v>22701</v>
      </c>
      <c r="J5702" t="s">
        <v>85</v>
      </c>
      <c r="K5702" s="1">
        <v>179105</v>
      </c>
      <c r="L5702" s="1">
        <v>179105</v>
      </c>
      <c r="M5702">
        <v>0</v>
      </c>
      <c r="N5702" s="1">
        <v>173433.17</v>
      </c>
      <c r="O5702" s="1">
        <v>5671.83</v>
      </c>
      <c r="P5702" s="1">
        <v>173433.17</v>
      </c>
      <c r="Q5702">
        <v>0</v>
      </c>
      <c r="R5702" s="1">
        <v>173433.12</v>
      </c>
      <c r="S5702">
        <v>0.05</v>
      </c>
    </row>
    <row r="5703" spans="1:19" x14ac:dyDescent="0.25">
      <c r="A5703" s="2">
        <v>1004</v>
      </c>
      <c r="B5703" t="s">
        <v>872</v>
      </c>
      <c r="C5703" s="2" t="str">
        <f t="shared" si="295"/>
        <v>19</v>
      </c>
      <c r="D5703" t="s">
        <v>757</v>
      </c>
      <c r="E5703" s="2" t="str">
        <f t="shared" si="294"/>
        <v>19102RM25</v>
      </c>
      <c r="F5703" t="s">
        <v>930</v>
      </c>
      <c r="G5703" t="s">
        <v>881</v>
      </c>
      <c r="H5703" t="s">
        <v>882</v>
      </c>
      <c r="I5703">
        <v>22705</v>
      </c>
      <c r="J5703" t="s">
        <v>223</v>
      </c>
      <c r="K5703" s="1">
        <v>2934</v>
      </c>
      <c r="L5703" s="1">
        <v>2934</v>
      </c>
      <c r="M5703">
        <v>0</v>
      </c>
      <c r="N5703">
        <v>0</v>
      </c>
      <c r="O5703" s="1">
        <v>2934</v>
      </c>
      <c r="P5703">
        <v>0</v>
      </c>
      <c r="Q5703">
        <v>0</v>
      </c>
      <c r="R5703">
        <v>0</v>
      </c>
      <c r="S5703">
        <v>0</v>
      </c>
    </row>
    <row r="5704" spans="1:19" x14ac:dyDescent="0.25">
      <c r="A5704" s="2">
        <v>1004</v>
      </c>
      <c r="B5704" t="s">
        <v>872</v>
      </c>
      <c r="C5704" s="2" t="str">
        <f t="shared" si="295"/>
        <v>19</v>
      </c>
      <c r="D5704" t="s">
        <v>757</v>
      </c>
      <c r="E5704" s="2" t="str">
        <f t="shared" si="294"/>
        <v>19102RM25</v>
      </c>
      <c r="F5704" t="s">
        <v>930</v>
      </c>
      <c r="G5704" t="s">
        <v>881</v>
      </c>
      <c r="H5704" t="s">
        <v>882</v>
      </c>
      <c r="I5704">
        <v>22709</v>
      </c>
      <c r="J5704" t="s">
        <v>87</v>
      </c>
      <c r="K5704" s="1">
        <v>59709</v>
      </c>
      <c r="L5704" s="1">
        <v>67627</v>
      </c>
      <c r="M5704" s="1">
        <v>7918</v>
      </c>
      <c r="N5704" s="1">
        <v>68926.81</v>
      </c>
      <c r="O5704" s="1">
        <v>-1299.81</v>
      </c>
      <c r="P5704" s="1">
        <v>68926.81</v>
      </c>
      <c r="Q5704">
        <v>0</v>
      </c>
      <c r="R5704" s="1">
        <v>68120.58</v>
      </c>
      <c r="S5704">
        <v>806.23</v>
      </c>
    </row>
    <row r="5705" spans="1:19" x14ac:dyDescent="0.25">
      <c r="A5705" s="2">
        <v>1004</v>
      </c>
      <c r="B5705" t="s">
        <v>872</v>
      </c>
      <c r="C5705" s="2" t="str">
        <f t="shared" si="295"/>
        <v>19</v>
      </c>
      <c r="D5705" t="s">
        <v>757</v>
      </c>
      <c r="E5705" s="2" t="str">
        <f t="shared" si="294"/>
        <v>19102RM25</v>
      </c>
      <c r="F5705" t="s">
        <v>930</v>
      </c>
      <c r="G5705" t="s">
        <v>881</v>
      </c>
      <c r="H5705" t="s">
        <v>882</v>
      </c>
      <c r="I5705">
        <v>22710</v>
      </c>
      <c r="J5705" t="s">
        <v>884</v>
      </c>
      <c r="K5705" s="1">
        <v>1226116</v>
      </c>
      <c r="L5705" s="1">
        <v>1226116</v>
      </c>
      <c r="M5705">
        <v>0</v>
      </c>
      <c r="N5705" s="1">
        <v>1226116.24</v>
      </c>
      <c r="O5705">
        <v>-0.24</v>
      </c>
      <c r="P5705" s="1">
        <v>1226116.24</v>
      </c>
      <c r="Q5705">
        <v>0</v>
      </c>
      <c r="R5705" s="1">
        <v>1226116.24</v>
      </c>
      <c r="S5705">
        <v>0</v>
      </c>
    </row>
    <row r="5706" spans="1:19" x14ac:dyDescent="0.25">
      <c r="A5706" s="2">
        <v>1004</v>
      </c>
      <c r="B5706" t="s">
        <v>872</v>
      </c>
      <c r="C5706" s="2" t="str">
        <f t="shared" si="295"/>
        <v>19</v>
      </c>
      <c r="D5706" t="s">
        <v>757</v>
      </c>
      <c r="E5706" s="2" t="str">
        <f t="shared" si="294"/>
        <v>19102RM25</v>
      </c>
      <c r="F5706" t="s">
        <v>930</v>
      </c>
      <c r="G5706" t="s">
        <v>881</v>
      </c>
      <c r="H5706" t="s">
        <v>882</v>
      </c>
      <c r="I5706">
        <v>22712</v>
      </c>
      <c r="J5706" t="s">
        <v>885</v>
      </c>
      <c r="K5706" s="1">
        <v>1229099</v>
      </c>
      <c r="L5706" s="1">
        <v>1106889</v>
      </c>
      <c r="M5706" s="1">
        <v>-122210</v>
      </c>
      <c r="N5706" s="1">
        <v>923947.94</v>
      </c>
      <c r="O5706" s="1">
        <v>182941.06</v>
      </c>
      <c r="P5706" s="1">
        <v>923947.94</v>
      </c>
      <c r="Q5706">
        <v>0</v>
      </c>
      <c r="R5706" s="1">
        <v>923947.94</v>
      </c>
      <c r="S5706">
        <v>0</v>
      </c>
    </row>
    <row r="5707" spans="1:19" x14ac:dyDescent="0.25">
      <c r="A5707" s="2">
        <v>1004</v>
      </c>
      <c r="B5707" t="s">
        <v>872</v>
      </c>
      <c r="C5707" s="2" t="str">
        <f t="shared" si="295"/>
        <v>19</v>
      </c>
      <c r="D5707" t="s">
        <v>757</v>
      </c>
      <c r="E5707" s="2" t="str">
        <f t="shared" si="294"/>
        <v>19102RM25</v>
      </c>
      <c r="F5707" t="s">
        <v>930</v>
      </c>
      <c r="G5707" t="s">
        <v>881</v>
      </c>
      <c r="H5707" t="s">
        <v>882</v>
      </c>
      <c r="I5707">
        <v>22714</v>
      </c>
      <c r="J5707" t="s">
        <v>886</v>
      </c>
      <c r="K5707" s="1">
        <v>635636</v>
      </c>
      <c r="L5707" s="1">
        <v>731191</v>
      </c>
      <c r="M5707" s="1">
        <v>95555</v>
      </c>
      <c r="N5707" s="1">
        <v>731190.75</v>
      </c>
      <c r="O5707">
        <v>0.25</v>
      </c>
      <c r="P5707" s="1">
        <v>731190.75</v>
      </c>
      <c r="Q5707">
        <v>0</v>
      </c>
      <c r="R5707" s="1">
        <v>618010.98</v>
      </c>
      <c r="S5707" s="1">
        <v>113179.77</v>
      </c>
    </row>
    <row r="5708" spans="1:19" x14ac:dyDescent="0.25">
      <c r="A5708" s="2">
        <v>1004</v>
      </c>
      <c r="B5708" t="s">
        <v>872</v>
      </c>
      <c r="C5708" s="2" t="str">
        <f t="shared" si="295"/>
        <v>19</v>
      </c>
      <c r="D5708" t="s">
        <v>757</v>
      </c>
      <c r="E5708" s="2" t="str">
        <f t="shared" si="294"/>
        <v>19102RM25</v>
      </c>
      <c r="F5708" t="s">
        <v>930</v>
      </c>
      <c r="G5708" t="s">
        <v>881</v>
      </c>
      <c r="H5708" t="s">
        <v>882</v>
      </c>
      <c r="I5708">
        <v>23100</v>
      </c>
      <c r="J5708" t="s">
        <v>89</v>
      </c>
      <c r="K5708">
        <v>600</v>
      </c>
      <c r="L5708">
        <v>600</v>
      </c>
      <c r="M5708">
        <v>0</v>
      </c>
      <c r="N5708">
        <v>397.45</v>
      </c>
      <c r="O5708">
        <v>202.55</v>
      </c>
      <c r="P5708">
        <v>397.45</v>
      </c>
      <c r="Q5708">
        <v>0</v>
      </c>
      <c r="R5708">
        <v>397.45</v>
      </c>
      <c r="S5708">
        <v>0</v>
      </c>
    </row>
    <row r="5709" spans="1:19" x14ac:dyDescent="0.25">
      <c r="A5709" s="2">
        <v>1004</v>
      </c>
      <c r="B5709" t="s">
        <v>872</v>
      </c>
      <c r="C5709" s="2" t="str">
        <f t="shared" si="295"/>
        <v>19</v>
      </c>
      <c r="D5709" t="s">
        <v>757</v>
      </c>
      <c r="E5709" s="2" t="str">
        <f t="shared" si="294"/>
        <v>19102RM25</v>
      </c>
      <c r="F5709" t="s">
        <v>930</v>
      </c>
      <c r="G5709" t="s">
        <v>881</v>
      </c>
      <c r="H5709" t="s">
        <v>882</v>
      </c>
      <c r="I5709">
        <v>27100</v>
      </c>
      <c r="J5709" t="s">
        <v>230</v>
      </c>
      <c r="K5709" s="1">
        <v>43101</v>
      </c>
      <c r="L5709" s="1">
        <v>43101</v>
      </c>
      <c r="M5709">
        <v>0</v>
      </c>
      <c r="N5709" s="1">
        <v>39090.85</v>
      </c>
      <c r="O5709" s="1">
        <v>4010.15</v>
      </c>
      <c r="P5709" s="1">
        <v>39090.85</v>
      </c>
      <c r="Q5709">
        <v>0</v>
      </c>
      <c r="R5709" s="1">
        <v>39090.85</v>
      </c>
      <c r="S5709">
        <v>0</v>
      </c>
    </row>
    <row r="5710" spans="1:19" x14ac:dyDescent="0.25">
      <c r="A5710" s="2">
        <v>1004</v>
      </c>
      <c r="B5710" t="s">
        <v>872</v>
      </c>
      <c r="C5710" s="2" t="str">
        <f t="shared" si="295"/>
        <v>19</v>
      </c>
      <c r="D5710" t="s">
        <v>757</v>
      </c>
      <c r="E5710" s="2" t="str">
        <f t="shared" si="294"/>
        <v>19102RM25</v>
      </c>
      <c r="F5710" t="s">
        <v>930</v>
      </c>
      <c r="G5710" t="s">
        <v>881</v>
      </c>
      <c r="H5710" t="s">
        <v>882</v>
      </c>
      <c r="I5710">
        <v>27105</v>
      </c>
      <c r="J5710" t="s">
        <v>875</v>
      </c>
      <c r="K5710">
        <v>500</v>
      </c>
      <c r="L5710">
        <v>500</v>
      </c>
      <c r="M5710">
        <v>0</v>
      </c>
      <c r="N5710" s="1">
        <v>4478.88</v>
      </c>
      <c r="O5710" s="1">
        <v>-3978.88</v>
      </c>
      <c r="P5710" s="1">
        <v>4478.88</v>
      </c>
      <c r="Q5710">
        <v>0</v>
      </c>
      <c r="R5710" s="1">
        <v>4478.88</v>
      </c>
      <c r="S5710">
        <v>0</v>
      </c>
    </row>
    <row r="5711" spans="1:19" x14ac:dyDescent="0.25">
      <c r="A5711" s="2">
        <v>1004</v>
      </c>
      <c r="B5711" t="s">
        <v>872</v>
      </c>
      <c r="C5711" s="2" t="str">
        <f t="shared" si="295"/>
        <v>19</v>
      </c>
      <c r="D5711" t="s">
        <v>757</v>
      </c>
      <c r="E5711" s="2" t="str">
        <f t="shared" si="294"/>
        <v>19102RM25</v>
      </c>
      <c r="F5711" t="s">
        <v>930</v>
      </c>
      <c r="G5711" t="s">
        <v>881</v>
      </c>
      <c r="H5711" t="s">
        <v>882</v>
      </c>
      <c r="I5711">
        <v>28001</v>
      </c>
      <c r="J5711" t="s">
        <v>45</v>
      </c>
      <c r="K5711" s="1">
        <v>14663</v>
      </c>
      <c r="L5711" s="1">
        <v>14663</v>
      </c>
      <c r="M5711">
        <v>0</v>
      </c>
      <c r="N5711" s="1">
        <v>14662.3</v>
      </c>
      <c r="O5711">
        <v>0.7</v>
      </c>
      <c r="P5711" s="1">
        <v>14662.3</v>
      </c>
      <c r="Q5711">
        <v>0</v>
      </c>
      <c r="R5711" s="1">
        <v>14662.3</v>
      </c>
      <c r="S5711">
        <v>0</v>
      </c>
    </row>
    <row r="5712" spans="1:19" x14ac:dyDescent="0.25">
      <c r="A5712" s="2">
        <v>1005</v>
      </c>
      <c r="B5712" t="s">
        <v>931</v>
      </c>
      <c r="C5712" s="2" t="str">
        <f t="shared" ref="C5712:C5743" si="296">"11"</f>
        <v>11</v>
      </c>
      <c r="D5712" t="s">
        <v>334</v>
      </c>
      <c r="E5712" s="2" t="str">
        <f t="shared" ref="E5712:E5743" si="297">"111040000"</f>
        <v>111040000</v>
      </c>
      <c r="F5712" t="s">
        <v>932</v>
      </c>
      <c r="G5712" t="s">
        <v>933</v>
      </c>
      <c r="H5712" t="s">
        <v>932</v>
      </c>
      <c r="I5712">
        <v>10000</v>
      </c>
      <c r="J5712" t="s">
        <v>25</v>
      </c>
      <c r="K5712" s="1">
        <v>82492</v>
      </c>
      <c r="L5712" s="1">
        <v>65765</v>
      </c>
      <c r="M5712" s="1">
        <v>-16727</v>
      </c>
      <c r="N5712" s="1">
        <v>65764.33</v>
      </c>
      <c r="O5712">
        <v>0.67</v>
      </c>
      <c r="P5712" s="1">
        <v>65764.33</v>
      </c>
      <c r="Q5712">
        <v>0</v>
      </c>
      <c r="R5712" s="1">
        <v>65764.33</v>
      </c>
      <c r="S5712">
        <v>0</v>
      </c>
    </row>
    <row r="5713" spans="1:19" x14ac:dyDescent="0.25">
      <c r="A5713" s="2">
        <v>1005</v>
      </c>
      <c r="B5713" t="s">
        <v>931</v>
      </c>
      <c r="C5713" s="2" t="str">
        <f t="shared" si="296"/>
        <v>11</v>
      </c>
      <c r="D5713" t="s">
        <v>334</v>
      </c>
      <c r="E5713" s="2" t="str">
        <f t="shared" si="297"/>
        <v>111040000</v>
      </c>
      <c r="F5713" t="s">
        <v>932</v>
      </c>
      <c r="G5713" t="s">
        <v>933</v>
      </c>
      <c r="H5713" t="s">
        <v>932</v>
      </c>
      <c r="I5713">
        <v>12000</v>
      </c>
      <c r="J5713" t="s">
        <v>28</v>
      </c>
      <c r="K5713" s="1">
        <v>119349</v>
      </c>
      <c r="L5713" s="1">
        <v>88804.79</v>
      </c>
      <c r="M5713" s="1">
        <v>-30544.21</v>
      </c>
      <c r="N5713" s="1">
        <v>88804.45</v>
      </c>
      <c r="O5713">
        <v>0.34</v>
      </c>
      <c r="P5713" s="1">
        <v>88804.45</v>
      </c>
      <c r="Q5713">
        <v>0</v>
      </c>
      <c r="R5713" s="1">
        <v>88804.45</v>
      </c>
      <c r="S5713">
        <v>0</v>
      </c>
    </row>
    <row r="5714" spans="1:19" x14ac:dyDescent="0.25">
      <c r="A5714" s="2">
        <v>1005</v>
      </c>
      <c r="B5714" t="s">
        <v>931</v>
      </c>
      <c r="C5714" s="2" t="str">
        <f t="shared" si="296"/>
        <v>11</v>
      </c>
      <c r="D5714" t="s">
        <v>334</v>
      </c>
      <c r="E5714" s="2" t="str">
        <f t="shared" si="297"/>
        <v>111040000</v>
      </c>
      <c r="F5714" t="s">
        <v>932</v>
      </c>
      <c r="G5714" t="s">
        <v>933</v>
      </c>
      <c r="H5714" t="s">
        <v>932</v>
      </c>
      <c r="I5714">
        <v>12001</v>
      </c>
      <c r="J5714" t="s">
        <v>51</v>
      </c>
      <c r="K5714" s="1">
        <v>74963</v>
      </c>
      <c r="L5714" s="1">
        <v>61998</v>
      </c>
      <c r="M5714" s="1">
        <v>-12965</v>
      </c>
      <c r="N5714" s="1">
        <v>61997.51</v>
      </c>
      <c r="O5714">
        <v>0.49</v>
      </c>
      <c r="P5714" s="1">
        <v>61997.51</v>
      </c>
      <c r="Q5714">
        <v>0</v>
      </c>
      <c r="R5714" s="1">
        <v>61997.51</v>
      </c>
      <c r="S5714">
        <v>0</v>
      </c>
    </row>
    <row r="5715" spans="1:19" x14ac:dyDescent="0.25">
      <c r="A5715" s="2">
        <v>1005</v>
      </c>
      <c r="B5715" t="s">
        <v>931</v>
      </c>
      <c r="C5715" s="2" t="str">
        <f t="shared" si="296"/>
        <v>11</v>
      </c>
      <c r="D5715" t="s">
        <v>334</v>
      </c>
      <c r="E5715" s="2" t="str">
        <f t="shared" si="297"/>
        <v>111040000</v>
      </c>
      <c r="F5715" t="s">
        <v>932</v>
      </c>
      <c r="G5715" t="s">
        <v>933</v>
      </c>
      <c r="H5715" t="s">
        <v>932</v>
      </c>
      <c r="I5715">
        <v>12002</v>
      </c>
      <c r="J5715" t="s">
        <v>29</v>
      </c>
      <c r="K5715" s="1">
        <v>68897</v>
      </c>
      <c r="L5715" s="1">
        <v>30865</v>
      </c>
      <c r="M5715" s="1">
        <v>-38032</v>
      </c>
      <c r="N5715" s="1">
        <v>30864.12</v>
      </c>
      <c r="O5715">
        <v>0.88</v>
      </c>
      <c r="P5715" s="1">
        <v>30864.12</v>
      </c>
      <c r="Q5715">
        <v>0</v>
      </c>
      <c r="R5715" s="1">
        <v>30864.12</v>
      </c>
      <c r="S5715">
        <v>0</v>
      </c>
    </row>
    <row r="5716" spans="1:19" x14ac:dyDescent="0.25">
      <c r="A5716" s="2">
        <v>1005</v>
      </c>
      <c r="B5716" t="s">
        <v>931</v>
      </c>
      <c r="C5716" s="2" t="str">
        <f t="shared" si="296"/>
        <v>11</v>
      </c>
      <c r="D5716" t="s">
        <v>334</v>
      </c>
      <c r="E5716" s="2" t="str">
        <f t="shared" si="297"/>
        <v>111040000</v>
      </c>
      <c r="F5716" t="s">
        <v>932</v>
      </c>
      <c r="G5716" t="s">
        <v>933</v>
      </c>
      <c r="H5716" t="s">
        <v>932</v>
      </c>
      <c r="I5716">
        <v>12003</v>
      </c>
      <c r="J5716" t="s">
        <v>30</v>
      </c>
      <c r="K5716" s="1">
        <v>68131</v>
      </c>
      <c r="L5716" s="1">
        <v>63368.56</v>
      </c>
      <c r="M5716" s="1">
        <v>-4762.4399999999996</v>
      </c>
      <c r="N5716" s="1">
        <v>63367.6</v>
      </c>
      <c r="O5716">
        <v>0.96</v>
      </c>
      <c r="P5716" s="1">
        <v>63367.6</v>
      </c>
      <c r="Q5716">
        <v>0</v>
      </c>
      <c r="R5716" s="1">
        <v>63367.6</v>
      </c>
      <c r="S5716">
        <v>0</v>
      </c>
    </row>
    <row r="5717" spans="1:19" x14ac:dyDescent="0.25">
      <c r="A5717" s="2">
        <v>1005</v>
      </c>
      <c r="B5717" t="s">
        <v>931</v>
      </c>
      <c r="C5717" s="2" t="str">
        <f t="shared" si="296"/>
        <v>11</v>
      </c>
      <c r="D5717" t="s">
        <v>334</v>
      </c>
      <c r="E5717" s="2" t="str">
        <f t="shared" si="297"/>
        <v>111040000</v>
      </c>
      <c r="F5717" t="s">
        <v>932</v>
      </c>
      <c r="G5717" t="s">
        <v>933</v>
      </c>
      <c r="H5717" t="s">
        <v>932</v>
      </c>
      <c r="I5717">
        <v>12005</v>
      </c>
      <c r="J5717" t="s">
        <v>31</v>
      </c>
      <c r="K5717" s="1">
        <v>38759</v>
      </c>
      <c r="L5717" s="1">
        <v>43553</v>
      </c>
      <c r="M5717" s="1">
        <v>4794</v>
      </c>
      <c r="N5717" s="1">
        <v>43552.57</v>
      </c>
      <c r="O5717">
        <v>0.43</v>
      </c>
      <c r="P5717" s="1">
        <v>43552.57</v>
      </c>
      <c r="Q5717">
        <v>0</v>
      </c>
      <c r="R5717" s="1">
        <v>43552.57</v>
      </c>
      <c r="S5717">
        <v>0</v>
      </c>
    </row>
    <row r="5718" spans="1:19" x14ac:dyDescent="0.25">
      <c r="A5718" s="2">
        <v>1005</v>
      </c>
      <c r="B5718" t="s">
        <v>931</v>
      </c>
      <c r="C5718" s="2" t="str">
        <f t="shared" si="296"/>
        <v>11</v>
      </c>
      <c r="D5718" t="s">
        <v>334</v>
      </c>
      <c r="E5718" s="2" t="str">
        <f t="shared" si="297"/>
        <v>111040000</v>
      </c>
      <c r="F5718" t="s">
        <v>932</v>
      </c>
      <c r="G5718" t="s">
        <v>933</v>
      </c>
      <c r="H5718" t="s">
        <v>932</v>
      </c>
      <c r="I5718">
        <v>12100</v>
      </c>
      <c r="J5718" t="s">
        <v>32</v>
      </c>
      <c r="K5718" s="1">
        <v>193643</v>
      </c>
      <c r="L5718" s="1">
        <v>148338.26</v>
      </c>
      <c r="M5718" s="1">
        <v>-45304.74</v>
      </c>
      <c r="N5718" s="1">
        <v>148337.64000000001</v>
      </c>
      <c r="O5718">
        <v>0.62</v>
      </c>
      <c r="P5718" s="1">
        <v>148337.64000000001</v>
      </c>
      <c r="Q5718">
        <v>0</v>
      </c>
      <c r="R5718" s="1">
        <v>148337.64000000001</v>
      </c>
      <c r="S5718">
        <v>0</v>
      </c>
    </row>
    <row r="5719" spans="1:19" x14ac:dyDescent="0.25">
      <c r="A5719" s="2">
        <v>1005</v>
      </c>
      <c r="B5719" t="s">
        <v>931</v>
      </c>
      <c r="C5719" s="2" t="str">
        <f t="shared" si="296"/>
        <v>11</v>
      </c>
      <c r="D5719" t="s">
        <v>334</v>
      </c>
      <c r="E5719" s="2" t="str">
        <f t="shared" si="297"/>
        <v>111040000</v>
      </c>
      <c r="F5719" t="s">
        <v>932</v>
      </c>
      <c r="G5719" t="s">
        <v>933</v>
      </c>
      <c r="H5719" t="s">
        <v>932</v>
      </c>
      <c r="I5719">
        <v>12101</v>
      </c>
      <c r="J5719" t="s">
        <v>33</v>
      </c>
      <c r="K5719" s="1">
        <v>343874</v>
      </c>
      <c r="L5719" s="1">
        <v>270247.83</v>
      </c>
      <c r="M5719" s="1">
        <v>-73626.17</v>
      </c>
      <c r="N5719" s="1">
        <v>270246.84999999998</v>
      </c>
      <c r="O5719">
        <v>0.98</v>
      </c>
      <c r="P5719" s="1">
        <v>270246.84999999998</v>
      </c>
      <c r="Q5719">
        <v>0</v>
      </c>
      <c r="R5719" s="1">
        <v>270246.84999999998</v>
      </c>
      <c r="S5719">
        <v>0</v>
      </c>
    </row>
    <row r="5720" spans="1:19" x14ac:dyDescent="0.25">
      <c r="A5720" s="2">
        <v>1005</v>
      </c>
      <c r="B5720" t="s">
        <v>931</v>
      </c>
      <c r="C5720" s="2" t="str">
        <f t="shared" si="296"/>
        <v>11</v>
      </c>
      <c r="D5720" t="s">
        <v>334</v>
      </c>
      <c r="E5720" s="2" t="str">
        <f t="shared" si="297"/>
        <v>111040000</v>
      </c>
      <c r="F5720" t="s">
        <v>932</v>
      </c>
      <c r="G5720" t="s">
        <v>933</v>
      </c>
      <c r="H5720" t="s">
        <v>932</v>
      </c>
      <c r="I5720">
        <v>12103</v>
      </c>
      <c r="J5720" t="s">
        <v>52</v>
      </c>
      <c r="K5720" s="1">
        <v>1927</v>
      </c>
      <c r="L5720" s="1">
        <v>8466</v>
      </c>
      <c r="M5720" s="1">
        <v>6539</v>
      </c>
      <c r="N5720" s="1">
        <v>8465.06</v>
      </c>
      <c r="O5720">
        <v>0.94</v>
      </c>
      <c r="P5720" s="1">
        <v>8465.06</v>
      </c>
      <c r="Q5720">
        <v>0</v>
      </c>
      <c r="R5720" s="1">
        <v>8465.06</v>
      </c>
      <c r="S5720">
        <v>0</v>
      </c>
    </row>
    <row r="5721" spans="1:19" x14ac:dyDescent="0.25">
      <c r="A5721" s="2">
        <v>1005</v>
      </c>
      <c r="B5721" t="s">
        <v>931</v>
      </c>
      <c r="C5721" s="2" t="str">
        <f t="shared" si="296"/>
        <v>11</v>
      </c>
      <c r="D5721" t="s">
        <v>334</v>
      </c>
      <c r="E5721" s="2" t="str">
        <f t="shared" si="297"/>
        <v>111040000</v>
      </c>
      <c r="F5721" t="s">
        <v>932</v>
      </c>
      <c r="G5721" t="s">
        <v>933</v>
      </c>
      <c r="H5721" t="s">
        <v>932</v>
      </c>
      <c r="I5721">
        <v>13000</v>
      </c>
      <c r="J5721" t="s">
        <v>53</v>
      </c>
      <c r="K5721" s="1">
        <v>7252054</v>
      </c>
      <c r="L5721" s="1">
        <v>6998645.6900000004</v>
      </c>
      <c r="M5721" s="1">
        <v>-253408.31</v>
      </c>
      <c r="N5721" s="1">
        <v>6998645.4100000001</v>
      </c>
      <c r="O5721">
        <v>0.28000000000000003</v>
      </c>
      <c r="P5721" s="1">
        <v>6998645.4100000001</v>
      </c>
      <c r="Q5721">
        <v>0</v>
      </c>
      <c r="R5721" s="1">
        <v>6998645.4100000001</v>
      </c>
      <c r="S5721">
        <v>0</v>
      </c>
    </row>
    <row r="5722" spans="1:19" x14ac:dyDescent="0.25">
      <c r="A5722" s="2">
        <v>1005</v>
      </c>
      <c r="B5722" t="s">
        <v>931</v>
      </c>
      <c r="C5722" s="2" t="str">
        <f t="shared" si="296"/>
        <v>11</v>
      </c>
      <c r="D5722" t="s">
        <v>334</v>
      </c>
      <c r="E5722" s="2" t="str">
        <f t="shared" si="297"/>
        <v>111040000</v>
      </c>
      <c r="F5722" t="s">
        <v>932</v>
      </c>
      <c r="G5722" t="s">
        <v>933</v>
      </c>
      <c r="H5722" t="s">
        <v>932</v>
      </c>
      <c r="I5722">
        <v>13001</v>
      </c>
      <c r="J5722" t="s">
        <v>54</v>
      </c>
      <c r="K5722" s="1">
        <v>1186353</v>
      </c>
      <c r="L5722" s="1">
        <v>1335870</v>
      </c>
      <c r="M5722" s="1">
        <v>149517</v>
      </c>
      <c r="N5722" s="1">
        <v>1335869.72</v>
      </c>
      <c r="O5722">
        <v>0.28000000000000003</v>
      </c>
      <c r="P5722" s="1">
        <v>1335869.72</v>
      </c>
      <c r="Q5722">
        <v>0</v>
      </c>
      <c r="R5722" s="1">
        <v>1335869.72</v>
      </c>
      <c r="S5722">
        <v>0</v>
      </c>
    </row>
    <row r="5723" spans="1:19" x14ac:dyDescent="0.25">
      <c r="A5723" s="2">
        <v>1005</v>
      </c>
      <c r="B5723" t="s">
        <v>931</v>
      </c>
      <c r="C5723" s="2" t="str">
        <f t="shared" si="296"/>
        <v>11</v>
      </c>
      <c r="D5723" t="s">
        <v>334</v>
      </c>
      <c r="E5723" s="2" t="str">
        <f t="shared" si="297"/>
        <v>111040000</v>
      </c>
      <c r="F5723" t="s">
        <v>932</v>
      </c>
      <c r="G5723" t="s">
        <v>933</v>
      </c>
      <c r="H5723" t="s">
        <v>932</v>
      </c>
      <c r="I5723">
        <v>13002</v>
      </c>
      <c r="J5723" t="s">
        <v>55</v>
      </c>
      <c r="K5723">
        <v>0</v>
      </c>
      <c r="L5723" s="1">
        <v>238556.07</v>
      </c>
      <c r="M5723" s="1">
        <v>238556.07</v>
      </c>
      <c r="N5723" s="1">
        <v>238556.07</v>
      </c>
      <c r="O5723">
        <v>0</v>
      </c>
      <c r="P5723" s="1">
        <v>238556.07</v>
      </c>
      <c r="Q5723">
        <v>0</v>
      </c>
      <c r="R5723" s="1">
        <v>238556.07</v>
      </c>
      <c r="S5723">
        <v>0</v>
      </c>
    </row>
    <row r="5724" spans="1:19" x14ac:dyDescent="0.25">
      <c r="A5724" s="2">
        <v>1005</v>
      </c>
      <c r="B5724" t="s">
        <v>931</v>
      </c>
      <c r="C5724" s="2" t="str">
        <f t="shared" si="296"/>
        <v>11</v>
      </c>
      <c r="D5724" t="s">
        <v>334</v>
      </c>
      <c r="E5724" s="2" t="str">
        <f t="shared" si="297"/>
        <v>111040000</v>
      </c>
      <c r="F5724" t="s">
        <v>932</v>
      </c>
      <c r="G5724" t="s">
        <v>933</v>
      </c>
      <c r="H5724" t="s">
        <v>932</v>
      </c>
      <c r="I5724">
        <v>13005</v>
      </c>
      <c r="J5724" t="s">
        <v>56</v>
      </c>
      <c r="K5724" s="1">
        <v>902361</v>
      </c>
      <c r="L5724" s="1">
        <v>780947</v>
      </c>
      <c r="M5724" s="1">
        <v>-121414</v>
      </c>
      <c r="N5724" s="1">
        <v>780946.71</v>
      </c>
      <c r="O5724">
        <v>0.28999999999999998</v>
      </c>
      <c r="P5724" s="1">
        <v>780946.71</v>
      </c>
      <c r="Q5724">
        <v>0</v>
      </c>
      <c r="R5724" s="1">
        <v>780946.71</v>
      </c>
      <c r="S5724">
        <v>0</v>
      </c>
    </row>
    <row r="5725" spans="1:19" x14ac:dyDescent="0.25">
      <c r="A5725" s="2">
        <v>1005</v>
      </c>
      <c r="B5725" t="s">
        <v>931</v>
      </c>
      <c r="C5725" s="2" t="str">
        <f t="shared" si="296"/>
        <v>11</v>
      </c>
      <c r="D5725" t="s">
        <v>334</v>
      </c>
      <c r="E5725" s="2" t="str">
        <f t="shared" si="297"/>
        <v>111040000</v>
      </c>
      <c r="F5725" t="s">
        <v>932</v>
      </c>
      <c r="G5725" t="s">
        <v>933</v>
      </c>
      <c r="H5725" t="s">
        <v>932</v>
      </c>
      <c r="I5725">
        <v>13100</v>
      </c>
      <c r="J5725" t="s">
        <v>103</v>
      </c>
      <c r="K5725" s="1">
        <v>53819</v>
      </c>
      <c r="L5725" s="1">
        <v>41153</v>
      </c>
      <c r="M5725" s="1">
        <v>-12666</v>
      </c>
      <c r="N5725" s="1">
        <v>41152.28</v>
      </c>
      <c r="O5725">
        <v>0.72</v>
      </c>
      <c r="P5725" s="1">
        <v>41152.28</v>
      </c>
      <c r="Q5725">
        <v>0</v>
      </c>
      <c r="R5725" s="1">
        <v>35920.86</v>
      </c>
      <c r="S5725" s="1">
        <v>5231.42</v>
      </c>
    </row>
    <row r="5726" spans="1:19" x14ac:dyDescent="0.25">
      <c r="A5726" s="2">
        <v>1005</v>
      </c>
      <c r="B5726" t="s">
        <v>931</v>
      </c>
      <c r="C5726" s="2" t="str">
        <f t="shared" si="296"/>
        <v>11</v>
      </c>
      <c r="D5726" t="s">
        <v>334</v>
      </c>
      <c r="E5726" s="2" t="str">
        <f t="shared" si="297"/>
        <v>111040000</v>
      </c>
      <c r="F5726" t="s">
        <v>932</v>
      </c>
      <c r="G5726" t="s">
        <v>933</v>
      </c>
      <c r="H5726" t="s">
        <v>932</v>
      </c>
      <c r="I5726">
        <v>13101</v>
      </c>
      <c r="J5726" t="s">
        <v>104</v>
      </c>
      <c r="K5726" s="1">
        <v>6952</v>
      </c>
      <c r="L5726" s="1">
        <v>6121</v>
      </c>
      <c r="M5726">
        <v>-831</v>
      </c>
      <c r="N5726" s="1">
        <v>6120.41</v>
      </c>
      <c r="O5726">
        <v>0.59</v>
      </c>
      <c r="P5726" s="1">
        <v>6120.41</v>
      </c>
      <c r="Q5726">
        <v>0</v>
      </c>
      <c r="R5726" s="1">
        <v>5472.85</v>
      </c>
      <c r="S5726">
        <v>647.55999999999995</v>
      </c>
    </row>
    <row r="5727" spans="1:19" x14ac:dyDescent="0.25">
      <c r="A5727" s="2">
        <v>1005</v>
      </c>
      <c r="B5727" t="s">
        <v>931</v>
      </c>
      <c r="C5727" s="2" t="str">
        <f t="shared" si="296"/>
        <v>11</v>
      </c>
      <c r="D5727" t="s">
        <v>334</v>
      </c>
      <c r="E5727" s="2" t="str">
        <f t="shared" si="297"/>
        <v>111040000</v>
      </c>
      <c r="F5727" t="s">
        <v>932</v>
      </c>
      <c r="G5727" t="s">
        <v>933</v>
      </c>
      <c r="H5727" t="s">
        <v>932</v>
      </c>
      <c r="I5727">
        <v>13102</v>
      </c>
      <c r="J5727" t="s">
        <v>105</v>
      </c>
      <c r="K5727">
        <v>0</v>
      </c>
      <c r="L5727" s="1">
        <v>4383.3599999999997</v>
      </c>
      <c r="M5727" s="1">
        <v>4383.3599999999997</v>
      </c>
      <c r="N5727" s="1">
        <v>4383.3599999999997</v>
      </c>
      <c r="O5727">
        <v>0</v>
      </c>
      <c r="P5727" s="1">
        <v>4383.3599999999997</v>
      </c>
      <c r="Q5727">
        <v>0</v>
      </c>
      <c r="R5727" s="1">
        <v>4383.3599999999997</v>
      </c>
      <c r="S5727">
        <v>0</v>
      </c>
    </row>
    <row r="5728" spans="1:19" x14ac:dyDescent="0.25">
      <c r="A5728" s="2">
        <v>1005</v>
      </c>
      <c r="B5728" t="s">
        <v>931</v>
      </c>
      <c r="C5728" s="2" t="str">
        <f t="shared" si="296"/>
        <v>11</v>
      </c>
      <c r="D5728" t="s">
        <v>334</v>
      </c>
      <c r="E5728" s="2" t="str">
        <f t="shared" si="297"/>
        <v>111040000</v>
      </c>
      <c r="F5728" t="s">
        <v>932</v>
      </c>
      <c r="G5728" t="s">
        <v>933</v>
      </c>
      <c r="H5728" t="s">
        <v>932</v>
      </c>
      <c r="I5728">
        <v>13106</v>
      </c>
      <c r="J5728" t="s">
        <v>57</v>
      </c>
      <c r="K5728" s="1">
        <v>81316</v>
      </c>
      <c r="L5728" s="1">
        <v>215672.67</v>
      </c>
      <c r="M5728" s="1">
        <v>134356.67000000001</v>
      </c>
      <c r="N5728" s="1">
        <v>215672.37</v>
      </c>
      <c r="O5728">
        <v>0.3</v>
      </c>
      <c r="P5728" s="1">
        <v>215672.37</v>
      </c>
      <c r="Q5728">
        <v>0</v>
      </c>
      <c r="R5728" s="1">
        <v>210664.98</v>
      </c>
      <c r="S5728" s="1">
        <v>5007.3900000000003</v>
      </c>
    </row>
    <row r="5729" spans="1:19" x14ac:dyDescent="0.25">
      <c r="A5729" s="2">
        <v>1005</v>
      </c>
      <c r="B5729" t="s">
        <v>931</v>
      </c>
      <c r="C5729" s="2" t="str">
        <f t="shared" si="296"/>
        <v>11</v>
      </c>
      <c r="D5729" t="s">
        <v>334</v>
      </c>
      <c r="E5729" s="2" t="str">
        <f t="shared" si="297"/>
        <v>111040000</v>
      </c>
      <c r="F5729" t="s">
        <v>932</v>
      </c>
      <c r="G5729" t="s">
        <v>933</v>
      </c>
      <c r="H5729" t="s">
        <v>932</v>
      </c>
      <c r="I5729">
        <v>13107</v>
      </c>
      <c r="J5729" t="s">
        <v>58</v>
      </c>
      <c r="K5729" s="1">
        <v>5136</v>
      </c>
      <c r="L5729" s="1">
        <v>33804.54</v>
      </c>
      <c r="M5729" s="1">
        <v>28668.54</v>
      </c>
      <c r="N5729" s="1">
        <v>33804.080000000002</v>
      </c>
      <c r="O5729">
        <v>0.46</v>
      </c>
      <c r="P5729" s="1">
        <v>33804.080000000002</v>
      </c>
      <c r="Q5729">
        <v>0</v>
      </c>
      <c r="R5729" s="1">
        <v>32051.599999999999</v>
      </c>
      <c r="S5729" s="1">
        <v>1752.48</v>
      </c>
    </row>
    <row r="5730" spans="1:19" x14ac:dyDescent="0.25">
      <c r="A5730" s="2">
        <v>1005</v>
      </c>
      <c r="B5730" t="s">
        <v>931</v>
      </c>
      <c r="C5730" s="2" t="str">
        <f t="shared" si="296"/>
        <v>11</v>
      </c>
      <c r="D5730" t="s">
        <v>334</v>
      </c>
      <c r="E5730" s="2" t="str">
        <f t="shared" si="297"/>
        <v>111040000</v>
      </c>
      <c r="F5730" t="s">
        <v>932</v>
      </c>
      <c r="G5730" t="s">
        <v>933</v>
      </c>
      <c r="H5730" t="s">
        <v>932</v>
      </c>
      <c r="I5730">
        <v>15001</v>
      </c>
      <c r="J5730" t="s">
        <v>34</v>
      </c>
      <c r="K5730" s="1">
        <v>11365</v>
      </c>
      <c r="L5730" s="1">
        <v>9059</v>
      </c>
      <c r="M5730" s="1">
        <v>-2306</v>
      </c>
      <c r="N5730" s="1">
        <v>9058.9599999999991</v>
      </c>
      <c r="O5730">
        <v>0.04</v>
      </c>
      <c r="P5730" s="1">
        <v>9058.9599999999991</v>
      </c>
      <c r="Q5730">
        <v>0</v>
      </c>
      <c r="R5730" s="1">
        <v>9058.9599999999991</v>
      </c>
      <c r="S5730">
        <v>0</v>
      </c>
    </row>
    <row r="5731" spans="1:19" x14ac:dyDescent="0.25">
      <c r="A5731" s="2">
        <v>1005</v>
      </c>
      <c r="B5731" t="s">
        <v>931</v>
      </c>
      <c r="C5731" s="2" t="str">
        <f t="shared" si="296"/>
        <v>11</v>
      </c>
      <c r="D5731" t="s">
        <v>334</v>
      </c>
      <c r="E5731" s="2" t="str">
        <f t="shared" si="297"/>
        <v>111040000</v>
      </c>
      <c r="F5731" t="s">
        <v>932</v>
      </c>
      <c r="G5731" t="s">
        <v>933</v>
      </c>
      <c r="H5731" t="s">
        <v>932</v>
      </c>
      <c r="I5731">
        <v>15202</v>
      </c>
      <c r="J5731" t="s">
        <v>220</v>
      </c>
      <c r="K5731">
        <v>0</v>
      </c>
      <c r="L5731" s="1">
        <v>14871.25</v>
      </c>
      <c r="M5731" s="1">
        <v>14871.25</v>
      </c>
      <c r="N5731" s="1">
        <v>14871.25</v>
      </c>
      <c r="O5731">
        <v>0</v>
      </c>
      <c r="P5731" s="1">
        <v>14871.25</v>
      </c>
      <c r="Q5731">
        <v>0</v>
      </c>
      <c r="R5731" s="1">
        <v>14871.25</v>
      </c>
      <c r="S5731">
        <v>0</v>
      </c>
    </row>
    <row r="5732" spans="1:19" x14ac:dyDescent="0.25">
      <c r="A5732" s="2">
        <v>1005</v>
      </c>
      <c r="B5732" t="s">
        <v>931</v>
      </c>
      <c r="C5732" s="2" t="str">
        <f t="shared" si="296"/>
        <v>11</v>
      </c>
      <c r="D5732" t="s">
        <v>334</v>
      </c>
      <c r="E5732" s="2" t="str">
        <f t="shared" si="297"/>
        <v>111040000</v>
      </c>
      <c r="F5732" t="s">
        <v>932</v>
      </c>
      <c r="G5732" t="s">
        <v>933</v>
      </c>
      <c r="H5732" t="s">
        <v>932</v>
      </c>
      <c r="I5732">
        <v>16000</v>
      </c>
      <c r="J5732" t="s">
        <v>35</v>
      </c>
      <c r="K5732" s="1">
        <v>2331709</v>
      </c>
      <c r="L5732" s="1">
        <v>3495663.7</v>
      </c>
      <c r="M5732" s="1">
        <v>1163954.7</v>
      </c>
      <c r="N5732" s="1">
        <v>3495663.7</v>
      </c>
      <c r="O5732">
        <v>0</v>
      </c>
      <c r="P5732" s="1">
        <v>3495663.7</v>
      </c>
      <c r="Q5732">
        <v>0</v>
      </c>
      <c r="R5732" s="1">
        <v>3495663.7</v>
      </c>
      <c r="S5732">
        <v>0</v>
      </c>
    </row>
    <row r="5733" spans="1:19" x14ac:dyDescent="0.25">
      <c r="A5733" s="2">
        <v>1005</v>
      </c>
      <c r="B5733" t="s">
        <v>931</v>
      </c>
      <c r="C5733" s="2" t="str">
        <f t="shared" si="296"/>
        <v>11</v>
      </c>
      <c r="D5733" t="s">
        <v>334</v>
      </c>
      <c r="E5733" s="2" t="str">
        <f t="shared" si="297"/>
        <v>111040000</v>
      </c>
      <c r="F5733" t="s">
        <v>932</v>
      </c>
      <c r="G5733" t="s">
        <v>933</v>
      </c>
      <c r="H5733" t="s">
        <v>932</v>
      </c>
      <c r="I5733">
        <v>16001</v>
      </c>
      <c r="J5733" t="s">
        <v>61</v>
      </c>
      <c r="K5733" s="1">
        <v>44167</v>
      </c>
      <c r="L5733" s="1">
        <v>97632.48</v>
      </c>
      <c r="M5733" s="1">
        <v>53465.48</v>
      </c>
      <c r="N5733" s="1">
        <v>97632.320000000007</v>
      </c>
      <c r="O5733">
        <v>0.16</v>
      </c>
      <c r="P5733" s="1">
        <v>97632.320000000007</v>
      </c>
      <c r="Q5733">
        <v>0</v>
      </c>
      <c r="R5733" s="1">
        <v>97462.59</v>
      </c>
      <c r="S5733">
        <v>169.73</v>
      </c>
    </row>
    <row r="5734" spans="1:19" x14ac:dyDescent="0.25">
      <c r="A5734" s="2">
        <v>1005</v>
      </c>
      <c r="B5734" t="s">
        <v>931</v>
      </c>
      <c r="C5734" s="2" t="str">
        <f t="shared" si="296"/>
        <v>11</v>
      </c>
      <c r="D5734" t="s">
        <v>334</v>
      </c>
      <c r="E5734" s="2" t="str">
        <f t="shared" si="297"/>
        <v>111040000</v>
      </c>
      <c r="F5734" t="s">
        <v>932</v>
      </c>
      <c r="G5734" t="s">
        <v>933</v>
      </c>
      <c r="H5734" t="s">
        <v>932</v>
      </c>
      <c r="I5734">
        <v>16106</v>
      </c>
      <c r="J5734" t="s">
        <v>62</v>
      </c>
      <c r="K5734">
        <v>0</v>
      </c>
      <c r="L5734" s="1">
        <v>31000</v>
      </c>
      <c r="M5734" s="1">
        <v>31000</v>
      </c>
      <c r="N5734" s="1">
        <v>31000</v>
      </c>
      <c r="O5734">
        <v>0</v>
      </c>
      <c r="P5734" s="1">
        <v>31000</v>
      </c>
      <c r="Q5734">
        <v>0</v>
      </c>
      <c r="R5734" s="1">
        <v>31000</v>
      </c>
      <c r="S5734">
        <v>0</v>
      </c>
    </row>
    <row r="5735" spans="1:19" x14ac:dyDescent="0.25">
      <c r="A5735" s="2">
        <v>1005</v>
      </c>
      <c r="B5735" t="s">
        <v>931</v>
      </c>
      <c r="C5735" s="2" t="str">
        <f t="shared" si="296"/>
        <v>11</v>
      </c>
      <c r="D5735" t="s">
        <v>334</v>
      </c>
      <c r="E5735" s="2" t="str">
        <f t="shared" si="297"/>
        <v>111040000</v>
      </c>
      <c r="F5735" t="s">
        <v>932</v>
      </c>
      <c r="G5735" t="s">
        <v>933</v>
      </c>
      <c r="H5735" t="s">
        <v>932</v>
      </c>
      <c r="I5735">
        <v>16108</v>
      </c>
      <c r="J5735" t="s">
        <v>36</v>
      </c>
      <c r="K5735" s="1">
        <v>43745</v>
      </c>
      <c r="L5735" s="1">
        <v>158906.75</v>
      </c>
      <c r="M5735" s="1">
        <v>115161.75</v>
      </c>
      <c r="N5735" s="1">
        <v>166852.70000000001</v>
      </c>
      <c r="O5735" s="1">
        <v>-7945.95</v>
      </c>
      <c r="P5735" s="1">
        <v>166852.70000000001</v>
      </c>
      <c r="Q5735">
        <v>0</v>
      </c>
      <c r="R5735" s="1">
        <v>166852.70000000001</v>
      </c>
      <c r="S5735">
        <v>0</v>
      </c>
    </row>
    <row r="5736" spans="1:19" x14ac:dyDescent="0.25">
      <c r="A5736" s="2">
        <v>1005</v>
      </c>
      <c r="B5736" t="s">
        <v>931</v>
      </c>
      <c r="C5736" s="2" t="str">
        <f t="shared" si="296"/>
        <v>11</v>
      </c>
      <c r="D5736" t="s">
        <v>334</v>
      </c>
      <c r="E5736" s="2" t="str">
        <f t="shared" si="297"/>
        <v>111040000</v>
      </c>
      <c r="F5736" t="s">
        <v>932</v>
      </c>
      <c r="G5736" t="s">
        <v>933</v>
      </c>
      <c r="H5736" t="s">
        <v>932</v>
      </c>
      <c r="I5736">
        <v>16201</v>
      </c>
      <c r="J5736" t="s">
        <v>37</v>
      </c>
      <c r="K5736" s="1">
        <v>75117</v>
      </c>
      <c r="L5736" s="1">
        <v>136217</v>
      </c>
      <c r="M5736" s="1">
        <v>61100</v>
      </c>
      <c r="N5736" s="1">
        <v>128271.05</v>
      </c>
      <c r="O5736" s="1">
        <v>7945.95</v>
      </c>
      <c r="P5736" s="1">
        <v>128271.05</v>
      </c>
      <c r="Q5736">
        <v>0</v>
      </c>
      <c r="R5736" s="1">
        <v>128242.02</v>
      </c>
      <c r="S5736">
        <v>29.03</v>
      </c>
    </row>
    <row r="5737" spans="1:19" x14ac:dyDescent="0.25">
      <c r="A5737" s="2">
        <v>1005</v>
      </c>
      <c r="B5737" t="s">
        <v>931</v>
      </c>
      <c r="C5737" s="2" t="str">
        <f t="shared" si="296"/>
        <v>11</v>
      </c>
      <c r="D5737" t="s">
        <v>334</v>
      </c>
      <c r="E5737" s="2" t="str">
        <f t="shared" si="297"/>
        <v>111040000</v>
      </c>
      <c r="F5737" t="s">
        <v>932</v>
      </c>
      <c r="G5737" t="s">
        <v>933</v>
      </c>
      <c r="H5737" t="s">
        <v>932</v>
      </c>
      <c r="I5737">
        <v>16205</v>
      </c>
      <c r="J5737" t="s">
        <v>63</v>
      </c>
      <c r="K5737">
        <v>0</v>
      </c>
      <c r="L5737" s="1">
        <v>48000</v>
      </c>
      <c r="M5737" s="1">
        <v>48000</v>
      </c>
      <c r="N5737" s="1">
        <v>48000</v>
      </c>
      <c r="O5737">
        <v>0</v>
      </c>
      <c r="P5737" s="1">
        <v>48000</v>
      </c>
      <c r="Q5737">
        <v>0</v>
      </c>
      <c r="R5737" s="1">
        <v>48000</v>
      </c>
      <c r="S5737">
        <v>0</v>
      </c>
    </row>
    <row r="5738" spans="1:19" x14ac:dyDescent="0.25">
      <c r="A5738" s="2">
        <v>1005</v>
      </c>
      <c r="B5738" t="s">
        <v>931</v>
      </c>
      <c r="C5738" s="2" t="str">
        <f t="shared" si="296"/>
        <v>11</v>
      </c>
      <c r="D5738" t="s">
        <v>334</v>
      </c>
      <c r="E5738" s="2" t="str">
        <f t="shared" si="297"/>
        <v>111040000</v>
      </c>
      <c r="F5738" t="s">
        <v>932</v>
      </c>
      <c r="G5738" t="s">
        <v>933</v>
      </c>
      <c r="H5738" t="s">
        <v>932</v>
      </c>
      <c r="I5738">
        <v>20200</v>
      </c>
      <c r="J5738" t="s">
        <v>64</v>
      </c>
      <c r="K5738" s="1">
        <v>288593</v>
      </c>
      <c r="L5738" s="1">
        <v>288592.26</v>
      </c>
      <c r="M5738">
        <v>-0.74</v>
      </c>
      <c r="N5738" s="1">
        <v>288592.26</v>
      </c>
      <c r="O5738">
        <v>0</v>
      </c>
      <c r="P5738" s="1">
        <v>288592.26</v>
      </c>
      <c r="Q5738">
        <v>0</v>
      </c>
      <c r="R5738" s="1">
        <v>288592.25</v>
      </c>
      <c r="S5738">
        <v>0.01</v>
      </c>
    </row>
    <row r="5739" spans="1:19" x14ac:dyDescent="0.25">
      <c r="A5739" s="2">
        <v>1005</v>
      </c>
      <c r="B5739" t="s">
        <v>931</v>
      </c>
      <c r="C5739" s="2" t="str">
        <f t="shared" si="296"/>
        <v>11</v>
      </c>
      <c r="D5739" t="s">
        <v>334</v>
      </c>
      <c r="E5739" s="2" t="str">
        <f t="shared" si="297"/>
        <v>111040000</v>
      </c>
      <c r="F5739" t="s">
        <v>932</v>
      </c>
      <c r="G5739" t="s">
        <v>933</v>
      </c>
      <c r="H5739" t="s">
        <v>932</v>
      </c>
      <c r="I5739">
        <v>20300</v>
      </c>
      <c r="J5739" t="s">
        <v>65</v>
      </c>
      <c r="K5739" s="1">
        <v>4000</v>
      </c>
      <c r="L5739" s="1">
        <v>4000</v>
      </c>
      <c r="M5739">
        <v>0</v>
      </c>
      <c r="N5739" s="1">
        <v>4294.29</v>
      </c>
      <c r="O5739">
        <v>-294.29000000000002</v>
      </c>
      <c r="P5739" s="1">
        <v>4294.29</v>
      </c>
      <c r="Q5739">
        <v>0</v>
      </c>
      <c r="R5739" s="1">
        <v>3963.96</v>
      </c>
      <c r="S5739">
        <v>330.33</v>
      </c>
    </row>
    <row r="5740" spans="1:19" x14ac:dyDescent="0.25">
      <c r="A5740" s="2">
        <v>1005</v>
      </c>
      <c r="B5740" t="s">
        <v>931</v>
      </c>
      <c r="C5740" s="2" t="str">
        <f t="shared" si="296"/>
        <v>11</v>
      </c>
      <c r="D5740" t="s">
        <v>334</v>
      </c>
      <c r="E5740" s="2" t="str">
        <f t="shared" si="297"/>
        <v>111040000</v>
      </c>
      <c r="F5740" t="s">
        <v>932</v>
      </c>
      <c r="G5740" t="s">
        <v>933</v>
      </c>
      <c r="H5740" t="s">
        <v>932</v>
      </c>
      <c r="I5740">
        <v>20400</v>
      </c>
      <c r="J5740" t="s">
        <v>66</v>
      </c>
      <c r="K5740" s="1">
        <v>6510</v>
      </c>
      <c r="L5740" s="1">
        <v>3779.1</v>
      </c>
      <c r="M5740" s="1">
        <v>-2730.9</v>
      </c>
      <c r="N5740" s="1">
        <v>3779.1</v>
      </c>
      <c r="O5740">
        <v>0</v>
      </c>
      <c r="P5740" s="1">
        <v>3779.1</v>
      </c>
      <c r="Q5740">
        <v>0</v>
      </c>
      <c r="R5740" s="1">
        <v>3488.4</v>
      </c>
      <c r="S5740">
        <v>290.7</v>
      </c>
    </row>
    <row r="5741" spans="1:19" x14ac:dyDescent="0.25">
      <c r="A5741" s="2">
        <v>1005</v>
      </c>
      <c r="B5741" t="s">
        <v>931</v>
      </c>
      <c r="C5741" s="2" t="str">
        <f t="shared" si="296"/>
        <v>11</v>
      </c>
      <c r="D5741" t="s">
        <v>334</v>
      </c>
      <c r="E5741" s="2" t="str">
        <f t="shared" si="297"/>
        <v>111040000</v>
      </c>
      <c r="F5741" t="s">
        <v>932</v>
      </c>
      <c r="G5741" t="s">
        <v>933</v>
      </c>
      <c r="H5741" t="s">
        <v>932</v>
      </c>
      <c r="I5741">
        <v>20500</v>
      </c>
      <c r="J5741" t="s">
        <v>67</v>
      </c>
      <c r="K5741" s="1">
        <v>9080</v>
      </c>
      <c r="L5741" s="1">
        <v>5581.39</v>
      </c>
      <c r="M5741" s="1">
        <v>-3498.61</v>
      </c>
      <c r="N5741" s="1">
        <v>5287.1</v>
      </c>
      <c r="O5741">
        <v>294.29000000000002</v>
      </c>
      <c r="P5741" s="1">
        <v>5287.1</v>
      </c>
      <c r="Q5741">
        <v>0</v>
      </c>
      <c r="R5741" s="1">
        <v>4848.4799999999996</v>
      </c>
      <c r="S5741">
        <v>438.62</v>
      </c>
    </row>
    <row r="5742" spans="1:19" x14ac:dyDescent="0.25">
      <c r="A5742" s="2">
        <v>1005</v>
      </c>
      <c r="B5742" t="s">
        <v>931</v>
      </c>
      <c r="C5742" s="2" t="str">
        <f t="shared" si="296"/>
        <v>11</v>
      </c>
      <c r="D5742" t="s">
        <v>334</v>
      </c>
      <c r="E5742" s="2" t="str">
        <f t="shared" si="297"/>
        <v>111040000</v>
      </c>
      <c r="F5742" t="s">
        <v>932</v>
      </c>
      <c r="G5742" t="s">
        <v>933</v>
      </c>
      <c r="H5742" t="s">
        <v>932</v>
      </c>
      <c r="I5742">
        <v>21200</v>
      </c>
      <c r="J5742" t="s">
        <v>68</v>
      </c>
      <c r="K5742" s="1">
        <v>17355</v>
      </c>
      <c r="L5742" s="1">
        <v>7355</v>
      </c>
      <c r="M5742" s="1">
        <v>-10000</v>
      </c>
      <c r="N5742" s="1">
        <v>6812.3</v>
      </c>
      <c r="O5742">
        <v>542.70000000000005</v>
      </c>
      <c r="P5742" s="1">
        <v>6812.3</v>
      </c>
      <c r="Q5742">
        <v>0</v>
      </c>
      <c r="R5742" s="1">
        <v>6812.3</v>
      </c>
      <c r="S5742">
        <v>0</v>
      </c>
    </row>
    <row r="5743" spans="1:19" x14ac:dyDescent="0.25">
      <c r="A5743" s="2">
        <v>1005</v>
      </c>
      <c r="B5743" t="s">
        <v>931</v>
      </c>
      <c r="C5743" s="2" t="str">
        <f t="shared" si="296"/>
        <v>11</v>
      </c>
      <c r="D5743" t="s">
        <v>334</v>
      </c>
      <c r="E5743" s="2" t="str">
        <f t="shared" si="297"/>
        <v>111040000</v>
      </c>
      <c r="F5743" t="s">
        <v>932</v>
      </c>
      <c r="G5743" t="s">
        <v>933</v>
      </c>
      <c r="H5743" t="s">
        <v>932</v>
      </c>
      <c r="I5743">
        <v>21300</v>
      </c>
      <c r="J5743" t="s">
        <v>69</v>
      </c>
      <c r="K5743" s="1">
        <v>28365</v>
      </c>
      <c r="L5743" s="1">
        <v>33365</v>
      </c>
      <c r="M5743" s="1">
        <v>5000</v>
      </c>
      <c r="N5743" s="1">
        <v>26698.720000000001</v>
      </c>
      <c r="O5743" s="1">
        <v>6666.28</v>
      </c>
      <c r="P5743" s="1">
        <v>26698.720000000001</v>
      </c>
      <c r="Q5743">
        <v>0</v>
      </c>
      <c r="R5743" s="1">
        <v>24680.83</v>
      </c>
      <c r="S5743" s="1">
        <v>2017.89</v>
      </c>
    </row>
    <row r="5744" spans="1:19" x14ac:dyDescent="0.25">
      <c r="A5744" s="2">
        <v>1005</v>
      </c>
      <c r="B5744" t="s">
        <v>931</v>
      </c>
      <c r="C5744" s="2" t="str">
        <f t="shared" ref="C5744:C5775" si="298">"11"</f>
        <v>11</v>
      </c>
      <c r="D5744" t="s">
        <v>334</v>
      </c>
      <c r="E5744" s="2" t="str">
        <f t="shared" ref="E5744:E5775" si="299">"111040000"</f>
        <v>111040000</v>
      </c>
      <c r="F5744" t="s">
        <v>932</v>
      </c>
      <c r="G5744" t="s">
        <v>933</v>
      </c>
      <c r="H5744" t="s">
        <v>932</v>
      </c>
      <c r="I5744">
        <v>21500</v>
      </c>
      <c r="J5744" t="s">
        <v>71</v>
      </c>
      <c r="K5744" s="1">
        <v>9500</v>
      </c>
      <c r="L5744" s="1">
        <v>14500</v>
      </c>
      <c r="M5744" s="1">
        <v>5000</v>
      </c>
      <c r="N5744" s="1">
        <v>8229.64</v>
      </c>
      <c r="O5744" s="1">
        <v>6270.36</v>
      </c>
      <c r="P5744" s="1">
        <v>8229.64</v>
      </c>
      <c r="Q5744">
        <v>0</v>
      </c>
      <c r="R5744" s="1">
        <v>8175.37</v>
      </c>
      <c r="S5744">
        <v>54.27</v>
      </c>
    </row>
    <row r="5745" spans="1:19" x14ac:dyDescent="0.25">
      <c r="A5745" s="2">
        <v>1005</v>
      </c>
      <c r="B5745" t="s">
        <v>931</v>
      </c>
      <c r="C5745" s="2" t="str">
        <f t="shared" si="298"/>
        <v>11</v>
      </c>
      <c r="D5745" t="s">
        <v>334</v>
      </c>
      <c r="E5745" s="2" t="str">
        <f t="shared" si="299"/>
        <v>111040000</v>
      </c>
      <c r="F5745" t="s">
        <v>932</v>
      </c>
      <c r="G5745" t="s">
        <v>933</v>
      </c>
      <c r="H5745" t="s">
        <v>932</v>
      </c>
      <c r="I5745">
        <v>22000</v>
      </c>
      <c r="J5745" t="s">
        <v>39</v>
      </c>
      <c r="K5745" s="1">
        <v>10940</v>
      </c>
      <c r="L5745" s="1">
        <v>10940</v>
      </c>
      <c r="M5745">
        <v>0</v>
      </c>
      <c r="N5745" s="1">
        <v>13116.4</v>
      </c>
      <c r="O5745" s="1">
        <v>-2176.4</v>
      </c>
      <c r="P5745" s="1">
        <v>13116.4</v>
      </c>
      <c r="Q5745">
        <v>0</v>
      </c>
      <c r="R5745" s="1">
        <v>13116.4</v>
      </c>
      <c r="S5745">
        <v>0</v>
      </c>
    </row>
    <row r="5746" spans="1:19" x14ac:dyDescent="0.25">
      <c r="A5746" s="2">
        <v>1005</v>
      </c>
      <c r="B5746" t="s">
        <v>931</v>
      </c>
      <c r="C5746" s="2" t="str">
        <f t="shared" si="298"/>
        <v>11</v>
      </c>
      <c r="D5746" t="s">
        <v>334</v>
      </c>
      <c r="E5746" s="2" t="str">
        <f t="shared" si="299"/>
        <v>111040000</v>
      </c>
      <c r="F5746" t="s">
        <v>932</v>
      </c>
      <c r="G5746" t="s">
        <v>933</v>
      </c>
      <c r="H5746" t="s">
        <v>932</v>
      </c>
      <c r="I5746">
        <v>22002</v>
      </c>
      <c r="J5746" t="s">
        <v>40</v>
      </c>
      <c r="K5746">
        <v>150</v>
      </c>
      <c r="L5746">
        <v>150</v>
      </c>
      <c r="M5746">
        <v>0</v>
      </c>
      <c r="N5746">
        <v>0</v>
      </c>
      <c r="O5746">
        <v>150</v>
      </c>
      <c r="P5746">
        <v>0</v>
      </c>
      <c r="Q5746">
        <v>0</v>
      </c>
      <c r="R5746">
        <v>0</v>
      </c>
      <c r="S5746">
        <v>0</v>
      </c>
    </row>
    <row r="5747" spans="1:19" x14ac:dyDescent="0.25">
      <c r="A5747" s="2">
        <v>1005</v>
      </c>
      <c r="B5747" t="s">
        <v>931</v>
      </c>
      <c r="C5747" s="2" t="str">
        <f t="shared" si="298"/>
        <v>11</v>
      </c>
      <c r="D5747" t="s">
        <v>334</v>
      </c>
      <c r="E5747" s="2" t="str">
        <f t="shared" si="299"/>
        <v>111040000</v>
      </c>
      <c r="F5747" t="s">
        <v>932</v>
      </c>
      <c r="G5747" t="s">
        <v>933</v>
      </c>
      <c r="H5747" t="s">
        <v>932</v>
      </c>
      <c r="I5747">
        <v>22003</v>
      </c>
      <c r="J5747" t="s">
        <v>41</v>
      </c>
      <c r="K5747" s="1">
        <v>1800</v>
      </c>
      <c r="L5747" s="1">
        <v>1800</v>
      </c>
      <c r="M5747">
        <v>0</v>
      </c>
      <c r="N5747" s="1">
        <v>3621.52</v>
      </c>
      <c r="O5747" s="1">
        <v>-1821.52</v>
      </c>
      <c r="P5747" s="1">
        <v>3621.52</v>
      </c>
      <c r="Q5747">
        <v>0</v>
      </c>
      <c r="R5747" s="1">
        <v>3621.52</v>
      </c>
      <c r="S5747">
        <v>0</v>
      </c>
    </row>
    <row r="5748" spans="1:19" x14ac:dyDescent="0.25">
      <c r="A5748" s="2">
        <v>1005</v>
      </c>
      <c r="B5748" t="s">
        <v>931</v>
      </c>
      <c r="C5748" s="2" t="str">
        <f t="shared" si="298"/>
        <v>11</v>
      </c>
      <c r="D5748" t="s">
        <v>334</v>
      </c>
      <c r="E5748" s="2" t="str">
        <f t="shared" si="299"/>
        <v>111040000</v>
      </c>
      <c r="F5748" t="s">
        <v>932</v>
      </c>
      <c r="G5748" t="s">
        <v>933</v>
      </c>
      <c r="H5748" t="s">
        <v>932</v>
      </c>
      <c r="I5748">
        <v>22004</v>
      </c>
      <c r="J5748" t="s">
        <v>72</v>
      </c>
      <c r="K5748" s="1">
        <v>8000</v>
      </c>
      <c r="L5748" s="1">
        <v>8000</v>
      </c>
      <c r="M5748">
        <v>0</v>
      </c>
      <c r="N5748" s="1">
        <v>9283.6200000000008</v>
      </c>
      <c r="O5748" s="1">
        <v>-1283.6199999999999</v>
      </c>
      <c r="P5748" s="1">
        <v>9283.6200000000008</v>
      </c>
      <c r="Q5748">
        <v>0</v>
      </c>
      <c r="R5748" s="1">
        <v>9283.6200000000008</v>
      </c>
      <c r="S5748">
        <v>0</v>
      </c>
    </row>
    <row r="5749" spans="1:19" x14ac:dyDescent="0.25">
      <c r="A5749" s="2">
        <v>1005</v>
      </c>
      <c r="B5749" t="s">
        <v>931</v>
      </c>
      <c r="C5749" s="2" t="str">
        <f t="shared" si="298"/>
        <v>11</v>
      </c>
      <c r="D5749" t="s">
        <v>334</v>
      </c>
      <c r="E5749" s="2" t="str">
        <f t="shared" si="299"/>
        <v>111040000</v>
      </c>
      <c r="F5749" t="s">
        <v>932</v>
      </c>
      <c r="G5749" t="s">
        <v>933</v>
      </c>
      <c r="H5749" t="s">
        <v>932</v>
      </c>
      <c r="I5749">
        <v>22100</v>
      </c>
      <c r="J5749" t="s">
        <v>73</v>
      </c>
      <c r="K5749" s="1">
        <v>217592</v>
      </c>
      <c r="L5749" s="1">
        <v>217592</v>
      </c>
      <c r="M5749">
        <v>0</v>
      </c>
      <c r="N5749" s="1">
        <v>270183.12</v>
      </c>
      <c r="O5749" s="1">
        <v>-52591.12</v>
      </c>
      <c r="P5749" s="1">
        <v>270183.12</v>
      </c>
      <c r="Q5749">
        <v>0</v>
      </c>
      <c r="R5749" s="1">
        <v>270183.12</v>
      </c>
      <c r="S5749">
        <v>0</v>
      </c>
    </row>
    <row r="5750" spans="1:19" x14ac:dyDescent="0.25">
      <c r="A5750" s="2">
        <v>1005</v>
      </c>
      <c r="B5750" t="s">
        <v>931</v>
      </c>
      <c r="C5750" s="2" t="str">
        <f t="shared" si="298"/>
        <v>11</v>
      </c>
      <c r="D5750" t="s">
        <v>334</v>
      </c>
      <c r="E5750" s="2" t="str">
        <f t="shared" si="299"/>
        <v>111040000</v>
      </c>
      <c r="F5750" t="s">
        <v>932</v>
      </c>
      <c r="G5750" t="s">
        <v>933</v>
      </c>
      <c r="H5750" t="s">
        <v>932</v>
      </c>
      <c r="I5750">
        <v>22101</v>
      </c>
      <c r="J5750" t="s">
        <v>74</v>
      </c>
      <c r="K5750" s="1">
        <v>154500</v>
      </c>
      <c r="L5750" s="1">
        <v>154500</v>
      </c>
      <c r="M5750">
        <v>0</v>
      </c>
      <c r="N5750" s="1">
        <v>104787.22</v>
      </c>
      <c r="O5750" s="1">
        <v>49712.78</v>
      </c>
      <c r="P5750" s="1">
        <v>104787.22</v>
      </c>
      <c r="Q5750">
        <v>0</v>
      </c>
      <c r="R5750" s="1">
        <v>104787.22</v>
      </c>
      <c r="S5750">
        <v>0</v>
      </c>
    </row>
    <row r="5751" spans="1:19" x14ac:dyDescent="0.25">
      <c r="A5751" s="2">
        <v>1005</v>
      </c>
      <c r="B5751" t="s">
        <v>931</v>
      </c>
      <c r="C5751" s="2" t="str">
        <f t="shared" si="298"/>
        <v>11</v>
      </c>
      <c r="D5751" t="s">
        <v>334</v>
      </c>
      <c r="E5751" s="2" t="str">
        <f t="shared" si="299"/>
        <v>111040000</v>
      </c>
      <c r="F5751" t="s">
        <v>932</v>
      </c>
      <c r="G5751" t="s">
        <v>933</v>
      </c>
      <c r="H5751" t="s">
        <v>932</v>
      </c>
      <c r="I5751">
        <v>22102</v>
      </c>
      <c r="J5751" t="s">
        <v>75</v>
      </c>
      <c r="K5751" s="1">
        <v>77250</v>
      </c>
      <c r="L5751" s="1">
        <v>107250</v>
      </c>
      <c r="M5751" s="1">
        <v>30000</v>
      </c>
      <c r="N5751" s="1">
        <v>113668.8</v>
      </c>
      <c r="O5751" s="1">
        <v>-6418.8</v>
      </c>
      <c r="P5751" s="1">
        <v>113668.8</v>
      </c>
      <c r="Q5751">
        <v>0</v>
      </c>
      <c r="R5751" s="1">
        <v>113668.8</v>
      </c>
      <c r="S5751">
        <v>0</v>
      </c>
    </row>
    <row r="5752" spans="1:19" x14ac:dyDescent="0.25">
      <c r="A5752" s="2">
        <v>1005</v>
      </c>
      <c r="B5752" t="s">
        <v>931</v>
      </c>
      <c r="C5752" s="2" t="str">
        <f t="shared" si="298"/>
        <v>11</v>
      </c>
      <c r="D5752" t="s">
        <v>334</v>
      </c>
      <c r="E5752" s="2" t="str">
        <f t="shared" si="299"/>
        <v>111040000</v>
      </c>
      <c r="F5752" t="s">
        <v>932</v>
      </c>
      <c r="G5752" t="s">
        <v>933</v>
      </c>
      <c r="H5752" t="s">
        <v>932</v>
      </c>
      <c r="I5752">
        <v>22103</v>
      </c>
      <c r="J5752" t="s">
        <v>76</v>
      </c>
      <c r="K5752" s="1">
        <v>103000</v>
      </c>
      <c r="L5752" s="1">
        <v>103000</v>
      </c>
      <c r="M5752">
        <v>0</v>
      </c>
      <c r="N5752" s="1">
        <v>79421.649999999994</v>
      </c>
      <c r="O5752" s="1">
        <v>23578.35</v>
      </c>
      <c r="P5752" s="1">
        <v>79421.649999999994</v>
      </c>
      <c r="Q5752">
        <v>0</v>
      </c>
      <c r="R5752" s="1">
        <v>79421.649999999994</v>
      </c>
      <c r="S5752">
        <v>0</v>
      </c>
    </row>
    <row r="5753" spans="1:19" x14ac:dyDescent="0.25">
      <c r="A5753" s="2">
        <v>1005</v>
      </c>
      <c r="B5753" t="s">
        <v>931</v>
      </c>
      <c r="C5753" s="2" t="str">
        <f t="shared" si="298"/>
        <v>11</v>
      </c>
      <c r="D5753" t="s">
        <v>334</v>
      </c>
      <c r="E5753" s="2" t="str">
        <f t="shared" si="299"/>
        <v>111040000</v>
      </c>
      <c r="F5753" t="s">
        <v>932</v>
      </c>
      <c r="G5753" t="s">
        <v>933</v>
      </c>
      <c r="H5753" t="s">
        <v>932</v>
      </c>
      <c r="I5753">
        <v>22104</v>
      </c>
      <c r="J5753" t="s">
        <v>77</v>
      </c>
      <c r="K5753" s="1">
        <v>9000</v>
      </c>
      <c r="L5753" s="1">
        <v>19000</v>
      </c>
      <c r="M5753" s="1">
        <v>10000</v>
      </c>
      <c r="N5753" s="1">
        <v>29563.7</v>
      </c>
      <c r="O5753" s="1">
        <v>-10563.7</v>
      </c>
      <c r="P5753" s="1">
        <v>29563.7</v>
      </c>
      <c r="Q5753">
        <v>0</v>
      </c>
      <c r="R5753" s="1">
        <v>29563.68</v>
      </c>
      <c r="S5753">
        <v>0.02</v>
      </c>
    </row>
    <row r="5754" spans="1:19" x14ac:dyDescent="0.25">
      <c r="A5754" s="2">
        <v>1005</v>
      </c>
      <c r="B5754" t="s">
        <v>931</v>
      </c>
      <c r="C5754" s="2" t="str">
        <f t="shared" si="298"/>
        <v>11</v>
      </c>
      <c r="D5754" t="s">
        <v>334</v>
      </c>
      <c r="E5754" s="2" t="str">
        <f t="shared" si="299"/>
        <v>111040000</v>
      </c>
      <c r="F5754" t="s">
        <v>932</v>
      </c>
      <c r="G5754" t="s">
        <v>933</v>
      </c>
      <c r="H5754" t="s">
        <v>932</v>
      </c>
      <c r="I5754">
        <v>22105</v>
      </c>
      <c r="J5754" t="s">
        <v>357</v>
      </c>
      <c r="K5754" s="1">
        <v>145000</v>
      </c>
      <c r="L5754" s="1">
        <v>385000</v>
      </c>
      <c r="M5754" s="1">
        <v>240000</v>
      </c>
      <c r="N5754" s="1">
        <v>317005.78999999998</v>
      </c>
      <c r="O5754" s="1">
        <v>67994.210000000006</v>
      </c>
      <c r="P5754" s="1">
        <v>317005.78999999998</v>
      </c>
      <c r="Q5754">
        <v>0</v>
      </c>
      <c r="R5754" s="1">
        <v>317005.78999999998</v>
      </c>
      <c r="S5754">
        <v>0</v>
      </c>
    </row>
    <row r="5755" spans="1:19" x14ac:dyDescent="0.25">
      <c r="A5755" s="2">
        <v>1005</v>
      </c>
      <c r="B5755" t="s">
        <v>931</v>
      </c>
      <c r="C5755" s="2" t="str">
        <f t="shared" si="298"/>
        <v>11</v>
      </c>
      <c r="D5755" t="s">
        <v>334</v>
      </c>
      <c r="E5755" s="2" t="str">
        <f t="shared" si="299"/>
        <v>111040000</v>
      </c>
      <c r="F5755" t="s">
        <v>932</v>
      </c>
      <c r="G5755" t="s">
        <v>933</v>
      </c>
      <c r="H5755" t="s">
        <v>932</v>
      </c>
      <c r="I5755">
        <v>22107</v>
      </c>
      <c r="J5755" t="s">
        <v>106</v>
      </c>
      <c r="K5755" s="1">
        <v>11000</v>
      </c>
      <c r="L5755" s="1">
        <v>21000</v>
      </c>
      <c r="M5755" s="1">
        <v>10000</v>
      </c>
      <c r="N5755" s="1">
        <v>15735.35</v>
      </c>
      <c r="O5755" s="1">
        <v>5264.65</v>
      </c>
      <c r="P5755" s="1">
        <v>15735.35</v>
      </c>
      <c r="Q5755">
        <v>0</v>
      </c>
      <c r="R5755" s="1">
        <v>15735.35</v>
      </c>
      <c r="S5755">
        <v>0</v>
      </c>
    </row>
    <row r="5756" spans="1:19" x14ac:dyDescent="0.25">
      <c r="A5756" s="2">
        <v>1005</v>
      </c>
      <c r="B5756" t="s">
        <v>931</v>
      </c>
      <c r="C5756" s="2" t="str">
        <f t="shared" si="298"/>
        <v>11</v>
      </c>
      <c r="D5756" t="s">
        <v>334</v>
      </c>
      <c r="E5756" s="2" t="str">
        <f t="shared" si="299"/>
        <v>111040000</v>
      </c>
      <c r="F5756" t="s">
        <v>932</v>
      </c>
      <c r="G5756" t="s">
        <v>933</v>
      </c>
      <c r="H5756" t="s">
        <v>932</v>
      </c>
      <c r="I5756">
        <v>22109</v>
      </c>
      <c r="J5756" t="s">
        <v>78</v>
      </c>
      <c r="K5756" s="1">
        <v>28500</v>
      </c>
      <c r="L5756" s="1">
        <v>68500</v>
      </c>
      <c r="M5756" s="1">
        <v>40000</v>
      </c>
      <c r="N5756" s="1">
        <v>70827.86</v>
      </c>
      <c r="O5756" s="1">
        <v>-2327.86</v>
      </c>
      <c r="P5756" s="1">
        <v>70827.86</v>
      </c>
      <c r="Q5756">
        <v>0</v>
      </c>
      <c r="R5756" s="1">
        <v>70827.86</v>
      </c>
      <c r="S5756">
        <v>0</v>
      </c>
    </row>
    <row r="5757" spans="1:19" x14ac:dyDescent="0.25">
      <c r="A5757" s="2">
        <v>1005</v>
      </c>
      <c r="B5757" t="s">
        <v>931</v>
      </c>
      <c r="C5757" s="2" t="str">
        <f t="shared" si="298"/>
        <v>11</v>
      </c>
      <c r="D5757" t="s">
        <v>334</v>
      </c>
      <c r="E5757" s="2" t="str">
        <f t="shared" si="299"/>
        <v>111040000</v>
      </c>
      <c r="F5757" t="s">
        <v>932</v>
      </c>
      <c r="G5757" t="s">
        <v>933</v>
      </c>
      <c r="H5757" t="s">
        <v>932</v>
      </c>
      <c r="I5757">
        <v>22201</v>
      </c>
      <c r="J5757" t="s">
        <v>42</v>
      </c>
      <c r="K5757" s="1">
        <v>8300</v>
      </c>
      <c r="L5757" s="1">
        <v>8300</v>
      </c>
      <c r="M5757">
        <v>0</v>
      </c>
      <c r="N5757" s="1">
        <v>3351.29</v>
      </c>
      <c r="O5757" s="1">
        <v>4948.71</v>
      </c>
      <c r="P5757" s="1">
        <v>3351.29</v>
      </c>
      <c r="Q5757">
        <v>0</v>
      </c>
      <c r="R5757" s="1">
        <v>3351.29</v>
      </c>
      <c r="S5757">
        <v>0</v>
      </c>
    </row>
    <row r="5758" spans="1:19" x14ac:dyDescent="0.25">
      <c r="A5758" s="2">
        <v>1005</v>
      </c>
      <c r="B5758" t="s">
        <v>931</v>
      </c>
      <c r="C5758" s="2" t="str">
        <f t="shared" si="298"/>
        <v>11</v>
      </c>
      <c r="D5758" t="s">
        <v>334</v>
      </c>
      <c r="E5758" s="2" t="str">
        <f t="shared" si="299"/>
        <v>111040000</v>
      </c>
      <c r="F5758" t="s">
        <v>932</v>
      </c>
      <c r="G5758" t="s">
        <v>933</v>
      </c>
      <c r="H5758" t="s">
        <v>932</v>
      </c>
      <c r="I5758">
        <v>22209</v>
      </c>
      <c r="J5758" t="s">
        <v>43</v>
      </c>
      <c r="K5758" s="1">
        <v>1800</v>
      </c>
      <c r="L5758" s="1">
        <v>1800</v>
      </c>
      <c r="M5758">
        <v>0</v>
      </c>
      <c r="N5758">
        <v>0</v>
      </c>
      <c r="O5758" s="1">
        <v>1800</v>
      </c>
      <c r="P5758">
        <v>0</v>
      </c>
      <c r="Q5758">
        <v>0</v>
      </c>
      <c r="R5758">
        <v>0</v>
      </c>
      <c r="S5758">
        <v>0</v>
      </c>
    </row>
    <row r="5759" spans="1:19" x14ac:dyDescent="0.25">
      <c r="A5759" s="2">
        <v>1005</v>
      </c>
      <c r="B5759" t="s">
        <v>931</v>
      </c>
      <c r="C5759" s="2" t="str">
        <f t="shared" si="298"/>
        <v>11</v>
      </c>
      <c r="D5759" t="s">
        <v>334</v>
      </c>
      <c r="E5759" s="2" t="str">
        <f t="shared" si="299"/>
        <v>111040000</v>
      </c>
      <c r="F5759" t="s">
        <v>932</v>
      </c>
      <c r="G5759" t="s">
        <v>933</v>
      </c>
      <c r="H5759" t="s">
        <v>932</v>
      </c>
      <c r="I5759">
        <v>22300</v>
      </c>
      <c r="J5759" t="s">
        <v>79</v>
      </c>
      <c r="K5759" s="1">
        <v>10000</v>
      </c>
      <c r="L5759" s="1">
        <v>10000</v>
      </c>
      <c r="M5759">
        <v>0</v>
      </c>
      <c r="N5759" s="1">
        <v>3324.56</v>
      </c>
      <c r="O5759" s="1">
        <v>6675.44</v>
      </c>
      <c r="P5759" s="1">
        <v>3324.56</v>
      </c>
      <c r="Q5759">
        <v>0</v>
      </c>
      <c r="R5759" s="1">
        <v>3324.56</v>
      </c>
      <c r="S5759">
        <v>0</v>
      </c>
    </row>
    <row r="5760" spans="1:19" x14ac:dyDescent="0.25">
      <c r="A5760" s="2">
        <v>1005</v>
      </c>
      <c r="B5760" t="s">
        <v>931</v>
      </c>
      <c r="C5760" s="2" t="str">
        <f t="shared" si="298"/>
        <v>11</v>
      </c>
      <c r="D5760" t="s">
        <v>334</v>
      </c>
      <c r="E5760" s="2" t="str">
        <f t="shared" si="299"/>
        <v>111040000</v>
      </c>
      <c r="F5760" t="s">
        <v>932</v>
      </c>
      <c r="G5760" t="s">
        <v>933</v>
      </c>
      <c r="H5760" t="s">
        <v>932</v>
      </c>
      <c r="I5760">
        <v>22400</v>
      </c>
      <c r="J5760" t="s">
        <v>107</v>
      </c>
      <c r="K5760" s="1">
        <v>12000</v>
      </c>
      <c r="L5760" s="1">
        <v>11666.27</v>
      </c>
      <c r="M5760">
        <v>-333.73</v>
      </c>
      <c r="N5760" s="1">
        <v>11666.27</v>
      </c>
      <c r="O5760">
        <v>0</v>
      </c>
      <c r="P5760" s="1">
        <v>11666.27</v>
      </c>
      <c r="Q5760">
        <v>0</v>
      </c>
      <c r="R5760" s="1">
        <v>11666.27</v>
      </c>
      <c r="S5760">
        <v>0</v>
      </c>
    </row>
    <row r="5761" spans="1:19" x14ac:dyDescent="0.25">
      <c r="A5761" s="2">
        <v>1005</v>
      </c>
      <c r="B5761" t="s">
        <v>931</v>
      </c>
      <c r="C5761" s="2" t="str">
        <f t="shared" si="298"/>
        <v>11</v>
      </c>
      <c r="D5761" t="s">
        <v>334</v>
      </c>
      <c r="E5761" s="2" t="str">
        <f t="shared" si="299"/>
        <v>111040000</v>
      </c>
      <c r="F5761" t="s">
        <v>932</v>
      </c>
      <c r="G5761" t="s">
        <v>933</v>
      </c>
      <c r="H5761" t="s">
        <v>932</v>
      </c>
      <c r="I5761">
        <v>22409</v>
      </c>
      <c r="J5761" t="s">
        <v>80</v>
      </c>
      <c r="K5761" s="1">
        <v>8000</v>
      </c>
      <c r="L5761" s="1">
        <v>4000</v>
      </c>
      <c r="M5761" s="1">
        <v>-4000</v>
      </c>
      <c r="N5761" s="1">
        <v>2175.2800000000002</v>
      </c>
      <c r="O5761" s="1">
        <v>1824.72</v>
      </c>
      <c r="P5761" s="1">
        <v>2175.2800000000002</v>
      </c>
      <c r="Q5761">
        <v>0</v>
      </c>
      <c r="R5761" s="1">
        <v>2175.2800000000002</v>
      </c>
      <c r="S5761">
        <v>0</v>
      </c>
    </row>
    <row r="5762" spans="1:19" x14ac:dyDescent="0.25">
      <c r="A5762" s="2">
        <v>1005</v>
      </c>
      <c r="B5762" t="s">
        <v>931</v>
      </c>
      <c r="C5762" s="2" t="str">
        <f t="shared" si="298"/>
        <v>11</v>
      </c>
      <c r="D5762" t="s">
        <v>334</v>
      </c>
      <c r="E5762" s="2" t="str">
        <f t="shared" si="299"/>
        <v>111040000</v>
      </c>
      <c r="F5762" t="s">
        <v>932</v>
      </c>
      <c r="G5762" t="s">
        <v>933</v>
      </c>
      <c r="H5762" t="s">
        <v>932</v>
      </c>
      <c r="I5762">
        <v>22500</v>
      </c>
      <c r="J5762" t="s">
        <v>81</v>
      </c>
      <c r="K5762" s="1">
        <v>1400</v>
      </c>
      <c r="L5762" s="1">
        <v>1400</v>
      </c>
      <c r="M5762">
        <v>0</v>
      </c>
      <c r="N5762">
        <v>42.13</v>
      </c>
      <c r="O5762" s="1">
        <v>1357.87</v>
      </c>
      <c r="P5762">
        <v>42.13</v>
      </c>
      <c r="Q5762">
        <v>0</v>
      </c>
      <c r="R5762">
        <v>42.13</v>
      </c>
      <c r="S5762">
        <v>0</v>
      </c>
    </row>
    <row r="5763" spans="1:19" x14ac:dyDescent="0.25">
      <c r="A5763" s="2">
        <v>1005</v>
      </c>
      <c r="B5763" t="s">
        <v>931</v>
      </c>
      <c r="C5763" s="2" t="str">
        <f t="shared" si="298"/>
        <v>11</v>
      </c>
      <c r="D5763" t="s">
        <v>334</v>
      </c>
      <c r="E5763" s="2" t="str">
        <f t="shared" si="299"/>
        <v>111040000</v>
      </c>
      <c r="F5763" t="s">
        <v>932</v>
      </c>
      <c r="G5763" t="s">
        <v>933</v>
      </c>
      <c r="H5763" t="s">
        <v>932</v>
      </c>
      <c r="I5763">
        <v>22602</v>
      </c>
      <c r="J5763" t="s">
        <v>108</v>
      </c>
      <c r="K5763" s="1">
        <v>2250</v>
      </c>
      <c r="L5763">
        <v>0</v>
      </c>
      <c r="M5763" s="1">
        <v>-2250</v>
      </c>
      <c r="N5763">
        <v>0</v>
      </c>
      <c r="O5763">
        <v>0</v>
      </c>
      <c r="P5763">
        <v>0</v>
      </c>
      <c r="Q5763">
        <v>0</v>
      </c>
      <c r="R5763">
        <v>0</v>
      </c>
      <c r="S5763">
        <v>0</v>
      </c>
    </row>
    <row r="5764" spans="1:19" x14ac:dyDescent="0.25">
      <c r="A5764" s="2">
        <v>1005</v>
      </c>
      <c r="B5764" t="s">
        <v>931</v>
      </c>
      <c r="C5764" s="2" t="str">
        <f t="shared" si="298"/>
        <v>11</v>
      </c>
      <c r="D5764" t="s">
        <v>334</v>
      </c>
      <c r="E5764" s="2" t="str">
        <f t="shared" si="299"/>
        <v>111040000</v>
      </c>
      <c r="F5764" t="s">
        <v>932</v>
      </c>
      <c r="G5764" t="s">
        <v>933</v>
      </c>
      <c r="H5764" t="s">
        <v>932</v>
      </c>
      <c r="I5764">
        <v>22603</v>
      </c>
      <c r="J5764" t="s">
        <v>82</v>
      </c>
      <c r="K5764" s="1">
        <v>2000</v>
      </c>
      <c r="L5764" s="1">
        <v>2000</v>
      </c>
      <c r="M5764">
        <v>0</v>
      </c>
      <c r="N5764" s="1">
        <v>1584</v>
      </c>
      <c r="O5764">
        <v>416</v>
      </c>
      <c r="P5764" s="1">
        <v>1584</v>
      </c>
      <c r="Q5764">
        <v>0</v>
      </c>
      <c r="R5764" s="1">
        <v>1584</v>
      </c>
      <c r="S5764">
        <v>0</v>
      </c>
    </row>
    <row r="5765" spans="1:19" x14ac:dyDescent="0.25">
      <c r="A5765" s="2">
        <v>1005</v>
      </c>
      <c r="B5765" t="s">
        <v>931</v>
      </c>
      <c r="C5765" s="2" t="str">
        <f t="shared" si="298"/>
        <v>11</v>
      </c>
      <c r="D5765" t="s">
        <v>334</v>
      </c>
      <c r="E5765" s="2" t="str">
        <f t="shared" si="299"/>
        <v>111040000</v>
      </c>
      <c r="F5765" t="s">
        <v>932</v>
      </c>
      <c r="G5765" t="s">
        <v>933</v>
      </c>
      <c r="H5765" t="s">
        <v>932</v>
      </c>
      <c r="I5765">
        <v>22605</v>
      </c>
      <c r="J5765" t="s">
        <v>203</v>
      </c>
      <c r="K5765" s="1">
        <v>3000</v>
      </c>
      <c r="L5765" s="1">
        <v>3000</v>
      </c>
      <c r="M5765">
        <v>0</v>
      </c>
      <c r="N5765" s="1">
        <v>1742.45</v>
      </c>
      <c r="O5765" s="1">
        <v>1257.55</v>
      </c>
      <c r="P5765" s="1">
        <v>1742.45</v>
      </c>
      <c r="Q5765">
        <v>0</v>
      </c>
      <c r="R5765" s="1">
        <v>1742.45</v>
      </c>
      <c r="S5765">
        <v>0</v>
      </c>
    </row>
    <row r="5766" spans="1:19" x14ac:dyDescent="0.25">
      <c r="A5766" s="2">
        <v>1005</v>
      </c>
      <c r="B5766" t="s">
        <v>931</v>
      </c>
      <c r="C5766" s="2" t="str">
        <f t="shared" si="298"/>
        <v>11</v>
      </c>
      <c r="D5766" t="s">
        <v>334</v>
      </c>
      <c r="E5766" s="2" t="str">
        <f t="shared" si="299"/>
        <v>111040000</v>
      </c>
      <c r="F5766" t="s">
        <v>932</v>
      </c>
      <c r="G5766" t="s">
        <v>933</v>
      </c>
      <c r="H5766" t="s">
        <v>932</v>
      </c>
      <c r="I5766">
        <v>22606</v>
      </c>
      <c r="J5766" t="s">
        <v>83</v>
      </c>
      <c r="K5766" s="1">
        <v>1250</v>
      </c>
      <c r="L5766" s="1">
        <v>1250</v>
      </c>
      <c r="M5766">
        <v>0</v>
      </c>
      <c r="N5766">
        <v>0</v>
      </c>
      <c r="O5766" s="1">
        <v>1250</v>
      </c>
      <c r="P5766">
        <v>0</v>
      </c>
      <c r="Q5766">
        <v>0</v>
      </c>
      <c r="R5766">
        <v>0</v>
      </c>
      <c r="S5766">
        <v>0</v>
      </c>
    </row>
    <row r="5767" spans="1:19" x14ac:dyDescent="0.25">
      <c r="A5767" s="2">
        <v>1005</v>
      </c>
      <c r="B5767" t="s">
        <v>931</v>
      </c>
      <c r="C5767" s="2" t="str">
        <f t="shared" si="298"/>
        <v>11</v>
      </c>
      <c r="D5767" t="s">
        <v>334</v>
      </c>
      <c r="E5767" s="2" t="str">
        <f t="shared" si="299"/>
        <v>111040000</v>
      </c>
      <c r="F5767" t="s">
        <v>932</v>
      </c>
      <c r="G5767" t="s">
        <v>933</v>
      </c>
      <c r="H5767" t="s">
        <v>932</v>
      </c>
      <c r="I5767">
        <v>22609</v>
      </c>
      <c r="J5767" t="s">
        <v>44</v>
      </c>
      <c r="K5767" s="1">
        <v>15000</v>
      </c>
      <c r="L5767" s="1">
        <v>15000</v>
      </c>
      <c r="M5767">
        <v>0</v>
      </c>
      <c r="N5767" s="1">
        <v>19257.34</v>
      </c>
      <c r="O5767" s="1">
        <v>-4257.34</v>
      </c>
      <c r="P5767" s="1">
        <v>19257.34</v>
      </c>
      <c r="Q5767">
        <v>0</v>
      </c>
      <c r="R5767" s="1">
        <v>19257.34</v>
      </c>
      <c r="S5767">
        <v>0</v>
      </c>
    </row>
    <row r="5768" spans="1:19" x14ac:dyDescent="0.25">
      <c r="A5768" s="2">
        <v>1005</v>
      </c>
      <c r="B5768" t="s">
        <v>931</v>
      </c>
      <c r="C5768" s="2" t="str">
        <f t="shared" si="298"/>
        <v>11</v>
      </c>
      <c r="D5768" t="s">
        <v>334</v>
      </c>
      <c r="E5768" s="2" t="str">
        <f t="shared" si="299"/>
        <v>111040000</v>
      </c>
      <c r="F5768" t="s">
        <v>932</v>
      </c>
      <c r="G5768" t="s">
        <v>933</v>
      </c>
      <c r="H5768" t="s">
        <v>932</v>
      </c>
      <c r="I5768">
        <v>22700</v>
      </c>
      <c r="J5768" t="s">
        <v>84</v>
      </c>
      <c r="K5768" s="1">
        <v>50000</v>
      </c>
      <c r="L5768" s="1">
        <v>44975.18</v>
      </c>
      <c r="M5768" s="1">
        <v>-5024.82</v>
      </c>
      <c r="N5768" s="1">
        <v>35530.44</v>
      </c>
      <c r="O5768" s="1">
        <v>9444.74</v>
      </c>
      <c r="P5768" s="1">
        <v>35530.44</v>
      </c>
      <c r="Q5768">
        <v>0</v>
      </c>
      <c r="R5768" s="1">
        <v>35530.44</v>
      </c>
      <c r="S5768">
        <v>0</v>
      </c>
    </row>
    <row r="5769" spans="1:19" x14ac:dyDescent="0.25">
      <c r="A5769" s="2">
        <v>1005</v>
      </c>
      <c r="B5769" t="s">
        <v>931</v>
      </c>
      <c r="C5769" s="2" t="str">
        <f t="shared" si="298"/>
        <v>11</v>
      </c>
      <c r="D5769" t="s">
        <v>334</v>
      </c>
      <c r="E5769" s="2" t="str">
        <f t="shared" si="299"/>
        <v>111040000</v>
      </c>
      <c r="F5769" t="s">
        <v>932</v>
      </c>
      <c r="G5769" t="s">
        <v>933</v>
      </c>
      <c r="H5769" t="s">
        <v>932</v>
      </c>
      <c r="I5769">
        <v>22701</v>
      </c>
      <c r="J5769" t="s">
        <v>85</v>
      </c>
      <c r="K5769" s="1">
        <v>2801600</v>
      </c>
      <c r="L5769" s="1">
        <v>2801600</v>
      </c>
      <c r="M5769">
        <v>0</v>
      </c>
      <c r="N5769" s="1">
        <v>2771578.44</v>
      </c>
      <c r="O5769" s="1">
        <v>30021.56</v>
      </c>
      <c r="P5769" s="1">
        <v>2771578.44</v>
      </c>
      <c r="Q5769">
        <v>0</v>
      </c>
      <c r="R5769" s="1">
        <v>2771578.44</v>
      </c>
      <c r="S5769">
        <v>0</v>
      </c>
    </row>
    <row r="5770" spans="1:19" x14ac:dyDescent="0.25">
      <c r="A5770" s="2">
        <v>1005</v>
      </c>
      <c r="B5770" t="s">
        <v>931</v>
      </c>
      <c r="C5770" s="2" t="str">
        <f t="shared" si="298"/>
        <v>11</v>
      </c>
      <c r="D5770" t="s">
        <v>334</v>
      </c>
      <c r="E5770" s="2" t="str">
        <f t="shared" si="299"/>
        <v>111040000</v>
      </c>
      <c r="F5770" t="s">
        <v>932</v>
      </c>
      <c r="G5770" t="s">
        <v>933</v>
      </c>
      <c r="H5770" t="s">
        <v>932</v>
      </c>
      <c r="I5770">
        <v>22704</v>
      </c>
      <c r="J5770" t="s">
        <v>136</v>
      </c>
      <c r="K5770" s="1">
        <v>7700000</v>
      </c>
      <c r="L5770" s="1">
        <v>7367000</v>
      </c>
      <c r="M5770" s="1">
        <v>-333000</v>
      </c>
      <c r="N5770" s="1">
        <v>7363417</v>
      </c>
      <c r="O5770" s="1">
        <v>3583</v>
      </c>
      <c r="P5770" s="1">
        <v>7363417</v>
      </c>
      <c r="Q5770">
        <v>0</v>
      </c>
      <c r="R5770" s="1">
        <v>7363417</v>
      </c>
      <c r="S5770">
        <v>0</v>
      </c>
    </row>
    <row r="5771" spans="1:19" x14ac:dyDescent="0.25">
      <c r="A5771" s="2">
        <v>1005</v>
      </c>
      <c r="B5771" t="s">
        <v>931</v>
      </c>
      <c r="C5771" s="2" t="str">
        <f t="shared" si="298"/>
        <v>11</v>
      </c>
      <c r="D5771" t="s">
        <v>334</v>
      </c>
      <c r="E5771" s="2" t="str">
        <f t="shared" si="299"/>
        <v>111040000</v>
      </c>
      <c r="F5771" t="s">
        <v>932</v>
      </c>
      <c r="G5771" t="s">
        <v>933</v>
      </c>
      <c r="H5771" t="s">
        <v>932</v>
      </c>
      <c r="I5771">
        <v>22705</v>
      </c>
      <c r="J5771" t="s">
        <v>223</v>
      </c>
      <c r="K5771" s="1">
        <v>181200</v>
      </c>
      <c r="L5771" s="1">
        <v>181200</v>
      </c>
      <c r="M5771">
        <v>0</v>
      </c>
      <c r="N5771" s="1">
        <v>160721.28</v>
      </c>
      <c r="O5771" s="1">
        <v>20478.72</v>
      </c>
      <c r="P5771" s="1">
        <v>160721.28</v>
      </c>
      <c r="Q5771">
        <v>0</v>
      </c>
      <c r="R5771" s="1">
        <v>160721.28</v>
      </c>
      <c r="S5771">
        <v>0</v>
      </c>
    </row>
    <row r="5772" spans="1:19" x14ac:dyDescent="0.25">
      <c r="A5772" s="2">
        <v>1005</v>
      </c>
      <c r="B5772" t="s">
        <v>931</v>
      </c>
      <c r="C5772" s="2" t="str">
        <f t="shared" si="298"/>
        <v>11</v>
      </c>
      <c r="D5772" t="s">
        <v>334</v>
      </c>
      <c r="E5772" s="2" t="str">
        <f t="shared" si="299"/>
        <v>111040000</v>
      </c>
      <c r="F5772" t="s">
        <v>932</v>
      </c>
      <c r="G5772" t="s">
        <v>933</v>
      </c>
      <c r="H5772" t="s">
        <v>932</v>
      </c>
      <c r="I5772">
        <v>22706</v>
      </c>
      <c r="J5772" t="s">
        <v>86</v>
      </c>
      <c r="K5772" s="1">
        <v>2530</v>
      </c>
      <c r="L5772" s="1">
        <v>2530</v>
      </c>
      <c r="M5772">
        <v>0</v>
      </c>
      <c r="N5772" s="1">
        <v>17324.18</v>
      </c>
      <c r="O5772" s="1">
        <v>-14794.18</v>
      </c>
      <c r="P5772" s="1">
        <v>17324.18</v>
      </c>
      <c r="Q5772">
        <v>0</v>
      </c>
      <c r="R5772" s="1">
        <v>17324.18</v>
      </c>
      <c r="S5772">
        <v>0</v>
      </c>
    </row>
    <row r="5773" spans="1:19" x14ac:dyDescent="0.25">
      <c r="A5773" s="2">
        <v>1005</v>
      </c>
      <c r="B5773" t="s">
        <v>931</v>
      </c>
      <c r="C5773" s="2" t="str">
        <f t="shared" si="298"/>
        <v>11</v>
      </c>
      <c r="D5773" t="s">
        <v>334</v>
      </c>
      <c r="E5773" s="2" t="str">
        <f t="shared" si="299"/>
        <v>111040000</v>
      </c>
      <c r="F5773" t="s">
        <v>932</v>
      </c>
      <c r="G5773" t="s">
        <v>933</v>
      </c>
      <c r="H5773" t="s">
        <v>932</v>
      </c>
      <c r="I5773">
        <v>22709</v>
      </c>
      <c r="J5773" t="s">
        <v>87</v>
      </c>
      <c r="K5773" s="1">
        <v>120349</v>
      </c>
      <c r="L5773" s="1">
        <v>120349</v>
      </c>
      <c r="M5773">
        <v>0</v>
      </c>
      <c r="N5773" s="1">
        <v>172139.82</v>
      </c>
      <c r="O5773" s="1">
        <v>-51790.82</v>
      </c>
      <c r="P5773" s="1">
        <v>172139.82</v>
      </c>
      <c r="Q5773">
        <v>0</v>
      </c>
      <c r="R5773" s="1">
        <v>169992.14</v>
      </c>
      <c r="S5773" s="1">
        <v>2147.6799999999998</v>
      </c>
    </row>
    <row r="5774" spans="1:19" x14ac:dyDescent="0.25">
      <c r="A5774" s="2">
        <v>1005</v>
      </c>
      <c r="B5774" t="s">
        <v>931</v>
      </c>
      <c r="C5774" s="2" t="str">
        <f t="shared" si="298"/>
        <v>11</v>
      </c>
      <c r="D5774" t="s">
        <v>334</v>
      </c>
      <c r="E5774" s="2" t="str">
        <f t="shared" si="299"/>
        <v>111040000</v>
      </c>
      <c r="F5774" t="s">
        <v>932</v>
      </c>
      <c r="G5774" t="s">
        <v>933</v>
      </c>
      <c r="H5774" t="s">
        <v>932</v>
      </c>
      <c r="I5774">
        <v>23001</v>
      </c>
      <c r="J5774" t="s">
        <v>88</v>
      </c>
      <c r="K5774" s="1">
        <v>3250</v>
      </c>
      <c r="L5774" s="1">
        <v>2000</v>
      </c>
      <c r="M5774" s="1">
        <v>-1250</v>
      </c>
      <c r="N5774">
        <v>0</v>
      </c>
      <c r="O5774" s="1">
        <v>2000</v>
      </c>
      <c r="P5774">
        <v>0</v>
      </c>
      <c r="Q5774">
        <v>0</v>
      </c>
      <c r="R5774">
        <v>0</v>
      </c>
      <c r="S5774">
        <v>0</v>
      </c>
    </row>
    <row r="5775" spans="1:19" x14ac:dyDescent="0.25">
      <c r="A5775" s="2">
        <v>1005</v>
      </c>
      <c r="B5775" t="s">
        <v>931</v>
      </c>
      <c r="C5775" s="2" t="str">
        <f t="shared" si="298"/>
        <v>11</v>
      </c>
      <c r="D5775" t="s">
        <v>334</v>
      </c>
      <c r="E5775" s="2" t="str">
        <f t="shared" si="299"/>
        <v>111040000</v>
      </c>
      <c r="F5775" t="s">
        <v>932</v>
      </c>
      <c r="G5775" t="s">
        <v>933</v>
      </c>
      <c r="H5775" t="s">
        <v>932</v>
      </c>
      <c r="I5775">
        <v>23100</v>
      </c>
      <c r="J5775" t="s">
        <v>89</v>
      </c>
      <c r="K5775" s="1">
        <v>3250</v>
      </c>
      <c r="L5775" s="1">
        <v>2000</v>
      </c>
      <c r="M5775" s="1">
        <v>-1250</v>
      </c>
      <c r="N5775">
        <v>453.39</v>
      </c>
      <c r="O5775" s="1">
        <v>1546.61</v>
      </c>
      <c r="P5775">
        <v>453.39</v>
      </c>
      <c r="Q5775">
        <v>0</v>
      </c>
      <c r="R5775">
        <v>453.39</v>
      </c>
      <c r="S5775">
        <v>0</v>
      </c>
    </row>
    <row r="5776" spans="1:19" x14ac:dyDescent="0.25">
      <c r="A5776" s="2">
        <v>1005</v>
      </c>
      <c r="B5776" t="s">
        <v>931</v>
      </c>
      <c r="C5776" s="2" t="str">
        <f t="shared" ref="C5776:C5800" si="300">"11"</f>
        <v>11</v>
      </c>
      <c r="D5776" t="s">
        <v>334</v>
      </c>
      <c r="E5776" s="2" t="str">
        <f t="shared" ref="E5776:E5800" si="301">"111040000"</f>
        <v>111040000</v>
      </c>
      <c r="F5776" t="s">
        <v>932</v>
      </c>
      <c r="G5776" t="s">
        <v>933</v>
      </c>
      <c r="H5776" t="s">
        <v>932</v>
      </c>
      <c r="I5776">
        <v>25401</v>
      </c>
      <c r="J5776" t="s">
        <v>765</v>
      </c>
      <c r="K5776" s="1">
        <v>15500000</v>
      </c>
      <c r="L5776" s="1">
        <v>15465490.810000001</v>
      </c>
      <c r="M5776" s="1">
        <v>-34509.19</v>
      </c>
      <c r="N5776" s="1">
        <v>15465490.810000001</v>
      </c>
      <c r="O5776">
        <v>0</v>
      </c>
      <c r="P5776" s="1">
        <v>15464734.210000001</v>
      </c>
      <c r="Q5776">
        <v>756.6</v>
      </c>
      <c r="R5776" s="1">
        <v>15464724.210000001</v>
      </c>
      <c r="S5776">
        <v>10</v>
      </c>
    </row>
    <row r="5777" spans="1:19" x14ac:dyDescent="0.25">
      <c r="A5777" s="2">
        <v>1005</v>
      </c>
      <c r="B5777" t="s">
        <v>931</v>
      </c>
      <c r="C5777" s="2" t="str">
        <f t="shared" si="300"/>
        <v>11</v>
      </c>
      <c r="D5777" t="s">
        <v>334</v>
      </c>
      <c r="E5777" s="2" t="str">
        <f t="shared" si="301"/>
        <v>111040000</v>
      </c>
      <c r="F5777" t="s">
        <v>932</v>
      </c>
      <c r="G5777" t="s">
        <v>933</v>
      </c>
      <c r="H5777" t="s">
        <v>932</v>
      </c>
      <c r="I5777">
        <v>27100</v>
      </c>
      <c r="J5777" t="s">
        <v>230</v>
      </c>
      <c r="K5777" s="1">
        <v>4500</v>
      </c>
      <c r="L5777" s="1">
        <v>10000</v>
      </c>
      <c r="M5777" s="1">
        <v>5500</v>
      </c>
      <c r="N5777" s="1">
        <v>7282.62</v>
      </c>
      <c r="O5777" s="1">
        <v>2717.38</v>
      </c>
      <c r="P5777" s="1">
        <v>7282.62</v>
      </c>
      <c r="Q5777">
        <v>0</v>
      </c>
      <c r="R5777" s="1">
        <v>7282.62</v>
      </c>
      <c r="S5777">
        <v>0</v>
      </c>
    </row>
    <row r="5778" spans="1:19" x14ac:dyDescent="0.25">
      <c r="A5778" s="2">
        <v>1005</v>
      </c>
      <c r="B5778" t="s">
        <v>931</v>
      </c>
      <c r="C5778" s="2" t="str">
        <f t="shared" si="300"/>
        <v>11</v>
      </c>
      <c r="D5778" t="s">
        <v>334</v>
      </c>
      <c r="E5778" s="2" t="str">
        <f t="shared" si="301"/>
        <v>111040000</v>
      </c>
      <c r="F5778" t="s">
        <v>932</v>
      </c>
      <c r="G5778" t="s">
        <v>933</v>
      </c>
      <c r="H5778" t="s">
        <v>932</v>
      </c>
      <c r="I5778">
        <v>28001</v>
      </c>
      <c r="J5778" t="s">
        <v>45</v>
      </c>
      <c r="K5778" s="1">
        <v>4175</v>
      </c>
      <c r="L5778" s="1">
        <v>1675</v>
      </c>
      <c r="M5778" s="1">
        <v>-2500</v>
      </c>
      <c r="N5778">
        <v>76.45</v>
      </c>
      <c r="O5778" s="1">
        <v>1598.55</v>
      </c>
      <c r="P5778">
        <v>76.45</v>
      </c>
      <c r="Q5778">
        <v>0</v>
      </c>
      <c r="R5778">
        <v>76.45</v>
      </c>
      <c r="S5778">
        <v>0</v>
      </c>
    </row>
    <row r="5779" spans="1:19" x14ac:dyDescent="0.25">
      <c r="A5779" s="2">
        <v>1005</v>
      </c>
      <c r="B5779" t="s">
        <v>931</v>
      </c>
      <c r="C5779" s="2" t="str">
        <f t="shared" si="300"/>
        <v>11</v>
      </c>
      <c r="D5779" t="s">
        <v>334</v>
      </c>
      <c r="E5779" s="2" t="str">
        <f t="shared" si="301"/>
        <v>111040000</v>
      </c>
      <c r="F5779" t="s">
        <v>932</v>
      </c>
      <c r="G5779" t="s">
        <v>933</v>
      </c>
      <c r="H5779" t="s">
        <v>932</v>
      </c>
      <c r="I5779">
        <v>62300</v>
      </c>
      <c r="J5779" t="s">
        <v>90</v>
      </c>
      <c r="K5779" s="1">
        <v>4635</v>
      </c>
      <c r="L5779" s="1">
        <v>4635</v>
      </c>
      <c r="M5779">
        <v>0</v>
      </c>
      <c r="N5779" s="1">
        <v>1441.62</v>
      </c>
      <c r="O5779" s="1">
        <v>3193.38</v>
      </c>
      <c r="P5779" s="1">
        <v>1441.62</v>
      </c>
      <c r="Q5779">
        <v>0</v>
      </c>
      <c r="R5779" s="1">
        <v>1441.62</v>
      </c>
      <c r="S5779">
        <v>0</v>
      </c>
    </row>
    <row r="5780" spans="1:19" x14ac:dyDescent="0.25">
      <c r="A5780" s="2">
        <v>1005</v>
      </c>
      <c r="B5780" t="s">
        <v>931</v>
      </c>
      <c r="C5780" s="2" t="str">
        <f t="shared" si="300"/>
        <v>11</v>
      </c>
      <c r="D5780" t="s">
        <v>334</v>
      </c>
      <c r="E5780" s="2" t="str">
        <f t="shared" si="301"/>
        <v>111040000</v>
      </c>
      <c r="F5780" t="s">
        <v>932</v>
      </c>
      <c r="G5780" t="s">
        <v>933</v>
      </c>
      <c r="H5780" t="s">
        <v>932</v>
      </c>
      <c r="I5780">
        <v>62301</v>
      </c>
      <c r="J5780" t="s">
        <v>157</v>
      </c>
      <c r="K5780" s="1">
        <v>4635</v>
      </c>
      <c r="L5780" s="1">
        <v>4635</v>
      </c>
      <c r="M5780">
        <v>0</v>
      </c>
      <c r="N5780">
        <v>357.59</v>
      </c>
      <c r="O5780" s="1">
        <v>4277.41</v>
      </c>
      <c r="P5780">
        <v>357.59</v>
      </c>
      <c r="Q5780">
        <v>0</v>
      </c>
      <c r="R5780">
        <v>357.59</v>
      </c>
      <c r="S5780">
        <v>0</v>
      </c>
    </row>
    <row r="5781" spans="1:19" x14ac:dyDescent="0.25">
      <c r="A5781" s="2">
        <v>1005</v>
      </c>
      <c r="B5781" t="s">
        <v>931</v>
      </c>
      <c r="C5781" s="2" t="str">
        <f t="shared" si="300"/>
        <v>11</v>
      </c>
      <c r="D5781" t="s">
        <v>334</v>
      </c>
      <c r="E5781" s="2" t="str">
        <f t="shared" si="301"/>
        <v>111040000</v>
      </c>
      <c r="F5781" t="s">
        <v>932</v>
      </c>
      <c r="G5781" t="s">
        <v>933</v>
      </c>
      <c r="H5781" t="s">
        <v>932</v>
      </c>
      <c r="I5781">
        <v>62303</v>
      </c>
      <c r="J5781" t="s">
        <v>91</v>
      </c>
      <c r="K5781" s="1">
        <v>3940</v>
      </c>
      <c r="L5781" s="1">
        <v>3940</v>
      </c>
      <c r="M5781">
        <v>0</v>
      </c>
      <c r="N5781">
        <v>0</v>
      </c>
      <c r="O5781" s="1">
        <v>3940</v>
      </c>
      <c r="P5781">
        <v>0</v>
      </c>
      <c r="Q5781">
        <v>0</v>
      </c>
      <c r="R5781">
        <v>0</v>
      </c>
      <c r="S5781">
        <v>0</v>
      </c>
    </row>
    <row r="5782" spans="1:19" x14ac:dyDescent="0.25">
      <c r="A5782" s="2">
        <v>1005</v>
      </c>
      <c r="B5782" t="s">
        <v>931</v>
      </c>
      <c r="C5782" s="2" t="str">
        <f t="shared" si="300"/>
        <v>11</v>
      </c>
      <c r="D5782" t="s">
        <v>334</v>
      </c>
      <c r="E5782" s="2" t="str">
        <f t="shared" si="301"/>
        <v>111040000</v>
      </c>
      <c r="F5782" t="s">
        <v>932</v>
      </c>
      <c r="G5782" t="s">
        <v>933</v>
      </c>
      <c r="H5782" t="s">
        <v>932</v>
      </c>
      <c r="I5782">
        <v>62307</v>
      </c>
      <c r="J5782" t="s">
        <v>169</v>
      </c>
      <c r="K5782" s="1">
        <v>2955</v>
      </c>
      <c r="L5782" s="1">
        <v>2955</v>
      </c>
      <c r="M5782">
        <v>0</v>
      </c>
      <c r="N5782" s="1">
        <v>11598.16</v>
      </c>
      <c r="O5782" s="1">
        <v>-8643.16</v>
      </c>
      <c r="P5782" s="1">
        <v>11598.16</v>
      </c>
      <c r="Q5782">
        <v>0</v>
      </c>
      <c r="R5782" s="1">
        <v>11598.16</v>
      </c>
      <c r="S5782">
        <v>0</v>
      </c>
    </row>
    <row r="5783" spans="1:19" x14ac:dyDescent="0.25">
      <c r="A5783" s="2">
        <v>1005</v>
      </c>
      <c r="B5783" t="s">
        <v>931</v>
      </c>
      <c r="C5783" s="2" t="str">
        <f t="shared" si="300"/>
        <v>11</v>
      </c>
      <c r="D5783" t="s">
        <v>334</v>
      </c>
      <c r="E5783" s="2" t="str">
        <f t="shared" si="301"/>
        <v>111040000</v>
      </c>
      <c r="F5783" t="s">
        <v>932</v>
      </c>
      <c r="G5783" t="s">
        <v>933</v>
      </c>
      <c r="H5783" t="s">
        <v>932</v>
      </c>
      <c r="I5783">
        <v>62500</v>
      </c>
      <c r="J5783" t="s">
        <v>93</v>
      </c>
      <c r="K5783" s="1">
        <v>1760</v>
      </c>
      <c r="L5783" s="1">
        <v>1760</v>
      </c>
      <c r="M5783">
        <v>0</v>
      </c>
      <c r="N5783" s="1">
        <v>3529.63</v>
      </c>
      <c r="O5783" s="1">
        <v>-1769.63</v>
      </c>
      <c r="P5783" s="1">
        <v>3529.63</v>
      </c>
      <c r="Q5783">
        <v>0</v>
      </c>
      <c r="R5783" s="1">
        <v>3529.63</v>
      </c>
      <c r="S5783">
        <v>0</v>
      </c>
    </row>
    <row r="5784" spans="1:19" x14ac:dyDescent="0.25">
      <c r="A5784" s="2">
        <v>1005</v>
      </c>
      <c r="B5784" t="s">
        <v>931</v>
      </c>
      <c r="C5784" s="2" t="str">
        <f t="shared" si="300"/>
        <v>11</v>
      </c>
      <c r="D5784" t="s">
        <v>334</v>
      </c>
      <c r="E5784" s="2" t="str">
        <f t="shared" si="301"/>
        <v>111040000</v>
      </c>
      <c r="F5784" t="s">
        <v>932</v>
      </c>
      <c r="G5784" t="s">
        <v>933</v>
      </c>
      <c r="H5784" t="s">
        <v>932</v>
      </c>
      <c r="I5784">
        <v>62501</v>
      </c>
      <c r="J5784" t="s">
        <v>126</v>
      </c>
      <c r="K5784" s="1">
        <v>1375</v>
      </c>
      <c r="L5784" s="1">
        <v>1375</v>
      </c>
      <c r="M5784">
        <v>0</v>
      </c>
      <c r="N5784" s="1">
        <v>1374.86</v>
      </c>
      <c r="O5784">
        <v>0.14000000000000001</v>
      </c>
      <c r="P5784" s="1">
        <v>1374.86</v>
      </c>
      <c r="Q5784">
        <v>0</v>
      </c>
      <c r="R5784" s="1">
        <v>1374.86</v>
      </c>
      <c r="S5784">
        <v>0</v>
      </c>
    </row>
    <row r="5785" spans="1:19" x14ac:dyDescent="0.25">
      <c r="A5785" s="2">
        <v>1005</v>
      </c>
      <c r="B5785" t="s">
        <v>931</v>
      </c>
      <c r="C5785" s="2" t="str">
        <f t="shared" si="300"/>
        <v>11</v>
      </c>
      <c r="D5785" t="s">
        <v>334</v>
      </c>
      <c r="E5785" s="2" t="str">
        <f t="shared" si="301"/>
        <v>111040000</v>
      </c>
      <c r="F5785" t="s">
        <v>932</v>
      </c>
      <c r="G5785" t="s">
        <v>933</v>
      </c>
      <c r="H5785" t="s">
        <v>932</v>
      </c>
      <c r="I5785">
        <v>62502</v>
      </c>
      <c r="J5785" t="s">
        <v>94</v>
      </c>
      <c r="K5785" s="1">
        <v>3840</v>
      </c>
      <c r="L5785" s="1">
        <v>3840</v>
      </c>
      <c r="M5785">
        <v>0</v>
      </c>
      <c r="N5785">
        <v>0</v>
      </c>
      <c r="O5785" s="1">
        <v>3840</v>
      </c>
      <c r="P5785">
        <v>0</v>
      </c>
      <c r="Q5785">
        <v>0</v>
      </c>
      <c r="R5785">
        <v>0</v>
      </c>
      <c r="S5785">
        <v>0</v>
      </c>
    </row>
    <row r="5786" spans="1:19" x14ac:dyDescent="0.25">
      <c r="A5786" s="2">
        <v>1005</v>
      </c>
      <c r="B5786" t="s">
        <v>931</v>
      </c>
      <c r="C5786" s="2" t="str">
        <f t="shared" si="300"/>
        <v>11</v>
      </c>
      <c r="D5786" t="s">
        <v>334</v>
      </c>
      <c r="E5786" s="2" t="str">
        <f t="shared" si="301"/>
        <v>111040000</v>
      </c>
      <c r="F5786" t="s">
        <v>932</v>
      </c>
      <c r="G5786" t="s">
        <v>933</v>
      </c>
      <c r="H5786" t="s">
        <v>932</v>
      </c>
      <c r="I5786">
        <v>62509</v>
      </c>
      <c r="J5786" t="s">
        <v>127</v>
      </c>
      <c r="K5786" s="1">
        <v>1000</v>
      </c>
      <c r="L5786" s="1">
        <v>1000</v>
      </c>
      <c r="M5786">
        <v>0</v>
      </c>
      <c r="N5786">
        <v>305.43</v>
      </c>
      <c r="O5786">
        <v>694.57</v>
      </c>
      <c r="P5786">
        <v>305.43</v>
      </c>
      <c r="Q5786">
        <v>0</v>
      </c>
      <c r="R5786">
        <v>305.43</v>
      </c>
      <c r="S5786">
        <v>0</v>
      </c>
    </row>
    <row r="5787" spans="1:19" x14ac:dyDescent="0.25">
      <c r="A5787" s="2">
        <v>1005</v>
      </c>
      <c r="B5787" t="s">
        <v>931</v>
      </c>
      <c r="C5787" s="2" t="str">
        <f t="shared" si="300"/>
        <v>11</v>
      </c>
      <c r="D5787" t="s">
        <v>334</v>
      </c>
      <c r="E5787" s="2" t="str">
        <f t="shared" si="301"/>
        <v>111040000</v>
      </c>
      <c r="F5787" t="s">
        <v>932</v>
      </c>
      <c r="G5787" t="s">
        <v>933</v>
      </c>
      <c r="H5787" t="s">
        <v>932</v>
      </c>
      <c r="I5787">
        <v>62801</v>
      </c>
      <c r="J5787" t="s">
        <v>128</v>
      </c>
      <c r="K5787" s="1">
        <v>8150</v>
      </c>
      <c r="L5787" s="1">
        <v>8150</v>
      </c>
      <c r="M5787">
        <v>0</v>
      </c>
      <c r="N5787">
        <v>0</v>
      </c>
      <c r="O5787" s="1">
        <v>8150</v>
      </c>
      <c r="P5787">
        <v>0</v>
      </c>
      <c r="Q5787">
        <v>0</v>
      </c>
      <c r="R5787">
        <v>0</v>
      </c>
      <c r="S5787">
        <v>0</v>
      </c>
    </row>
    <row r="5788" spans="1:19" x14ac:dyDescent="0.25">
      <c r="A5788" s="2">
        <v>1005</v>
      </c>
      <c r="B5788" t="s">
        <v>931</v>
      </c>
      <c r="C5788" s="2" t="str">
        <f t="shared" si="300"/>
        <v>11</v>
      </c>
      <c r="D5788" t="s">
        <v>334</v>
      </c>
      <c r="E5788" s="2" t="str">
        <f t="shared" si="301"/>
        <v>111040000</v>
      </c>
      <c r="F5788" t="s">
        <v>932</v>
      </c>
      <c r="G5788" t="s">
        <v>933</v>
      </c>
      <c r="H5788" t="s">
        <v>932</v>
      </c>
      <c r="I5788">
        <v>62802</v>
      </c>
      <c r="J5788" t="s">
        <v>95</v>
      </c>
      <c r="K5788">
        <v>885</v>
      </c>
      <c r="L5788">
        <v>885</v>
      </c>
      <c r="M5788">
        <v>0</v>
      </c>
      <c r="N5788">
        <v>0</v>
      </c>
      <c r="O5788">
        <v>885</v>
      </c>
      <c r="P5788">
        <v>0</v>
      </c>
      <c r="Q5788">
        <v>0</v>
      </c>
      <c r="R5788">
        <v>0</v>
      </c>
      <c r="S5788">
        <v>0</v>
      </c>
    </row>
    <row r="5789" spans="1:19" x14ac:dyDescent="0.25">
      <c r="A5789" s="2">
        <v>1005</v>
      </c>
      <c r="B5789" t="s">
        <v>931</v>
      </c>
      <c r="C5789" s="2" t="str">
        <f t="shared" si="300"/>
        <v>11</v>
      </c>
      <c r="D5789" t="s">
        <v>334</v>
      </c>
      <c r="E5789" s="2" t="str">
        <f t="shared" si="301"/>
        <v>111040000</v>
      </c>
      <c r="F5789" t="s">
        <v>932</v>
      </c>
      <c r="G5789" t="s">
        <v>933</v>
      </c>
      <c r="H5789" t="s">
        <v>932</v>
      </c>
      <c r="I5789">
        <v>62806</v>
      </c>
      <c r="J5789" t="s">
        <v>361</v>
      </c>
      <c r="K5789" s="1">
        <v>2180</v>
      </c>
      <c r="L5789" s="1">
        <v>2180</v>
      </c>
      <c r="M5789">
        <v>0</v>
      </c>
      <c r="N5789">
        <v>0</v>
      </c>
      <c r="O5789" s="1">
        <v>2180</v>
      </c>
      <c r="P5789">
        <v>0</v>
      </c>
      <c r="Q5789">
        <v>0</v>
      </c>
      <c r="R5789">
        <v>0</v>
      </c>
      <c r="S5789">
        <v>0</v>
      </c>
    </row>
    <row r="5790" spans="1:19" x14ac:dyDescent="0.25">
      <c r="A5790" s="2">
        <v>1005</v>
      </c>
      <c r="B5790" t="s">
        <v>931</v>
      </c>
      <c r="C5790" s="2" t="str">
        <f t="shared" si="300"/>
        <v>11</v>
      </c>
      <c r="D5790" t="s">
        <v>334</v>
      </c>
      <c r="E5790" s="2" t="str">
        <f t="shared" si="301"/>
        <v>111040000</v>
      </c>
      <c r="F5790" t="s">
        <v>932</v>
      </c>
      <c r="G5790" t="s">
        <v>933</v>
      </c>
      <c r="H5790" t="s">
        <v>932</v>
      </c>
      <c r="I5790">
        <v>63100</v>
      </c>
      <c r="J5790" t="s">
        <v>97</v>
      </c>
      <c r="K5790" s="1">
        <v>124060</v>
      </c>
      <c r="L5790" s="1">
        <v>85060</v>
      </c>
      <c r="M5790" s="1">
        <v>-39000</v>
      </c>
      <c r="N5790" s="1">
        <v>84642.58</v>
      </c>
      <c r="O5790">
        <v>417.42</v>
      </c>
      <c r="P5790" s="1">
        <v>84642.58</v>
      </c>
      <c r="Q5790">
        <v>0</v>
      </c>
      <c r="R5790" s="1">
        <v>84642.58</v>
      </c>
      <c r="S5790">
        <v>0</v>
      </c>
    </row>
    <row r="5791" spans="1:19" x14ac:dyDescent="0.25">
      <c r="A5791" s="2">
        <v>1005</v>
      </c>
      <c r="B5791" t="s">
        <v>931</v>
      </c>
      <c r="C5791" s="2" t="str">
        <f t="shared" si="300"/>
        <v>11</v>
      </c>
      <c r="D5791" t="s">
        <v>334</v>
      </c>
      <c r="E5791" s="2" t="str">
        <f t="shared" si="301"/>
        <v>111040000</v>
      </c>
      <c r="F5791" t="s">
        <v>932</v>
      </c>
      <c r="G5791" t="s">
        <v>933</v>
      </c>
      <c r="H5791" t="s">
        <v>932</v>
      </c>
      <c r="I5791">
        <v>63103</v>
      </c>
      <c r="J5791" t="s">
        <v>293</v>
      </c>
      <c r="K5791" s="1">
        <v>3940</v>
      </c>
      <c r="L5791">
        <v>940</v>
      </c>
      <c r="M5791" s="1">
        <v>-3000</v>
      </c>
      <c r="N5791">
        <v>0</v>
      </c>
      <c r="O5791">
        <v>940</v>
      </c>
      <c r="P5791">
        <v>0</v>
      </c>
      <c r="Q5791">
        <v>0</v>
      </c>
      <c r="R5791">
        <v>0</v>
      </c>
      <c r="S5791">
        <v>0</v>
      </c>
    </row>
    <row r="5792" spans="1:19" x14ac:dyDescent="0.25">
      <c r="A5792" s="2">
        <v>1005</v>
      </c>
      <c r="B5792" t="s">
        <v>931</v>
      </c>
      <c r="C5792" s="2" t="str">
        <f t="shared" si="300"/>
        <v>11</v>
      </c>
      <c r="D5792" t="s">
        <v>334</v>
      </c>
      <c r="E5792" s="2" t="str">
        <f t="shared" si="301"/>
        <v>111040000</v>
      </c>
      <c r="F5792" t="s">
        <v>932</v>
      </c>
      <c r="G5792" t="s">
        <v>933</v>
      </c>
      <c r="H5792" t="s">
        <v>932</v>
      </c>
      <c r="I5792">
        <v>63300</v>
      </c>
      <c r="J5792" t="s">
        <v>158</v>
      </c>
      <c r="K5792" s="1">
        <v>5910</v>
      </c>
      <c r="L5792" s="1">
        <v>31910</v>
      </c>
      <c r="M5792" s="1">
        <v>26000</v>
      </c>
      <c r="N5792" s="1">
        <v>31511.72</v>
      </c>
      <c r="O5792">
        <v>398.28</v>
      </c>
      <c r="P5792" s="1">
        <v>31511.72</v>
      </c>
      <c r="Q5792">
        <v>0</v>
      </c>
      <c r="R5792" s="1">
        <v>31511.72</v>
      </c>
      <c r="S5792">
        <v>0</v>
      </c>
    </row>
    <row r="5793" spans="1:19" x14ac:dyDescent="0.25">
      <c r="A5793" s="2">
        <v>1005</v>
      </c>
      <c r="B5793" t="s">
        <v>931</v>
      </c>
      <c r="C5793" s="2" t="str">
        <f t="shared" si="300"/>
        <v>11</v>
      </c>
      <c r="D5793" t="s">
        <v>334</v>
      </c>
      <c r="E5793" s="2" t="str">
        <f t="shared" si="301"/>
        <v>111040000</v>
      </c>
      <c r="F5793" t="s">
        <v>932</v>
      </c>
      <c r="G5793" t="s">
        <v>933</v>
      </c>
      <c r="H5793" t="s">
        <v>932</v>
      </c>
      <c r="I5793">
        <v>63301</v>
      </c>
      <c r="J5793" t="s">
        <v>129</v>
      </c>
      <c r="K5793" s="1">
        <v>4730</v>
      </c>
      <c r="L5793" s="1">
        <v>18530</v>
      </c>
      <c r="M5793" s="1">
        <v>13800</v>
      </c>
      <c r="N5793" s="1">
        <v>18275.86</v>
      </c>
      <c r="O5793">
        <v>254.14</v>
      </c>
      <c r="P5793" s="1">
        <v>18275.86</v>
      </c>
      <c r="Q5793">
        <v>0</v>
      </c>
      <c r="R5793" s="1">
        <v>18275.86</v>
      </c>
      <c r="S5793">
        <v>0</v>
      </c>
    </row>
    <row r="5794" spans="1:19" x14ac:dyDescent="0.25">
      <c r="A5794" s="2">
        <v>1005</v>
      </c>
      <c r="B5794" t="s">
        <v>931</v>
      </c>
      <c r="C5794" s="2" t="str">
        <f t="shared" si="300"/>
        <v>11</v>
      </c>
      <c r="D5794" t="s">
        <v>334</v>
      </c>
      <c r="E5794" s="2" t="str">
        <f t="shared" si="301"/>
        <v>111040000</v>
      </c>
      <c r="F5794" t="s">
        <v>932</v>
      </c>
      <c r="G5794" t="s">
        <v>933</v>
      </c>
      <c r="H5794" t="s">
        <v>932</v>
      </c>
      <c r="I5794">
        <v>63303</v>
      </c>
      <c r="J5794" t="s">
        <v>98</v>
      </c>
      <c r="K5794" s="1">
        <v>4730</v>
      </c>
      <c r="L5794">
        <v>730</v>
      </c>
      <c r="M5794" s="1">
        <v>-4000</v>
      </c>
      <c r="N5794">
        <v>0</v>
      </c>
      <c r="O5794">
        <v>730</v>
      </c>
      <c r="P5794">
        <v>0</v>
      </c>
      <c r="Q5794">
        <v>0</v>
      </c>
      <c r="R5794">
        <v>0</v>
      </c>
      <c r="S5794">
        <v>0</v>
      </c>
    </row>
    <row r="5795" spans="1:19" x14ac:dyDescent="0.25">
      <c r="A5795" s="2">
        <v>1005</v>
      </c>
      <c r="B5795" t="s">
        <v>931</v>
      </c>
      <c r="C5795" s="2" t="str">
        <f t="shared" si="300"/>
        <v>11</v>
      </c>
      <c r="D5795" t="s">
        <v>334</v>
      </c>
      <c r="E5795" s="2" t="str">
        <f t="shared" si="301"/>
        <v>111040000</v>
      </c>
      <c r="F5795" t="s">
        <v>932</v>
      </c>
      <c r="G5795" t="s">
        <v>933</v>
      </c>
      <c r="H5795" t="s">
        <v>932</v>
      </c>
      <c r="I5795">
        <v>63307</v>
      </c>
      <c r="J5795" t="s">
        <v>655</v>
      </c>
      <c r="K5795" s="1">
        <v>3150</v>
      </c>
      <c r="L5795" s="1">
        <v>3150</v>
      </c>
      <c r="M5795">
        <v>0</v>
      </c>
      <c r="N5795" s="1">
        <v>3591.95</v>
      </c>
      <c r="O5795">
        <v>-441.95</v>
      </c>
      <c r="P5795" s="1">
        <v>3591.95</v>
      </c>
      <c r="Q5795">
        <v>0</v>
      </c>
      <c r="R5795" s="1">
        <v>3591.95</v>
      </c>
      <c r="S5795">
        <v>0</v>
      </c>
    </row>
    <row r="5796" spans="1:19" x14ac:dyDescent="0.25">
      <c r="A5796" s="2">
        <v>1005</v>
      </c>
      <c r="B5796" t="s">
        <v>931</v>
      </c>
      <c r="C5796" s="2" t="str">
        <f t="shared" si="300"/>
        <v>11</v>
      </c>
      <c r="D5796" t="s">
        <v>334</v>
      </c>
      <c r="E5796" s="2" t="str">
        <f t="shared" si="301"/>
        <v>111040000</v>
      </c>
      <c r="F5796" t="s">
        <v>932</v>
      </c>
      <c r="G5796" t="s">
        <v>933</v>
      </c>
      <c r="H5796" t="s">
        <v>932</v>
      </c>
      <c r="I5796">
        <v>63500</v>
      </c>
      <c r="J5796" t="s">
        <v>185</v>
      </c>
      <c r="K5796" s="1">
        <v>12790</v>
      </c>
      <c r="L5796" s="1">
        <v>18990</v>
      </c>
      <c r="M5796" s="1">
        <v>6200</v>
      </c>
      <c r="N5796" s="1">
        <v>18876.8</v>
      </c>
      <c r="O5796">
        <v>113.2</v>
      </c>
      <c r="P5796" s="1">
        <v>18876.8</v>
      </c>
      <c r="Q5796">
        <v>0</v>
      </c>
      <c r="R5796" s="1">
        <v>18876.8</v>
      </c>
      <c r="S5796">
        <v>0</v>
      </c>
    </row>
    <row r="5797" spans="1:19" x14ac:dyDescent="0.25">
      <c r="A5797" s="2">
        <v>1005</v>
      </c>
      <c r="B5797" t="s">
        <v>931</v>
      </c>
      <c r="C5797" s="2" t="str">
        <f t="shared" si="300"/>
        <v>11</v>
      </c>
      <c r="D5797" t="s">
        <v>334</v>
      </c>
      <c r="E5797" s="2" t="str">
        <f t="shared" si="301"/>
        <v>111040000</v>
      </c>
      <c r="F5797" t="s">
        <v>932</v>
      </c>
      <c r="G5797" t="s">
        <v>933</v>
      </c>
      <c r="H5797" t="s">
        <v>932</v>
      </c>
      <c r="I5797">
        <v>63502</v>
      </c>
      <c r="J5797" t="s">
        <v>186</v>
      </c>
      <c r="K5797" s="1">
        <v>2560</v>
      </c>
      <c r="L5797" s="1">
        <v>2560</v>
      </c>
      <c r="M5797">
        <v>0</v>
      </c>
      <c r="N5797" s="1">
        <v>2032.9</v>
      </c>
      <c r="O5797">
        <v>527.1</v>
      </c>
      <c r="P5797" s="1">
        <v>2032.9</v>
      </c>
      <c r="Q5797">
        <v>0</v>
      </c>
      <c r="R5797" s="1">
        <v>2032.9</v>
      </c>
      <c r="S5797">
        <v>0</v>
      </c>
    </row>
    <row r="5798" spans="1:19" x14ac:dyDescent="0.25">
      <c r="A5798" s="2">
        <v>1005</v>
      </c>
      <c r="B5798" t="s">
        <v>931</v>
      </c>
      <c r="C5798" s="2" t="str">
        <f t="shared" si="300"/>
        <v>11</v>
      </c>
      <c r="D5798" t="s">
        <v>334</v>
      </c>
      <c r="E5798" s="2" t="str">
        <f t="shared" si="301"/>
        <v>111040000</v>
      </c>
      <c r="F5798" t="s">
        <v>932</v>
      </c>
      <c r="G5798" t="s">
        <v>933</v>
      </c>
      <c r="H5798" t="s">
        <v>932</v>
      </c>
      <c r="I5798">
        <v>63509</v>
      </c>
      <c r="J5798" t="s">
        <v>383</v>
      </c>
      <c r="K5798" s="1">
        <v>1000</v>
      </c>
      <c r="L5798" s="1">
        <v>1000</v>
      </c>
      <c r="M5798">
        <v>0</v>
      </c>
      <c r="N5798" s="1">
        <v>2851.11</v>
      </c>
      <c r="O5798" s="1">
        <v>-1851.11</v>
      </c>
      <c r="P5798" s="1">
        <v>2851.11</v>
      </c>
      <c r="Q5798">
        <v>0</v>
      </c>
      <c r="R5798" s="1">
        <v>2851.11</v>
      </c>
      <c r="S5798">
        <v>0</v>
      </c>
    </row>
    <row r="5799" spans="1:19" x14ac:dyDescent="0.25">
      <c r="A5799" s="2">
        <v>1005</v>
      </c>
      <c r="B5799" t="s">
        <v>931</v>
      </c>
      <c r="C5799" s="2" t="str">
        <f t="shared" si="300"/>
        <v>11</v>
      </c>
      <c r="D5799" t="s">
        <v>334</v>
      </c>
      <c r="E5799" s="2" t="str">
        <f t="shared" si="301"/>
        <v>111040000</v>
      </c>
      <c r="F5799" t="s">
        <v>932</v>
      </c>
      <c r="G5799" t="s">
        <v>933</v>
      </c>
      <c r="H5799" t="s">
        <v>932</v>
      </c>
      <c r="I5799">
        <v>64010</v>
      </c>
      <c r="J5799" t="s">
        <v>99</v>
      </c>
      <c r="K5799" s="1">
        <v>1775</v>
      </c>
      <c r="L5799">
        <v>0</v>
      </c>
      <c r="M5799" s="1">
        <v>-1775</v>
      </c>
      <c r="N5799">
        <v>0</v>
      </c>
      <c r="O5799">
        <v>0</v>
      </c>
      <c r="P5799">
        <v>0</v>
      </c>
      <c r="Q5799">
        <v>0</v>
      </c>
      <c r="R5799">
        <v>0</v>
      </c>
      <c r="S5799">
        <v>0</v>
      </c>
    </row>
    <row r="5800" spans="1:19" x14ac:dyDescent="0.25">
      <c r="A5800" s="2">
        <v>1005</v>
      </c>
      <c r="B5800" t="s">
        <v>931</v>
      </c>
      <c r="C5800" s="2" t="str">
        <f t="shared" si="300"/>
        <v>11</v>
      </c>
      <c r="D5800" t="s">
        <v>334</v>
      </c>
      <c r="E5800" s="2" t="str">
        <f t="shared" si="301"/>
        <v>111040000</v>
      </c>
      <c r="F5800" t="s">
        <v>932</v>
      </c>
      <c r="G5800" t="s">
        <v>933</v>
      </c>
      <c r="H5800" t="s">
        <v>932</v>
      </c>
      <c r="I5800">
        <v>83009</v>
      </c>
      <c r="J5800" t="s">
        <v>46</v>
      </c>
      <c r="K5800" s="1">
        <v>31083</v>
      </c>
      <c r="L5800" s="1">
        <v>31083</v>
      </c>
      <c r="M5800">
        <v>0</v>
      </c>
      <c r="N5800" s="1">
        <v>13384</v>
      </c>
      <c r="O5800" s="1">
        <v>17699</v>
      </c>
      <c r="P5800" s="1">
        <v>13384</v>
      </c>
      <c r="Q5800">
        <v>0</v>
      </c>
      <c r="R5800" s="1">
        <v>13384</v>
      </c>
      <c r="S5800">
        <v>0</v>
      </c>
    </row>
    <row r="5801" spans="1:19" x14ac:dyDescent="0.25">
      <c r="A5801" s="2">
        <v>1008</v>
      </c>
      <c r="B5801" t="s">
        <v>934</v>
      </c>
      <c r="C5801" s="2" t="str">
        <f t="shared" ref="C5801:C5832" si="302">"20"</f>
        <v>20</v>
      </c>
      <c r="D5801" t="s">
        <v>830</v>
      </c>
      <c r="E5801" s="2" t="str">
        <f t="shared" ref="E5801:E5832" si="303">"201140000"</f>
        <v>201140000</v>
      </c>
      <c r="F5801" t="s">
        <v>935</v>
      </c>
      <c r="G5801" t="s">
        <v>836</v>
      </c>
      <c r="H5801" t="s">
        <v>837</v>
      </c>
      <c r="I5801">
        <v>12000</v>
      </c>
      <c r="J5801" t="s">
        <v>28</v>
      </c>
      <c r="K5801" s="1">
        <v>1670882</v>
      </c>
      <c r="L5801" s="1">
        <v>1139689.47</v>
      </c>
      <c r="M5801" s="1">
        <v>-531192.53</v>
      </c>
      <c r="N5801" s="1">
        <v>1139688.5900000001</v>
      </c>
      <c r="O5801">
        <v>0.88</v>
      </c>
      <c r="P5801" s="1">
        <v>1139688.5900000001</v>
      </c>
      <c r="Q5801">
        <v>0</v>
      </c>
      <c r="R5801" s="1">
        <v>1139688.5900000001</v>
      </c>
      <c r="S5801">
        <v>0</v>
      </c>
    </row>
    <row r="5802" spans="1:19" x14ac:dyDescent="0.25">
      <c r="A5802" s="2">
        <v>1008</v>
      </c>
      <c r="B5802" t="s">
        <v>934</v>
      </c>
      <c r="C5802" s="2" t="str">
        <f t="shared" si="302"/>
        <v>20</v>
      </c>
      <c r="D5802" t="s">
        <v>830</v>
      </c>
      <c r="E5802" s="2" t="str">
        <f t="shared" si="303"/>
        <v>201140000</v>
      </c>
      <c r="F5802" t="s">
        <v>935</v>
      </c>
      <c r="G5802" t="s">
        <v>836</v>
      </c>
      <c r="H5802" t="s">
        <v>837</v>
      </c>
      <c r="I5802">
        <v>12001</v>
      </c>
      <c r="J5802" t="s">
        <v>51</v>
      </c>
      <c r="K5802" s="1">
        <v>314846</v>
      </c>
      <c r="L5802" s="1">
        <v>148935.25</v>
      </c>
      <c r="M5802" s="1">
        <v>-165910.75</v>
      </c>
      <c r="N5802" s="1">
        <v>148935.14000000001</v>
      </c>
      <c r="O5802">
        <v>0.11</v>
      </c>
      <c r="P5802" s="1">
        <v>148935.14000000001</v>
      </c>
      <c r="Q5802">
        <v>0</v>
      </c>
      <c r="R5802" s="1">
        <v>148935.14000000001</v>
      </c>
      <c r="S5802">
        <v>0</v>
      </c>
    </row>
    <row r="5803" spans="1:19" x14ac:dyDescent="0.25">
      <c r="A5803" s="2">
        <v>1008</v>
      </c>
      <c r="B5803" t="s">
        <v>934</v>
      </c>
      <c r="C5803" s="2" t="str">
        <f t="shared" si="302"/>
        <v>20</v>
      </c>
      <c r="D5803" t="s">
        <v>830</v>
      </c>
      <c r="E5803" s="2" t="str">
        <f t="shared" si="303"/>
        <v>201140000</v>
      </c>
      <c r="F5803" t="s">
        <v>935</v>
      </c>
      <c r="G5803" t="s">
        <v>836</v>
      </c>
      <c r="H5803" t="s">
        <v>837</v>
      </c>
      <c r="I5803">
        <v>12002</v>
      </c>
      <c r="J5803" t="s">
        <v>29</v>
      </c>
      <c r="K5803" s="1">
        <v>206691</v>
      </c>
      <c r="L5803" s="1">
        <v>78745.59</v>
      </c>
      <c r="M5803" s="1">
        <v>-127945.41</v>
      </c>
      <c r="N5803" s="1">
        <v>78745.22</v>
      </c>
      <c r="O5803">
        <v>0.37</v>
      </c>
      <c r="P5803" s="1">
        <v>78745.22</v>
      </c>
      <c r="Q5803">
        <v>0</v>
      </c>
      <c r="R5803" s="1">
        <v>78745.22</v>
      </c>
      <c r="S5803">
        <v>0</v>
      </c>
    </row>
    <row r="5804" spans="1:19" x14ac:dyDescent="0.25">
      <c r="A5804" s="2">
        <v>1008</v>
      </c>
      <c r="B5804" t="s">
        <v>934</v>
      </c>
      <c r="C5804" s="2" t="str">
        <f t="shared" si="302"/>
        <v>20</v>
      </c>
      <c r="D5804" t="s">
        <v>830</v>
      </c>
      <c r="E5804" s="2" t="str">
        <f t="shared" si="303"/>
        <v>201140000</v>
      </c>
      <c r="F5804" t="s">
        <v>935</v>
      </c>
      <c r="G5804" t="s">
        <v>836</v>
      </c>
      <c r="H5804" t="s">
        <v>837</v>
      </c>
      <c r="I5804">
        <v>12003</v>
      </c>
      <c r="J5804" t="s">
        <v>30</v>
      </c>
      <c r="K5804" s="1">
        <v>243325</v>
      </c>
      <c r="L5804" s="1">
        <v>223954.01</v>
      </c>
      <c r="M5804" s="1">
        <v>-19370.990000000002</v>
      </c>
      <c r="N5804" s="1">
        <v>223953.55</v>
      </c>
      <c r="O5804">
        <v>0.46</v>
      </c>
      <c r="P5804" s="1">
        <v>223953.55</v>
      </c>
      <c r="Q5804">
        <v>0</v>
      </c>
      <c r="R5804" s="1">
        <v>223953.55</v>
      </c>
      <c r="S5804">
        <v>0</v>
      </c>
    </row>
    <row r="5805" spans="1:19" x14ac:dyDescent="0.25">
      <c r="A5805" s="2">
        <v>1008</v>
      </c>
      <c r="B5805" t="s">
        <v>934</v>
      </c>
      <c r="C5805" s="2" t="str">
        <f t="shared" si="302"/>
        <v>20</v>
      </c>
      <c r="D5805" t="s">
        <v>830</v>
      </c>
      <c r="E5805" s="2" t="str">
        <f t="shared" si="303"/>
        <v>201140000</v>
      </c>
      <c r="F5805" t="s">
        <v>935</v>
      </c>
      <c r="G5805" t="s">
        <v>836</v>
      </c>
      <c r="H5805" t="s">
        <v>837</v>
      </c>
      <c r="I5805">
        <v>12005</v>
      </c>
      <c r="J5805" t="s">
        <v>31</v>
      </c>
      <c r="K5805" s="1">
        <v>216132</v>
      </c>
      <c r="L5805" s="1">
        <v>229356</v>
      </c>
      <c r="M5805" s="1">
        <v>13224</v>
      </c>
      <c r="N5805" s="1">
        <v>229355.16</v>
      </c>
      <c r="O5805">
        <v>0.84</v>
      </c>
      <c r="P5805" s="1">
        <v>229355.16</v>
      </c>
      <c r="Q5805">
        <v>0</v>
      </c>
      <c r="R5805" s="1">
        <v>229355.16</v>
      </c>
      <c r="S5805">
        <v>0</v>
      </c>
    </row>
    <row r="5806" spans="1:19" x14ac:dyDescent="0.25">
      <c r="A5806" s="2">
        <v>1008</v>
      </c>
      <c r="B5806" t="s">
        <v>934</v>
      </c>
      <c r="C5806" s="2" t="str">
        <f t="shared" si="302"/>
        <v>20</v>
      </c>
      <c r="D5806" t="s">
        <v>830</v>
      </c>
      <c r="E5806" s="2" t="str">
        <f t="shared" si="303"/>
        <v>201140000</v>
      </c>
      <c r="F5806" t="s">
        <v>935</v>
      </c>
      <c r="G5806" t="s">
        <v>836</v>
      </c>
      <c r="H5806" t="s">
        <v>837</v>
      </c>
      <c r="I5806">
        <v>12100</v>
      </c>
      <c r="J5806" t="s">
        <v>32</v>
      </c>
      <c r="K5806" s="1">
        <v>1489748</v>
      </c>
      <c r="L5806" s="1">
        <v>1034545.26</v>
      </c>
      <c r="M5806" s="1">
        <v>-455202.74</v>
      </c>
      <c r="N5806" s="1">
        <v>1034545.19</v>
      </c>
      <c r="O5806">
        <v>7.0000000000000007E-2</v>
      </c>
      <c r="P5806" s="1">
        <v>1034545.19</v>
      </c>
      <c r="Q5806">
        <v>0</v>
      </c>
      <c r="R5806" s="1">
        <v>1034545.19</v>
      </c>
      <c r="S5806">
        <v>0</v>
      </c>
    </row>
    <row r="5807" spans="1:19" x14ac:dyDescent="0.25">
      <c r="A5807" s="2">
        <v>1008</v>
      </c>
      <c r="B5807" t="s">
        <v>934</v>
      </c>
      <c r="C5807" s="2" t="str">
        <f t="shared" si="302"/>
        <v>20</v>
      </c>
      <c r="D5807" t="s">
        <v>830</v>
      </c>
      <c r="E5807" s="2" t="str">
        <f t="shared" si="303"/>
        <v>201140000</v>
      </c>
      <c r="F5807" t="s">
        <v>935</v>
      </c>
      <c r="G5807" t="s">
        <v>836</v>
      </c>
      <c r="H5807" t="s">
        <v>837</v>
      </c>
      <c r="I5807">
        <v>12101</v>
      </c>
      <c r="J5807" t="s">
        <v>33</v>
      </c>
      <c r="K5807" s="1">
        <v>2727334</v>
      </c>
      <c r="L5807" s="1">
        <v>2020982.92</v>
      </c>
      <c r="M5807" s="1">
        <v>-706351.08</v>
      </c>
      <c r="N5807" s="1">
        <v>2020981.96</v>
      </c>
      <c r="O5807">
        <v>0.96</v>
      </c>
      <c r="P5807" s="1">
        <v>2020981.96</v>
      </c>
      <c r="Q5807">
        <v>0</v>
      </c>
      <c r="R5807" s="1">
        <v>2020981.96</v>
      </c>
      <c r="S5807">
        <v>0</v>
      </c>
    </row>
    <row r="5808" spans="1:19" x14ac:dyDescent="0.25">
      <c r="A5808" s="2">
        <v>1008</v>
      </c>
      <c r="B5808" t="s">
        <v>934</v>
      </c>
      <c r="C5808" s="2" t="str">
        <f t="shared" si="302"/>
        <v>20</v>
      </c>
      <c r="D5808" t="s">
        <v>830</v>
      </c>
      <c r="E5808" s="2" t="str">
        <f t="shared" si="303"/>
        <v>201140000</v>
      </c>
      <c r="F5808" t="s">
        <v>935</v>
      </c>
      <c r="G5808" t="s">
        <v>836</v>
      </c>
      <c r="H5808" t="s">
        <v>837</v>
      </c>
      <c r="I5808">
        <v>12103</v>
      </c>
      <c r="J5808" t="s">
        <v>52</v>
      </c>
      <c r="K5808" s="1">
        <v>1927</v>
      </c>
      <c r="L5808" s="1">
        <v>4417</v>
      </c>
      <c r="M5808" s="1">
        <v>2490</v>
      </c>
      <c r="N5808" s="1">
        <v>4416.62</v>
      </c>
      <c r="O5808">
        <v>0.38</v>
      </c>
      <c r="P5808" s="1">
        <v>4416.62</v>
      </c>
      <c r="Q5808">
        <v>0</v>
      </c>
      <c r="R5808" s="1">
        <v>4416.62</v>
      </c>
      <c r="S5808">
        <v>0</v>
      </c>
    </row>
    <row r="5809" spans="1:19" x14ac:dyDescent="0.25">
      <c r="A5809" s="2">
        <v>1008</v>
      </c>
      <c r="B5809" t="s">
        <v>934</v>
      </c>
      <c r="C5809" s="2" t="str">
        <f t="shared" si="302"/>
        <v>20</v>
      </c>
      <c r="D5809" t="s">
        <v>830</v>
      </c>
      <c r="E5809" s="2" t="str">
        <f t="shared" si="303"/>
        <v>201140000</v>
      </c>
      <c r="F5809" t="s">
        <v>935</v>
      </c>
      <c r="G5809" t="s">
        <v>836</v>
      </c>
      <c r="H5809" t="s">
        <v>837</v>
      </c>
      <c r="I5809">
        <v>12401</v>
      </c>
      <c r="J5809" t="s">
        <v>133</v>
      </c>
      <c r="K5809">
        <v>0</v>
      </c>
      <c r="L5809" s="1">
        <v>131364</v>
      </c>
      <c r="M5809" s="1">
        <v>131364</v>
      </c>
      <c r="N5809" s="1">
        <v>120090.77</v>
      </c>
      <c r="O5809" s="1">
        <v>11273.23</v>
      </c>
      <c r="P5809" s="1">
        <v>120090.77</v>
      </c>
      <c r="Q5809">
        <v>0</v>
      </c>
      <c r="R5809" s="1">
        <v>120090.77</v>
      </c>
      <c r="S5809">
        <v>0</v>
      </c>
    </row>
    <row r="5810" spans="1:19" x14ac:dyDescent="0.25">
      <c r="A5810" s="2">
        <v>1008</v>
      </c>
      <c r="B5810" t="s">
        <v>934</v>
      </c>
      <c r="C5810" s="2" t="str">
        <f t="shared" si="302"/>
        <v>20</v>
      </c>
      <c r="D5810" t="s">
        <v>830</v>
      </c>
      <c r="E5810" s="2" t="str">
        <f t="shared" si="303"/>
        <v>201140000</v>
      </c>
      <c r="F5810" t="s">
        <v>935</v>
      </c>
      <c r="G5810" t="s">
        <v>836</v>
      </c>
      <c r="H5810" t="s">
        <v>837</v>
      </c>
      <c r="I5810">
        <v>13000</v>
      </c>
      <c r="J5810" t="s">
        <v>53</v>
      </c>
      <c r="K5810" s="1">
        <v>160709</v>
      </c>
      <c r="L5810" s="1">
        <v>152965</v>
      </c>
      <c r="M5810" s="1">
        <v>-7744</v>
      </c>
      <c r="N5810" s="1">
        <v>152964.41</v>
      </c>
      <c r="O5810">
        <v>0.59</v>
      </c>
      <c r="P5810" s="1">
        <v>152964.41</v>
      </c>
      <c r="Q5810">
        <v>0</v>
      </c>
      <c r="R5810" s="1">
        <v>152964.41</v>
      </c>
      <c r="S5810">
        <v>0</v>
      </c>
    </row>
    <row r="5811" spans="1:19" x14ac:dyDescent="0.25">
      <c r="A5811" s="2">
        <v>1008</v>
      </c>
      <c r="B5811" t="s">
        <v>934</v>
      </c>
      <c r="C5811" s="2" t="str">
        <f t="shared" si="302"/>
        <v>20</v>
      </c>
      <c r="D5811" t="s">
        <v>830</v>
      </c>
      <c r="E5811" s="2" t="str">
        <f t="shared" si="303"/>
        <v>201140000</v>
      </c>
      <c r="F5811" t="s">
        <v>935</v>
      </c>
      <c r="G5811" t="s">
        <v>836</v>
      </c>
      <c r="H5811" t="s">
        <v>837</v>
      </c>
      <c r="I5811">
        <v>13001</v>
      </c>
      <c r="J5811" t="s">
        <v>54</v>
      </c>
      <c r="K5811" s="1">
        <v>25019</v>
      </c>
      <c r="L5811" s="1">
        <v>10569</v>
      </c>
      <c r="M5811" s="1">
        <v>-14450</v>
      </c>
      <c r="N5811" s="1">
        <v>10568.52</v>
      </c>
      <c r="O5811">
        <v>0.48</v>
      </c>
      <c r="P5811" s="1">
        <v>10568.52</v>
      </c>
      <c r="Q5811">
        <v>0</v>
      </c>
      <c r="R5811" s="1">
        <v>10568.52</v>
      </c>
      <c r="S5811">
        <v>0</v>
      </c>
    </row>
    <row r="5812" spans="1:19" x14ac:dyDescent="0.25">
      <c r="A5812" s="2">
        <v>1008</v>
      </c>
      <c r="B5812" t="s">
        <v>934</v>
      </c>
      <c r="C5812" s="2" t="str">
        <f t="shared" si="302"/>
        <v>20</v>
      </c>
      <c r="D5812" t="s">
        <v>830</v>
      </c>
      <c r="E5812" s="2" t="str">
        <f t="shared" si="303"/>
        <v>201140000</v>
      </c>
      <c r="F5812" t="s">
        <v>935</v>
      </c>
      <c r="G5812" t="s">
        <v>836</v>
      </c>
      <c r="H5812" t="s">
        <v>837</v>
      </c>
      <c r="I5812">
        <v>13005</v>
      </c>
      <c r="J5812" t="s">
        <v>56</v>
      </c>
      <c r="K5812" s="1">
        <v>16797</v>
      </c>
      <c r="L5812" s="1">
        <v>13753</v>
      </c>
      <c r="M5812" s="1">
        <v>-3044</v>
      </c>
      <c r="N5812" s="1">
        <v>13752.21</v>
      </c>
      <c r="O5812">
        <v>0.79</v>
      </c>
      <c r="P5812" s="1">
        <v>13752.21</v>
      </c>
      <c r="Q5812">
        <v>0</v>
      </c>
      <c r="R5812" s="1">
        <v>13752.21</v>
      </c>
      <c r="S5812">
        <v>0</v>
      </c>
    </row>
    <row r="5813" spans="1:19" x14ac:dyDescent="0.25">
      <c r="A5813" s="2">
        <v>1008</v>
      </c>
      <c r="B5813" t="s">
        <v>934</v>
      </c>
      <c r="C5813" s="2" t="str">
        <f t="shared" si="302"/>
        <v>20</v>
      </c>
      <c r="D5813" t="s">
        <v>830</v>
      </c>
      <c r="E5813" s="2" t="str">
        <f t="shared" si="303"/>
        <v>201140000</v>
      </c>
      <c r="F5813" t="s">
        <v>935</v>
      </c>
      <c r="G5813" t="s">
        <v>836</v>
      </c>
      <c r="H5813" t="s">
        <v>837</v>
      </c>
      <c r="I5813">
        <v>15000</v>
      </c>
      <c r="J5813" t="s">
        <v>135</v>
      </c>
      <c r="K5813" s="1">
        <v>67419</v>
      </c>
      <c r="L5813" s="1">
        <v>42725</v>
      </c>
      <c r="M5813" s="1">
        <v>-24694</v>
      </c>
      <c r="N5813" s="1">
        <v>42724.15</v>
      </c>
      <c r="O5813">
        <v>0.85</v>
      </c>
      <c r="P5813" s="1">
        <v>42724.15</v>
      </c>
      <c r="Q5813">
        <v>0</v>
      </c>
      <c r="R5813" s="1">
        <v>42724.15</v>
      </c>
      <c r="S5813">
        <v>0</v>
      </c>
    </row>
    <row r="5814" spans="1:19" x14ac:dyDescent="0.25">
      <c r="A5814" s="2">
        <v>1008</v>
      </c>
      <c r="B5814" t="s">
        <v>934</v>
      </c>
      <c r="C5814" s="2" t="str">
        <f t="shared" si="302"/>
        <v>20</v>
      </c>
      <c r="D5814" t="s">
        <v>830</v>
      </c>
      <c r="E5814" s="2" t="str">
        <f t="shared" si="303"/>
        <v>201140000</v>
      </c>
      <c r="F5814" t="s">
        <v>935</v>
      </c>
      <c r="G5814" t="s">
        <v>836</v>
      </c>
      <c r="H5814" t="s">
        <v>837</v>
      </c>
      <c r="I5814">
        <v>16000</v>
      </c>
      <c r="J5814" t="s">
        <v>35</v>
      </c>
      <c r="K5814" s="1">
        <v>1737319</v>
      </c>
      <c r="L5814" s="1">
        <v>1432668.12</v>
      </c>
      <c r="M5814" s="1">
        <v>-304650.88</v>
      </c>
      <c r="N5814" s="1">
        <v>1432667.9</v>
      </c>
      <c r="O5814">
        <v>0.22</v>
      </c>
      <c r="P5814" s="1">
        <v>1432667.9</v>
      </c>
      <c r="Q5814">
        <v>0</v>
      </c>
      <c r="R5814" s="1">
        <v>1432667.9</v>
      </c>
      <c r="S5814">
        <v>0</v>
      </c>
    </row>
    <row r="5815" spans="1:19" x14ac:dyDescent="0.25">
      <c r="A5815" s="2">
        <v>1008</v>
      </c>
      <c r="B5815" t="s">
        <v>934</v>
      </c>
      <c r="C5815" s="2" t="str">
        <f t="shared" si="302"/>
        <v>20</v>
      </c>
      <c r="D5815" t="s">
        <v>830</v>
      </c>
      <c r="E5815" s="2" t="str">
        <f t="shared" si="303"/>
        <v>201140000</v>
      </c>
      <c r="F5815" t="s">
        <v>935</v>
      </c>
      <c r="G5815" t="s">
        <v>836</v>
      </c>
      <c r="H5815" t="s">
        <v>837</v>
      </c>
      <c r="I5815">
        <v>16108</v>
      </c>
      <c r="J5815" t="s">
        <v>36</v>
      </c>
      <c r="K5815" s="1">
        <v>29598</v>
      </c>
      <c r="L5815" s="1">
        <v>40023.22</v>
      </c>
      <c r="M5815" s="1">
        <v>10425.219999999999</v>
      </c>
      <c r="N5815" s="1">
        <v>38828.449999999997</v>
      </c>
      <c r="O5815" s="1">
        <v>1194.77</v>
      </c>
      <c r="P5815" s="1">
        <v>38828.449999999997</v>
      </c>
      <c r="Q5815">
        <v>0</v>
      </c>
      <c r="R5815" s="1">
        <v>38828.449999999997</v>
      </c>
      <c r="S5815">
        <v>0</v>
      </c>
    </row>
    <row r="5816" spans="1:19" x14ac:dyDescent="0.25">
      <c r="A5816" s="2">
        <v>1008</v>
      </c>
      <c r="B5816" t="s">
        <v>934</v>
      </c>
      <c r="C5816" s="2" t="str">
        <f t="shared" si="302"/>
        <v>20</v>
      </c>
      <c r="D5816" t="s">
        <v>830</v>
      </c>
      <c r="E5816" s="2" t="str">
        <f t="shared" si="303"/>
        <v>201140000</v>
      </c>
      <c r="F5816" t="s">
        <v>935</v>
      </c>
      <c r="G5816" t="s">
        <v>836</v>
      </c>
      <c r="H5816" t="s">
        <v>837</v>
      </c>
      <c r="I5816">
        <v>16201</v>
      </c>
      <c r="J5816" t="s">
        <v>37</v>
      </c>
      <c r="K5816" s="1">
        <v>58678</v>
      </c>
      <c r="L5816" s="1">
        <v>59337.78</v>
      </c>
      <c r="M5816">
        <v>659.78</v>
      </c>
      <c r="N5816" s="1">
        <v>57227.82</v>
      </c>
      <c r="O5816" s="1">
        <v>2109.96</v>
      </c>
      <c r="P5816" s="1">
        <v>57227.82</v>
      </c>
      <c r="Q5816">
        <v>0</v>
      </c>
      <c r="R5816" s="1">
        <v>57227.82</v>
      </c>
      <c r="S5816">
        <v>0</v>
      </c>
    </row>
    <row r="5817" spans="1:19" x14ac:dyDescent="0.25">
      <c r="A5817" s="2">
        <v>1008</v>
      </c>
      <c r="B5817" t="s">
        <v>934</v>
      </c>
      <c r="C5817" s="2" t="str">
        <f t="shared" si="302"/>
        <v>20</v>
      </c>
      <c r="D5817" t="s">
        <v>830</v>
      </c>
      <c r="E5817" s="2" t="str">
        <f t="shared" si="303"/>
        <v>201140000</v>
      </c>
      <c r="F5817" t="s">
        <v>935</v>
      </c>
      <c r="G5817" t="s">
        <v>836</v>
      </c>
      <c r="H5817" t="s">
        <v>837</v>
      </c>
      <c r="I5817">
        <v>16205</v>
      </c>
      <c r="J5817" t="s">
        <v>63</v>
      </c>
      <c r="K5817">
        <v>0</v>
      </c>
      <c r="L5817" s="1">
        <v>3300</v>
      </c>
      <c r="M5817" s="1">
        <v>3300</v>
      </c>
      <c r="N5817" s="1">
        <v>3300</v>
      </c>
      <c r="O5817">
        <v>0</v>
      </c>
      <c r="P5817" s="1">
        <v>3300</v>
      </c>
      <c r="Q5817">
        <v>0</v>
      </c>
      <c r="R5817" s="1">
        <v>3300</v>
      </c>
      <c r="S5817">
        <v>0</v>
      </c>
    </row>
    <row r="5818" spans="1:19" x14ac:dyDescent="0.25">
      <c r="A5818" s="2">
        <v>1008</v>
      </c>
      <c r="B5818" t="s">
        <v>934</v>
      </c>
      <c r="C5818" s="2" t="str">
        <f t="shared" si="302"/>
        <v>20</v>
      </c>
      <c r="D5818" t="s">
        <v>830</v>
      </c>
      <c r="E5818" s="2" t="str">
        <f t="shared" si="303"/>
        <v>201140000</v>
      </c>
      <c r="F5818" t="s">
        <v>935</v>
      </c>
      <c r="G5818" t="s">
        <v>836</v>
      </c>
      <c r="H5818" t="s">
        <v>837</v>
      </c>
      <c r="I5818">
        <v>20200</v>
      </c>
      <c r="J5818" t="s">
        <v>64</v>
      </c>
      <c r="K5818" s="1">
        <v>1222883</v>
      </c>
      <c r="L5818" s="1">
        <v>1318232</v>
      </c>
      <c r="M5818" s="1">
        <v>95349</v>
      </c>
      <c r="N5818" s="1">
        <v>1318148.83</v>
      </c>
      <c r="O5818">
        <v>83.17</v>
      </c>
      <c r="P5818" s="1">
        <v>1318148.83</v>
      </c>
      <c r="Q5818">
        <v>0</v>
      </c>
      <c r="R5818" s="1">
        <v>1316165.55</v>
      </c>
      <c r="S5818" s="1">
        <v>1983.28</v>
      </c>
    </row>
    <row r="5819" spans="1:19" x14ac:dyDescent="0.25">
      <c r="A5819" s="2">
        <v>1008</v>
      </c>
      <c r="B5819" t="s">
        <v>934</v>
      </c>
      <c r="C5819" s="2" t="str">
        <f t="shared" si="302"/>
        <v>20</v>
      </c>
      <c r="D5819" t="s">
        <v>830</v>
      </c>
      <c r="E5819" s="2" t="str">
        <f t="shared" si="303"/>
        <v>201140000</v>
      </c>
      <c r="F5819" t="s">
        <v>935</v>
      </c>
      <c r="G5819" t="s">
        <v>836</v>
      </c>
      <c r="H5819" t="s">
        <v>837</v>
      </c>
      <c r="I5819">
        <v>20400</v>
      </c>
      <c r="J5819" t="s">
        <v>66</v>
      </c>
      <c r="K5819" s="1">
        <v>30000</v>
      </c>
      <c r="L5819" s="1">
        <v>16628.3</v>
      </c>
      <c r="M5819" s="1">
        <v>-13371.7</v>
      </c>
      <c r="N5819" s="1">
        <v>16628.3</v>
      </c>
      <c r="O5819">
        <v>0</v>
      </c>
      <c r="P5819" s="1">
        <v>16628.3</v>
      </c>
      <c r="Q5819">
        <v>0</v>
      </c>
      <c r="R5819" s="1">
        <v>16628.3</v>
      </c>
      <c r="S5819">
        <v>0</v>
      </c>
    </row>
    <row r="5820" spans="1:19" x14ac:dyDescent="0.25">
      <c r="A5820" s="2">
        <v>1008</v>
      </c>
      <c r="B5820" t="s">
        <v>934</v>
      </c>
      <c r="C5820" s="2" t="str">
        <f t="shared" si="302"/>
        <v>20</v>
      </c>
      <c r="D5820" t="s">
        <v>830</v>
      </c>
      <c r="E5820" s="2" t="str">
        <f t="shared" si="303"/>
        <v>201140000</v>
      </c>
      <c r="F5820" t="s">
        <v>935</v>
      </c>
      <c r="G5820" t="s">
        <v>836</v>
      </c>
      <c r="H5820" t="s">
        <v>837</v>
      </c>
      <c r="I5820">
        <v>20500</v>
      </c>
      <c r="J5820" t="s">
        <v>67</v>
      </c>
      <c r="K5820" s="1">
        <v>25456</v>
      </c>
      <c r="L5820" s="1">
        <v>17749.3</v>
      </c>
      <c r="M5820" s="1">
        <v>-7706.7</v>
      </c>
      <c r="N5820" s="1">
        <v>17749.3</v>
      </c>
      <c r="O5820">
        <v>0</v>
      </c>
      <c r="P5820" s="1">
        <v>17749.3</v>
      </c>
      <c r="Q5820">
        <v>0</v>
      </c>
      <c r="R5820" s="1">
        <v>17749.29</v>
      </c>
      <c r="S5820">
        <v>0.01</v>
      </c>
    </row>
    <row r="5821" spans="1:19" x14ac:dyDescent="0.25">
      <c r="A5821" s="2">
        <v>1008</v>
      </c>
      <c r="B5821" t="s">
        <v>934</v>
      </c>
      <c r="C5821" s="2" t="str">
        <f t="shared" si="302"/>
        <v>20</v>
      </c>
      <c r="D5821" t="s">
        <v>830</v>
      </c>
      <c r="E5821" s="2" t="str">
        <f t="shared" si="303"/>
        <v>201140000</v>
      </c>
      <c r="F5821" t="s">
        <v>935</v>
      </c>
      <c r="G5821" t="s">
        <v>836</v>
      </c>
      <c r="H5821" t="s">
        <v>837</v>
      </c>
      <c r="I5821">
        <v>21200</v>
      </c>
      <c r="J5821" t="s">
        <v>68</v>
      </c>
      <c r="K5821" s="1">
        <v>15000</v>
      </c>
      <c r="L5821" s="1">
        <v>17133</v>
      </c>
      <c r="M5821" s="1">
        <v>2133</v>
      </c>
      <c r="N5821" s="1">
        <v>17133</v>
      </c>
      <c r="O5821">
        <v>0</v>
      </c>
      <c r="P5821" s="1">
        <v>17133</v>
      </c>
      <c r="Q5821">
        <v>0</v>
      </c>
      <c r="R5821" s="1">
        <v>17133</v>
      </c>
      <c r="S5821">
        <v>0</v>
      </c>
    </row>
    <row r="5822" spans="1:19" x14ac:dyDescent="0.25">
      <c r="A5822" s="2">
        <v>1008</v>
      </c>
      <c r="B5822" t="s">
        <v>934</v>
      </c>
      <c r="C5822" s="2" t="str">
        <f t="shared" si="302"/>
        <v>20</v>
      </c>
      <c r="D5822" t="s">
        <v>830</v>
      </c>
      <c r="E5822" s="2" t="str">
        <f t="shared" si="303"/>
        <v>201140000</v>
      </c>
      <c r="F5822" t="s">
        <v>935</v>
      </c>
      <c r="G5822" t="s">
        <v>836</v>
      </c>
      <c r="H5822" t="s">
        <v>837</v>
      </c>
      <c r="I5822">
        <v>21300</v>
      </c>
      <c r="J5822" t="s">
        <v>69</v>
      </c>
      <c r="K5822" s="1">
        <v>14500</v>
      </c>
      <c r="L5822" s="1">
        <v>8500</v>
      </c>
      <c r="M5822" s="1">
        <v>-6000</v>
      </c>
      <c r="N5822" s="1">
        <v>4656.18</v>
      </c>
      <c r="O5822" s="1">
        <v>3843.82</v>
      </c>
      <c r="P5822" s="1">
        <v>4656.18</v>
      </c>
      <c r="Q5822">
        <v>0</v>
      </c>
      <c r="R5822" s="1">
        <v>4656.18</v>
      </c>
      <c r="S5822">
        <v>0</v>
      </c>
    </row>
    <row r="5823" spans="1:19" x14ac:dyDescent="0.25">
      <c r="A5823" s="2">
        <v>1008</v>
      </c>
      <c r="B5823" t="s">
        <v>934</v>
      </c>
      <c r="C5823" s="2" t="str">
        <f t="shared" si="302"/>
        <v>20</v>
      </c>
      <c r="D5823" t="s">
        <v>830</v>
      </c>
      <c r="E5823" s="2" t="str">
        <f t="shared" si="303"/>
        <v>201140000</v>
      </c>
      <c r="F5823" t="s">
        <v>935</v>
      </c>
      <c r="G5823" t="s">
        <v>836</v>
      </c>
      <c r="H5823" t="s">
        <v>837</v>
      </c>
      <c r="I5823">
        <v>21400</v>
      </c>
      <c r="J5823" t="s">
        <v>70</v>
      </c>
      <c r="K5823" s="1">
        <v>1000</v>
      </c>
      <c r="L5823" s="1">
        <v>1000</v>
      </c>
      <c r="M5823">
        <v>0</v>
      </c>
      <c r="N5823">
        <v>169</v>
      </c>
      <c r="O5823">
        <v>831</v>
      </c>
      <c r="P5823">
        <v>169</v>
      </c>
      <c r="Q5823">
        <v>0</v>
      </c>
      <c r="R5823">
        <v>169</v>
      </c>
      <c r="S5823">
        <v>0</v>
      </c>
    </row>
    <row r="5824" spans="1:19" x14ac:dyDescent="0.25">
      <c r="A5824" s="2">
        <v>1008</v>
      </c>
      <c r="B5824" t="s">
        <v>934</v>
      </c>
      <c r="C5824" s="2" t="str">
        <f t="shared" si="302"/>
        <v>20</v>
      </c>
      <c r="D5824" t="s">
        <v>830</v>
      </c>
      <c r="E5824" s="2" t="str">
        <f t="shared" si="303"/>
        <v>201140000</v>
      </c>
      <c r="F5824" t="s">
        <v>935</v>
      </c>
      <c r="G5824" t="s">
        <v>836</v>
      </c>
      <c r="H5824" t="s">
        <v>837</v>
      </c>
      <c r="I5824">
        <v>21500</v>
      </c>
      <c r="J5824" t="s">
        <v>71</v>
      </c>
      <c r="K5824" s="1">
        <v>16000</v>
      </c>
      <c r="L5824" s="1">
        <v>13020.59</v>
      </c>
      <c r="M5824" s="1">
        <v>-2979.41</v>
      </c>
      <c r="N5824" s="1">
        <v>6617.31</v>
      </c>
      <c r="O5824" s="1">
        <v>6403.28</v>
      </c>
      <c r="P5824" s="1">
        <v>6617.31</v>
      </c>
      <c r="Q5824">
        <v>0</v>
      </c>
      <c r="R5824" s="1">
        <v>6617.31</v>
      </c>
      <c r="S5824">
        <v>0</v>
      </c>
    </row>
    <row r="5825" spans="1:19" x14ac:dyDescent="0.25">
      <c r="A5825" s="2">
        <v>1008</v>
      </c>
      <c r="B5825" t="s">
        <v>934</v>
      </c>
      <c r="C5825" s="2" t="str">
        <f t="shared" si="302"/>
        <v>20</v>
      </c>
      <c r="D5825" t="s">
        <v>830</v>
      </c>
      <c r="E5825" s="2" t="str">
        <f t="shared" si="303"/>
        <v>201140000</v>
      </c>
      <c r="F5825" t="s">
        <v>935</v>
      </c>
      <c r="G5825" t="s">
        <v>836</v>
      </c>
      <c r="H5825" t="s">
        <v>837</v>
      </c>
      <c r="I5825">
        <v>22000</v>
      </c>
      <c r="J5825" t="s">
        <v>39</v>
      </c>
      <c r="K5825" s="1">
        <v>50000</v>
      </c>
      <c r="L5825" s="1">
        <v>58657.29</v>
      </c>
      <c r="M5825" s="1">
        <v>8657.2900000000009</v>
      </c>
      <c r="N5825" s="1">
        <v>58656.89</v>
      </c>
      <c r="O5825">
        <v>0.4</v>
      </c>
      <c r="P5825" s="1">
        <v>58656.89</v>
      </c>
      <c r="Q5825">
        <v>0</v>
      </c>
      <c r="R5825" s="1">
        <v>58656.89</v>
      </c>
      <c r="S5825">
        <v>0</v>
      </c>
    </row>
    <row r="5826" spans="1:19" x14ac:dyDescent="0.25">
      <c r="A5826" s="2">
        <v>1008</v>
      </c>
      <c r="B5826" t="s">
        <v>934</v>
      </c>
      <c r="C5826" s="2" t="str">
        <f t="shared" si="302"/>
        <v>20</v>
      </c>
      <c r="D5826" t="s">
        <v>830</v>
      </c>
      <c r="E5826" s="2" t="str">
        <f t="shared" si="303"/>
        <v>201140000</v>
      </c>
      <c r="F5826" t="s">
        <v>935</v>
      </c>
      <c r="G5826" t="s">
        <v>836</v>
      </c>
      <c r="H5826" t="s">
        <v>837</v>
      </c>
      <c r="I5826">
        <v>22002</v>
      </c>
      <c r="J5826" t="s">
        <v>40</v>
      </c>
      <c r="K5826" s="1">
        <v>2500</v>
      </c>
      <c r="L5826" s="1">
        <v>4000</v>
      </c>
      <c r="M5826" s="1">
        <v>1500</v>
      </c>
      <c r="N5826" s="1">
        <v>3274.22</v>
      </c>
      <c r="O5826">
        <v>725.78</v>
      </c>
      <c r="P5826" s="1">
        <v>3274.22</v>
      </c>
      <c r="Q5826">
        <v>0</v>
      </c>
      <c r="R5826" s="1">
        <v>3274.22</v>
      </c>
      <c r="S5826">
        <v>0</v>
      </c>
    </row>
    <row r="5827" spans="1:19" x14ac:dyDescent="0.25">
      <c r="A5827" s="2">
        <v>1008</v>
      </c>
      <c r="B5827" t="s">
        <v>934</v>
      </c>
      <c r="C5827" s="2" t="str">
        <f t="shared" si="302"/>
        <v>20</v>
      </c>
      <c r="D5827" t="s">
        <v>830</v>
      </c>
      <c r="E5827" s="2" t="str">
        <f t="shared" si="303"/>
        <v>201140000</v>
      </c>
      <c r="F5827" t="s">
        <v>935</v>
      </c>
      <c r="G5827" t="s">
        <v>836</v>
      </c>
      <c r="H5827" t="s">
        <v>837</v>
      </c>
      <c r="I5827">
        <v>22003</v>
      </c>
      <c r="J5827" t="s">
        <v>41</v>
      </c>
      <c r="K5827" s="1">
        <v>10000</v>
      </c>
      <c r="L5827" s="1">
        <v>13500</v>
      </c>
      <c r="M5827" s="1">
        <v>3500</v>
      </c>
      <c r="N5827" s="1">
        <v>11844.35</v>
      </c>
      <c r="O5827" s="1">
        <v>1655.65</v>
      </c>
      <c r="P5827" s="1">
        <v>11844.35</v>
      </c>
      <c r="Q5827">
        <v>0</v>
      </c>
      <c r="R5827" s="1">
        <v>11844.35</v>
      </c>
      <c r="S5827">
        <v>0</v>
      </c>
    </row>
    <row r="5828" spans="1:19" x14ac:dyDescent="0.25">
      <c r="A5828" s="2">
        <v>1008</v>
      </c>
      <c r="B5828" t="s">
        <v>934</v>
      </c>
      <c r="C5828" s="2" t="str">
        <f t="shared" si="302"/>
        <v>20</v>
      </c>
      <c r="D5828" t="s">
        <v>830</v>
      </c>
      <c r="E5828" s="2" t="str">
        <f t="shared" si="303"/>
        <v>201140000</v>
      </c>
      <c r="F5828" t="s">
        <v>935</v>
      </c>
      <c r="G5828" t="s">
        <v>836</v>
      </c>
      <c r="H5828" t="s">
        <v>837</v>
      </c>
      <c r="I5828">
        <v>22004</v>
      </c>
      <c r="J5828" t="s">
        <v>72</v>
      </c>
      <c r="K5828" s="1">
        <v>55000</v>
      </c>
      <c r="L5828" s="1">
        <v>72738.149999999994</v>
      </c>
      <c r="M5828" s="1">
        <v>17738.150000000001</v>
      </c>
      <c r="N5828" s="1">
        <v>72737.95</v>
      </c>
      <c r="O5828">
        <v>0.2</v>
      </c>
      <c r="P5828" s="1">
        <v>72737.95</v>
      </c>
      <c r="Q5828">
        <v>0</v>
      </c>
      <c r="R5828" s="1">
        <v>72737.95</v>
      </c>
      <c r="S5828">
        <v>0</v>
      </c>
    </row>
    <row r="5829" spans="1:19" x14ac:dyDescent="0.25">
      <c r="A5829" s="2">
        <v>1008</v>
      </c>
      <c r="B5829" t="s">
        <v>934</v>
      </c>
      <c r="C5829" s="2" t="str">
        <f t="shared" si="302"/>
        <v>20</v>
      </c>
      <c r="D5829" t="s">
        <v>830</v>
      </c>
      <c r="E5829" s="2" t="str">
        <f t="shared" si="303"/>
        <v>201140000</v>
      </c>
      <c r="F5829" t="s">
        <v>935</v>
      </c>
      <c r="G5829" t="s">
        <v>836</v>
      </c>
      <c r="H5829" t="s">
        <v>837</v>
      </c>
      <c r="I5829">
        <v>22100</v>
      </c>
      <c r="J5829" t="s">
        <v>73</v>
      </c>
      <c r="K5829" s="1">
        <v>70000</v>
      </c>
      <c r="L5829" s="1">
        <v>44503</v>
      </c>
      <c r="M5829" s="1">
        <v>-25497</v>
      </c>
      <c r="N5829" s="1">
        <v>44525.81</v>
      </c>
      <c r="O5829">
        <v>-22.81</v>
      </c>
      <c r="P5829" s="1">
        <v>44525.81</v>
      </c>
      <c r="Q5829">
        <v>0</v>
      </c>
      <c r="R5829" s="1">
        <v>44525.81</v>
      </c>
      <c r="S5829">
        <v>0</v>
      </c>
    </row>
    <row r="5830" spans="1:19" x14ac:dyDescent="0.25">
      <c r="A5830" s="2">
        <v>1008</v>
      </c>
      <c r="B5830" t="s">
        <v>934</v>
      </c>
      <c r="C5830" s="2" t="str">
        <f t="shared" si="302"/>
        <v>20</v>
      </c>
      <c r="D5830" t="s">
        <v>830</v>
      </c>
      <c r="E5830" s="2" t="str">
        <f t="shared" si="303"/>
        <v>201140000</v>
      </c>
      <c r="F5830" t="s">
        <v>935</v>
      </c>
      <c r="G5830" t="s">
        <v>836</v>
      </c>
      <c r="H5830" t="s">
        <v>837</v>
      </c>
      <c r="I5830">
        <v>22103</v>
      </c>
      <c r="J5830" t="s">
        <v>76</v>
      </c>
      <c r="K5830" s="1">
        <v>8500</v>
      </c>
      <c r="L5830" s="1">
        <v>8500</v>
      </c>
      <c r="M5830">
        <v>0</v>
      </c>
      <c r="N5830" s="1">
        <v>3218.98</v>
      </c>
      <c r="O5830" s="1">
        <v>5281.02</v>
      </c>
      <c r="P5830" s="1">
        <v>3218.98</v>
      </c>
      <c r="Q5830">
        <v>0</v>
      </c>
      <c r="R5830" s="1">
        <v>3218.98</v>
      </c>
      <c r="S5830">
        <v>0</v>
      </c>
    </row>
    <row r="5831" spans="1:19" x14ac:dyDescent="0.25">
      <c r="A5831" s="2">
        <v>1008</v>
      </c>
      <c r="B5831" t="s">
        <v>934</v>
      </c>
      <c r="C5831" s="2" t="str">
        <f t="shared" si="302"/>
        <v>20</v>
      </c>
      <c r="D5831" t="s">
        <v>830</v>
      </c>
      <c r="E5831" s="2" t="str">
        <f t="shared" si="303"/>
        <v>201140000</v>
      </c>
      <c r="F5831" t="s">
        <v>935</v>
      </c>
      <c r="G5831" t="s">
        <v>836</v>
      </c>
      <c r="H5831" t="s">
        <v>837</v>
      </c>
      <c r="I5831">
        <v>22104</v>
      </c>
      <c r="J5831" t="s">
        <v>77</v>
      </c>
      <c r="K5831" s="1">
        <v>15000</v>
      </c>
      <c r="L5831" s="1">
        <v>15000</v>
      </c>
      <c r="M5831">
        <v>0</v>
      </c>
      <c r="N5831" s="1">
        <v>13243.45</v>
      </c>
      <c r="O5831" s="1">
        <v>1756.55</v>
      </c>
      <c r="P5831" s="1">
        <v>13243.45</v>
      </c>
      <c r="Q5831">
        <v>0</v>
      </c>
      <c r="R5831" s="1">
        <v>13243.45</v>
      </c>
      <c r="S5831">
        <v>0</v>
      </c>
    </row>
    <row r="5832" spans="1:19" x14ac:dyDescent="0.25">
      <c r="A5832" s="2">
        <v>1008</v>
      </c>
      <c r="B5832" t="s">
        <v>934</v>
      </c>
      <c r="C5832" s="2" t="str">
        <f t="shared" si="302"/>
        <v>20</v>
      </c>
      <c r="D5832" t="s">
        <v>830</v>
      </c>
      <c r="E5832" s="2" t="str">
        <f t="shared" si="303"/>
        <v>201140000</v>
      </c>
      <c r="F5832" t="s">
        <v>935</v>
      </c>
      <c r="G5832" t="s">
        <v>836</v>
      </c>
      <c r="H5832" t="s">
        <v>837</v>
      </c>
      <c r="I5832">
        <v>22109</v>
      </c>
      <c r="J5832" t="s">
        <v>78</v>
      </c>
      <c r="K5832" s="1">
        <v>7500</v>
      </c>
      <c r="L5832" s="1">
        <v>9000</v>
      </c>
      <c r="M5832" s="1">
        <v>1500</v>
      </c>
      <c r="N5832" s="1">
        <v>8901.14</v>
      </c>
      <c r="O5832">
        <v>98.86</v>
      </c>
      <c r="P5832" s="1">
        <v>8901.14</v>
      </c>
      <c r="Q5832">
        <v>0</v>
      </c>
      <c r="R5832" s="1">
        <v>8901.14</v>
      </c>
      <c r="S5832">
        <v>0</v>
      </c>
    </row>
    <row r="5833" spans="1:19" x14ac:dyDescent="0.25">
      <c r="A5833" s="2">
        <v>1008</v>
      </c>
      <c r="B5833" t="s">
        <v>934</v>
      </c>
      <c r="C5833" s="2" t="str">
        <f t="shared" ref="C5833:C5865" si="304">"20"</f>
        <v>20</v>
      </c>
      <c r="D5833" t="s">
        <v>830</v>
      </c>
      <c r="E5833" s="2" t="str">
        <f t="shared" ref="E5833:E5865" si="305">"201140000"</f>
        <v>201140000</v>
      </c>
      <c r="F5833" t="s">
        <v>935</v>
      </c>
      <c r="G5833" t="s">
        <v>836</v>
      </c>
      <c r="H5833" t="s">
        <v>837</v>
      </c>
      <c r="I5833">
        <v>22201</v>
      </c>
      <c r="J5833" t="s">
        <v>42</v>
      </c>
      <c r="K5833" s="1">
        <v>10000</v>
      </c>
      <c r="L5833" s="1">
        <v>10000</v>
      </c>
      <c r="M5833">
        <v>0</v>
      </c>
      <c r="N5833" s="1">
        <v>1132.3599999999999</v>
      </c>
      <c r="O5833" s="1">
        <v>8867.64</v>
      </c>
      <c r="P5833" s="1">
        <v>1132.3599999999999</v>
      </c>
      <c r="Q5833">
        <v>0</v>
      </c>
      <c r="R5833" s="1">
        <v>1132.3599999999999</v>
      </c>
      <c r="S5833">
        <v>0</v>
      </c>
    </row>
    <row r="5834" spans="1:19" x14ac:dyDescent="0.25">
      <c r="A5834" s="2">
        <v>1008</v>
      </c>
      <c r="B5834" t="s">
        <v>934</v>
      </c>
      <c r="C5834" s="2" t="str">
        <f t="shared" si="304"/>
        <v>20</v>
      </c>
      <c r="D5834" t="s">
        <v>830</v>
      </c>
      <c r="E5834" s="2" t="str">
        <f t="shared" si="305"/>
        <v>201140000</v>
      </c>
      <c r="F5834" t="s">
        <v>935</v>
      </c>
      <c r="G5834" t="s">
        <v>836</v>
      </c>
      <c r="H5834" t="s">
        <v>837</v>
      </c>
      <c r="I5834">
        <v>22209</v>
      </c>
      <c r="J5834" t="s">
        <v>43</v>
      </c>
      <c r="K5834" s="1">
        <v>5000</v>
      </c>
      <c r="L5834" s="1">
        <v>2000</v>
      </c>
      <c r="M5834" s="1">
        <v>-3000</v>
      </c>
      <c r="N5834">
        <v>0</v>
      </c>
      <c r="O5834" s="1">
        <v>2000</v>
      </c>
      <c r="P5834">
        <v>0</v>
      </c>
      <c r="Q5834">
        <v>0</v>
      </c>
      <c r="R5834">
        <v>0</v>
      </c>
      <c r="S5834">
        <v>0</v>
      </c>
    </row>
    <row r="5835" spans="1:19" x14ac:dyDescent="0.25">
      <c r="A5835" s="2">
        <v>1008</v>
      </c>
      <c r="B5835" t="s">
        <v>934</v>
      </c>
      <c r="C5835" s="2" t="str">
        <f t="shared" si="304"/>
        <v>20</v>
      </c>
      <c r="D5835" t="s">
        <v>830</v>
      </c>
      <c r="E5835" s="2" t="str">
        <f t="shared" si="305"/>
        <v>201140000</v>
      </c>
      <c r="F5835" t="s">
        <v>935</v>
      </c>
      <c r="G5835" t="s">
        <v>836</v>
      </c>
      <c r="H5835" t="s">
        <v>837</v>
      </c>
      <c r="I5835">
        <v>22300</v>
      </c>
      <c r="J5835" t="s">
        <v>79</v>
      </c>
      <c r="K5835" s="1">
        <v>8000</v>
      </c>
      <c r="L5835" s="1">
        <v>3000</v>
      </c>
      <c r="M5835" s="1">
        <v>-5000</v>
      </c>
      <c r="N5835">
        <v>907.5</v>
      </c>
      <c r="O5835" s="1">
        <v>2092.5</v>
      </c>
      <c r="P5835">
        <v>907.5</v>
      </c>
      <c r="Q5835">
        <v>0</v>
      </c>
      <c r="R5835">
        <v>907.5</v>
      </c>
      <c r="S5835">
        <v>0</v>
      </c>
    </row>
    <row r="5836" spans="1:19" x14ac:dyDescent="0.25">
      <c r="A5836" s="2">
        <v>1008</v>
      </c>
      <c r="B5836" t="s">
        <v>934</v>
      </c>
      <c r="C5836" s="2" t="str">
        <f t="shared" si="304"/>
        <v>20</v>
      </c>
      <c r="D5836" t="s">
        <v>830</v>
      </c>
      <c r="E5836" s="2" t="str">
        <f t="shared" si="305"/>
        <v>201140000</v>
      </c>
      <c r="F5836" t="s">
        <v>935</v>
      </c>
      <c r="G5836" t="s">
        <v>836</v>
      </c>
      <c r="H5836" t="s">
        <v>837</v>
      </c>
      <c r="I5836">
        <v>22409</v>
      </c>
      <c r="J5836" t="s">
        <v>80</v>
      </c>
      <c r="K5836" s="1">
        <v>16000</v>
      </c>
      <c r="L5836">
        <v>0</v>
      </c>
      <c r="M5836" s="1">
        <v>-16000</v>
      </c>
      <c r="N5836">
        <v>0</v>
      </c>
      <c r="O5836">
        <v>0</v>
      </c>
      <c r="P5836">
        <v>0</v>
      </c>
      <c r="Q5836">
        <v>0</v>
      </c>
      <c r="R5836">
        <v>0</v>
      </c>
      <c r="S5836">
        <v>0</v>
      </c>
    </row>
    <row r="5837" spans="1:19" x14ac:dyDescent="0.25">
      <c r="A5837" s="2">
        <v>1008</v>
      </c>
      <c r="B5837" t="s">
        <v>934</v>
      </c>
      <c r="C5837" s="2" t="str">
        <f t="shared" si="304"/>
        <v>20</v>
      </c>
      <c r="D5837" t="s">
        <v>830</v>
      </c>
      <c r="E5837" s="2" t="str">
        <f t="shared" si="305"/>
        <v>201140000</v>
      </c>
      <c r="F5837" t="s">
        <v>935</v>
      </c>
      <c r="G5837" t="s">
        <v>836</v>
      </c>
      <c r="H5837" t="s">
        <v>837</v>
      </c>
      <c r="I5837">
        <v>22602</v>
      </c>
      <c r="J5837" t="s">
        <v>108</v>
      </c>
      <c r="K5837" s="1">
        <v>30000</v>
      </c>
      <c r="L5837" s="1">
        <v>12510.55</v>
      </c>
      <c r="M5837" s="1">
        <v>-17489.45</v>
      </c>
      <c r="N5837" s="1">
        <v>12510.55</v>
      </c>
      <c r="O5837">
        <v>0</v>
      </c>
      <c r="P5837" s="1">
        <v>12510.55</v>
      </c>
      <c r="Q5837">
        <v>0</v>
      </c>
      <c r="R5837" s="1">
        <v>12510.55</v>
      </c>
      <c r="S5837">
        <v>0</v>
      </c>
    </row>
    <row r="5838" spans="1:19" x14ac:dyDescent="0.25">
      <c r="A5838" s="2">
        <v>1008</v>
      </c>
      <c r="B5838" t="s">
        <v>934</v>
      </c>
      <c r="C5838" s="2" t="str">
        <f t="shared" si="304"/>
        <v>20</v>
      </c>
      <c r="D5838" t="s">
        <v>830</v>
      </c>
      <c r="E5838" s="2" t="str">
        <f t="shared" si="305"/>
        <v>201140000</v>
      </c>
      <c r="F5838" t="s">
        <v>935</v>
      </c>
      <c r="G5838" t="s">
        <v>836</v>
      </c>
      <c r="H5838" t="s">
        <v>837</v>
      </c>
      <c r="I5838">
        <v>22603</v>
      </c>
      <c r="J5838" t="s">
        <v>82</v>
      </c>
      <c r="K5838" s="1">
        <v>4500</v>
      </c>
      <c r="L5838">
        <v>0</v>
      </c>
      <c r="M5838" s="1">
        <v>-4500</v>
      </c>
      <c r="N5838">
        <v>0</v>
      </c>
      <c r="O5838">
        <v>0</v>
      </c>
      <c r="P5838">
        <v>0</v>
      </c>
      <c r="Q5838">
        <v>0</v>
      </c>
      <c r="R5838">
        <v>0</v>
      </c>
      <c r="S5838">
        <v>0</v>
      </c>
    </row>
    <row r="5839" spans="1:19" x14ac:dyDescent="0.25">
      <c r="A5839" s="2">
        <v>1008</v>
      </c>
      <c r="B5839" t="s">
        <v>934</v>
      </c>
      <c r="C5839" s="2" t="str">
        <f t="shared" si="304"/>
        <v>20</v>
      </c>
      <c r="D5839" t="s">
        <v>830</v>
      </c>
      <c r="E5839" s="2" t="str">
        <f t="shared" si="305"/>
        <v>201140000</v>
      </c>
      <c r="F5839" t="s">
        <v>935</v>
      </c>
      <c r="G5839" t="s">
        <v>836</v>
      </c>
      <c r="H5839" t="s">
        <v>837</v>
      </c>
      <c r="I5839">
        <v>22606</v>
      </c>
      <c r="J5839" t="s">
        <v>83</v>
      </c>
      <c r="K5839" s="1">
        <v>1000</v>
      </c>
      <c r="L5839" s="1">
        <v>13263.25</v>
      </c>
      <c r="M5839" s="1">
        <v>12263.25</v>
      </c>
      <c r="N5839" s="1">
        <v>13262.35</v>
      </c>
      <c r="O5839">
        <v>0.9</v>
      </c>
      <c r="P5839" s="1">
        <v>13262.35</v>
      </c>
      <c r="Q5839">
        <v>0</v>
      </c>
      <c r="R5839" s="1">
        <v>13262.35</v>
      </c>
      <c r="S5839">
        <v>0</v>
      </c>
    </row>
    <row r="5840" spans="1:19" x14ac:dyDescent="0.25">
      <c r="A5840" s="2">
        <v>1008</v>
      </c>
      <c r="B5840" t="s">
        <v>934</v>
      </c>
      <c r="C5840" s="2" t="str">
        <f t="shared" si="304"/>
        <v>20</v>
      </c>
      <c r="D5840" t="s">
        <v>830</v>
      </c>
      <c r="E5840" s="2" t="str">
        <f t="shared" si="305"/>
        <v>201140000</v>
      </c>
      <c r="F5840" t="s">
        <v>935</v>
      </c>
      <c r="G5840" t="s">
        <v>836</v>
      </c>
      <c r="H5840" t="s">
        <v>837</v>
      </c>
      <c r="I5840">
        <v>22609</v>
      </c>
      <c r="J5840" t="s">
        <v>44</v>
      </c>
      <c r="K5840" s="1">
        <v>7400</v>
      </c>
      <c r="L5840" s="1">
        <v>1000</v>
      </c>
      <c r="M5840" s="1">
        <v>-6400</v>
      </c>
      <c r="N5840">
        <v>26.94</v>
      </c>
      <c r="O5840">
        <v>973.06</v>
      </c>
      <c r="P5840">
        <v>26.94</v>
      </c>
      <c r="Q5840">
        <v>0</v>
      </c>
      <c r="R5840">
        <v>26.94</v>
      </c>
      <c r="S5840">
        <v>0</v>
      </c>
    </row>
    <row r="5841" spans="1:19" x14ac:dyDescent="0.25">
      <c r="A5841" s="2">
        <v>1008</v>
      </c>
      <c r="B5841" t="s">
        <v>934</v>
      </c>
      <c r="C5841" s="2" t="str">
        <f t="shared" si="304"/>
        <v>20</v>
      </c>
      <c r="D5841" t="s">
        <v>830</v>
      </c>
      <c r="E5841" s="2" t="str">
        <f t="shared" si="305"/>
        <v>201140000</v>
      </c>
      <c r="F5841" t="s">
        <v>935</v>
      </c>
      <c r="G5841" t="s">
        <v>836</v>
      </c>
      <c r="H5841" t="s">
        <v>837</v>
      </c>
      <c r="I5841">
        <v>22700</v>
      </c>
      <c r="J5841" t="s">
        <v>84</v>
      </c>
      <c r="K5841" s="1">
        <v>141000</v>
      </c>
      <c r="L5841" s="1">
        <v>135920.1</v>
      </c>
      <c r="M5841" s="1">
        <v>-5079.8999999999996</v>
      </c>
      <c r="N5841" s="1">
        <v>135920.1</v>
      </c>
      <c r="O5841">
        <v>0</v>
      </c>
      <c r="P5841" s="1">
        <v>135920.1</v>
      </c>
      <c r="Q5841">
        <v>0</v>
      </c>
      <c r="R5841" s="1">
        <v>135920.09</v>
      </c>
      <c r="S5841">
        <v>0.01</v>
      </c>
    </row>
    <row r="5842" spans="1:19" x14ac:dyDescent="0.25">
      <c r="A5842" s="2">
        <v>1008</v>
      </c>
      <c r="B5842" t="s">
        <v>934</v>
      </c>
      <c r="C5842" s="2" t="str">
        <f t="shared" si="304"/>
        <v>20</v>
      </c>
      <c r="D5842" t="s">
        <v>830</v>
      </c>
      <c r="E5842" s="2" t="str">
        <f t="shared" si="305"/>
        <v>201140000</v>
      </c>
      <c r="F5842" t="s">
        <v>935</v>
      </c>
      <c r="G5842" t="s">
        <v>836</v>
      </c>
      <c r="H5842" t="s">
        <v>837</v>
      </c>
      <c r="I5842">
        <v>22701</v>
      </c>
      <c r="J5842" t="s">
        <v>85</v>
      </c>
      <c r="K5842" s="1">
        <v>255000</v>
      </c>
      <c r="L5842" s="1">
        <v>267346.59000000003</v>
      </c>
      <c r="M5842" s="1">
        <v>12346.59</v>
      </c>
      <c r="N5842" s="1">
        <v>267346.59000000003</v>
      </c>
      <c r="O5842">
        <v>0</v>
      </c>
      <c r="P5842" s="1">
        <v>267346.59000000003</v>
      </c>
      <c r="Q5842">
        <v>0</v>
      </c>
      <c r="R5842" s="1">
        <v>267346.59000000003</v>
      </c>
      <c r="S5842">
        <v>0</v>
      </c>
    </row>
    <row r="5843" spans="1:19" x14ac:dyDescent="0.25">
      <c r="A5843" s="2">
        <v>1008</v>
      </c>
      <c r="B5843" t="s">
        <v>934</v>
      </c>
      <c r="C5843" s="2" t="str">
        <f t="shared" si="304"/>
        <v>20</v>
      </c>
      <c r="D5843" t="s">
        <v>830</v>
      </c>
      <c r="E5843" s="2" t="str">
        <f t="shared" si="305"/>
        <v>201140000</v>
      </c>
      <c r="F5843" t="s">
        <v>935</v>
      </c>
      <c r="G5843" t="s">
        <v>836</v>
      </c>
      <c r="H5843" t="s">
        <v>837</v>
      </c>
      <c r="I5843">
        <v>22703</v>
      </c>
      <c r="J5843" t="s">
        <v>168</v>
      </c>
      <c r="K5843" s="1">
        <v>5000</v>
      </c>
      <c r="L5843">
        <v>0</v>
      </c>
      <c r="M5843" s="1">
        <v>-5000</v>
      </c>
      <c r="N5843">
        <v>0</v>
      </c>
      <c r="O5843">
        <v>0</v>
      </c>
      <c r="P5843">
        <v>0</v>
      </c>
      <c r="Q5843">
        <v>0</v>
      </c>
      <c r="R5843">
        <v>0</v>
      </c>
      <c r="S5843">
        <v>0</v>
      </c>
    </row>
    <row r="5844" spans="1:19" x14ac:dyDescent="0.25">
      <c r="A5844" s="2">
        <v>1008</v>
      </c>
      <c r="B5844" t="s">
        <v>934</v>
      </c>
      <c r="C5844" s="2" t="str">
        <f t="shared" si="304"/>
        <v>20</v>
      </c>
      <c r="D5844" t="s">
        <v>830</v>
      </c>
      <c r="E5844" s="2" t="str">
        <f t="shared" si="305"/>
        <v>201140000</v>
      </c>
      <c r="F5844" t="s">
        <v>935</v>
      </c>
      <c r="G5844" t="s">
        <v>836</v>
      </c>
      <c r="H5844" t="s">
        <v>837</v>
      </c>
      <c r="I5844">
        <v>22706</v>
      </c>
      <c r="J5844" t="s">
        <v>86</v>
      </c>
      <c r="K5844" s="1">
        <v>125000</v>
      </c>
      <c r="L5844" s="1">
        <v>172463.72</v>
      </c>
      <c r="M5844" s="1">
        <v>47463.72</v>
      </c>
      <c r="N5844" s="1">
        <v>172463.72</v>
      </c>
      <c r="O5844">
        <v>0</v>
      </c>
      <c r="P5844" s="1">
        <v>172463.72</v>
      </c>
      <c r="Q5844">
        <v>0</v>
      </c>
      <c r="R5844" s="1">
        <v>102172.4</v>
      </c>
      <c r="S5844" s="1">
        <v>70291.320000000007</v>
      </c>
    </row>
    <row r="5845" spans="1:19" x14ac:dyDescent="0.25">
      <c r="A5845" s="2">
        <v>1008</v>
      </c>
      <c r="B5845" t="s">
        <v>934</v>
      </c>
      <c r="C5845" s="2" t="str">
        <f t="shared" si="304"/>
        <v>20</v>
      </c>
      <c r="D5845" t="s">
        <v>830</v>
      </c>
      <c r="E5845" s="2" t="str">
        <f t="shared" si="305"/>
        <v>201140000</v>
      </c>
      <c r="F5845" t="s">
        <v>935</v>
      </c>
      <c r="G5845" t="s">
        <v>836</v>
      </c>
      <c r="H5845" t="s">
        <v>837</v>
      </c>
      <c r="I5845">
        <v>22709</v>
      </c>
      <c r="J5845" t="s">
        <v>87</v>
      </c>
      <c r="K5845" s="1">
        <v>15000</v>
      </c>
      <c r="L5845" s="1">
        <v>16940</v>
      </c>
      <c r="M5845" s="1">
        <v>1940</v>
      </c>
      <c r="N5845" s="1">
        <v>16940</v>
      </c>
      <c r="O5845">
        <v>0</v>
      </c>
      <c r="P5845" s="1">
        <v>16940</v>
      </c>
      <c r="Q5845">
        <v>0</v>
      </c>
      <c r="R5845" s="1">
        <v>16940</v>
      </c>
      <c r="S5845">
        <v>0</v>
      </c>
    </row>
    <row r="5846" spans="1:19" x14ac:dyDescent="0.25">
      <c r="A5846" s="2">
        <v>1008</v>
      </c>
      <c r="B5846" t="s">
        <v>934</v>
      </c>
      <c r="C5846" s="2" t="str">
        <f t="shared" si="304"/>
        <v>20</v>
      </c>
      <c r="D5846" t="s">
        <v>830</v>
      </c>
      <c r="E5846" s="2" t="str">
        <f t="shared" si="305"/>
        <v>201140000</v>
      </c>
      <c r="F5846" t="s">
        <v>935</v>
      </c>
      <c r="G5846" t="s">
        <v>836</v>
      </c>
      <c r="H5846" t="s">
        <v>837</v>
      </c>
      <c r="I5846">
        <v>22801</v>
      </c>
      <c r="J5846" t="s">
        <v>306</v>
      </c>
      <c r="K5846" s="1">
        <v>248000</v>
      </c>
      <c r="L5846" s="1">
        <v>48000</v>
      </c>
      <c r="M5846" s="1">
        <v>-200000</v>
      </c>
      <c r="N5846">
        <v>0</v>
      </c>
      <c r="O5846" s="1">
        <v>48000</v>
      </c>
      <c r="P5846">
        <v>0</v>
      </c>
      <c r="Q5846">
        <v>0</v>
      </c>
      <c r="R5846">
        <v>0</v>
      </c>
      <c r="S5846">
        <v>0</v>
      </c>
    </row>
    <row r="5847" spans="1:19" x14ac:dyDescent="0.25">
      <c r="A5847" s="2">
        <v>1008</v>
      </c>
      <c r="B5847" t="s">
        <v>934</v>
      </c>
      <c r="C5847" s="2" t="str">
        <f t="shared" si="304"/>
        <v>20</v>
      </c>
      <c r="D5847" t="s">
        <v>830</v>
      </c>
      <c r="E5847" s="2" t="str">
        <f t="shared" si="305"/>
        <v>201140000</v>
      </c>
      <c r="F5847" t="s">
        <v>935</v>
      </c>
      <c r="G5847" t="s">
        <v>836</v>
      </c>
      <c r="H5847" t="s">
        <v>837</v>
      </c>
      <c r="I5847">
        <v>22804</v>
      </c>
      <c r="J5847" t="s">
        <v>307</v>
      </c>
      <c r="K5847" s="1">
        <v>202000</v>
      </c>
      <c r="L5847" s="1">
        <v>360753.12</v>
      </c>
      <c r="M5847" s="1">
        <v>158753.12</v>
      </c>
      <c r="N5847" s="1">
        <v>300000</v>
      </c>
      <c r="O5847" s="1">
        <v>60753.120000000003</v>
      </c>
      <c r="P5847" s="1">
        <v>300000</v>
      </c>
      <c r="Q5847">
        <v>0</v>
      </c>
      <c r="R5847" s="1">
        <v>300000</v>
      </c>
      <c r="S5847">
        <v>0</v>
      </c>
    </row>
    <row r="5848" spans="1:19" x14ac:dyDescent="0.25">
      <c r="A5848" s="2">
        <v>1008</v>
      </c>
      <c r="B5848" t="s">
        <v>934</v>
      </c>
      <c r="C5848" s="2" t="str">
        <f t="shared" si="304"/>
        <v>20</v>
      </c>
      <c r="D5848" t="s">
        <v>830</v>
      </c>
      <c r="E5848" s="2" t="str">
        <f t="shared" si="305"/>
        <v>201140000</v>
      </c>
      <c r="F5848" t="s">
        <v>935</v>
      </c>
      <c r="G5848" t="s">
        <v>836</v>
      </c>
      <c r="H5848" t="s">
        <v>837</v>
      </c>
      <c r="I5848">
        <v>22809</v>
      </c>
      <c r="J5848" t="s">
        <v>308</v>
      </c>
      <c r="K5848" s="1">
        <v>671000</v>
      </c>
      <c r="L5848" s="1">
        <v>324984.09999999998</v>
      </c>
      <c r="M5848" s="1">
        <v>-346015.9</v>
      </c>
      <c r="N5848" s="1">
        <v>318339</v>
      </c>
      <c r="O5848" s="1">
        <v>6645.1</v>
      </c>
      <c r="P5848" s="1">
        <v>318339</v>
      </c>
      <c r="Q5848">
        <v>0</v>
      </c>
      <c r="R5848" s="1">
        <v>276954</v>
      </c>
      <c r="S5848" s="1">
        <v>41385</v>
      </c>
    </row>
    <row r="5849" spans="1:19" x14ac:dyDescent="0.25">
      <c r="A5849" s="2">
        <v>1008</v>
      </c>
      <c r="B5849" t="s">
        <v>934</v>
      </c>
      <c r="C5849" s="2" t="str">
        <f t="shared" si="304"/>
        <v>20</v>
      </c>
      <c r="D5849" t="s">
        <v>830</v>
      </c>
      <c r="E5849" s="2" t="str">
        <f t="shared" si="305"/>
        <v>201140000</v>
      </c>
      <c r="F5849" t="s">
        <v>935</v>
      </c>
      <c r="G5849" t="s">
        <v>836</v>
      </c>
      <c r="H5849" t="s">
        <v>837</v>
      </c>
      <c r="I5849">
        <v>23001</v>
      </c>
      <c r="J5849" t="s">
        <v>88</v>
      </c>
      <c r="K5849" s="1">
        <v>45000</v>
      </c>
      <c r="L5849" s="1">
        <v>45000</v>
      </c>
      <c r="M5849">
        <v>0</v>
      </c>
      <c r="N5849" s="1">
        <v>9303.2199999999993</v>
      </c>
      <c r="O5849" s="1">
        <v>35696.78</v>
      </c>
      <c r="P5849" s="1">
        <v>9303.2199999999993</v>
      </c>
      <c r="Q5849">
        <v>0</v>
      </c>
      <c r="R5849" s="1">
        <v>9303.2199999999993</v>
      </c>
      <c r="S5849">
        <v>0</v>
      </c>
    </row>
    <row r="5850" spans="1:19" x14ac:dyDescent="0.25">
      <c r="A5850" s="2">
        <v>1008</v>
      </c>
      <c r="B5850" t="s">
        <v>934</v>
      </c>
      <c r="C5850" s="2" t="str">
        <f t="shared" si="304"/>
        <v>20</v>
      </c>
      <c r="D5850" t="s">
        <v>830</v>
      </c>
      <c r="E5850" s="2" t="str">
        <f t="shared" si="305"/>
        <v>201140000</v>
      </c>
      <c r="F5850" t="s">
        <v>935</v>
      </c>
      <c r="G5850" t="s">
        <v>836</v>
      </c>
      <c r="H5850" t="s">
        <v>837</v>
      </c>
      <c r="I5850">
        <v>23100</v>
      </c>
      <c r="J5850" t="s">
        <v>89</v>
      </c>
      <c r="K5850" s="1">
        <v>27000</v>
      </c>
      <c r="L5850" s="1">
        <v>27000</v>
      </c>
      <c r="M5850">
        <v>0</v>
      </c>
      <c r="N5850" s="1">
        <v>18788.03</v>
      </c>
      <c r="O5850" s="1">
        <v>8211.9699999999993</v>
      </c>
      <c r="P5850" s="1">
        <v>18788.03</v>
      </c>
      <c r="Q5850">
        <v>0</v>
      </c>
      <c r="R5850" s="1">
        <v>18788.03</v>
      </c>
      <c r="S5850">
        <v>0</v>
      </c>
    </row>
    <row r="5851" spans="1:19" x14ac:dyDescent="0.25">
      <c r="A5851" s="2">
        <v>1008</v>
      </c>
      <c r="B5851" t="s">
        <v>934</v>
      </c>
      <c r="C5851" s="2" t="str">
        <f t="shared" si="304"/>
        <v>20</v>
      </c>
      <c r="D5851" t="s">
        <v>830</v>
      </c>
      <c r="E5851" s="2" t="str">
        <f t="shared" si="305"/>
        <v>201140000</v>
      </c>
      <c r="F5851" t="s">
        <v>935</v>
      </c>
      <c r="G5851" t="s">
        <v>836</v>
      </c>
      <c r="H5851" t="s">
        <v>837</v>
      </c>
      <c r="I5851">
        <v>27002</v>
      </c>
      <c r="J5851" t="s">
        <v>228</v>
      </c>
      <c r="K5851" s="1">
        <v>2000</v>
      </c>
      <c r="L5851" s="1">
        <v>2000</v>
      </c>
      <c r="M5851">
        <v>0</v>
      </c>
      <c r="N5851">
        <v>0</v>
      </c>
      <c r="O5851" s="1">
        <v>2000</v>
      </c>
      <c r="P5851">
        <v>0</v>
      </c>
      <c r="Q5851">
        <v>0</v>
      </c>
      <c r="R5851">
        <v>0</v>
      </c>
      <c r="S5851">
        <v>0</v>
      </c>
    </row>
    <row r="5852" spans="1:19" x14ac:dyDescent="0.25">
      <c r="A5852" s="2">
        <v>1008</v>
      </c>
      <c r="B5852" t="s">
        <v>934</v>
      </c>
      <c r="C5852" s="2" t="str">
        <f t="shared" si="304"/>
        <v>20</v>
      </c>
      <c r="D5852" t="s">
        <v>830</v>
      </c>
      <c r="E5852" s="2" t="str">
        <f t="shared" si="305"/>
        <v>201140000</v>
      </c>
      <c r="F5852" t="s">
        <v>935</v>
      </c>
      <c r="G5852" t="s">
        <v>836</v>
      </c>
      <c r="H5852" t="s">
        <v>837</v>
      </c>
      <c r="I5852">
        <v>28001</v>
      </c>
      <c r="J5852" t="s">
        <v>45</v>
      </c>
      <c r="K5852" s="1">
        <v>1400000</v>
      </c>
      <c r="L5852" s="1">
        <v>1796000</v>
      </c>
      <c r="M5852" s="1">
        <v>396000</v>
      </c>
      <c r="N5852" s="1">
        <v>1696684.44</v>
      </c>
      <c r="O5852" s="1">
        <v>99315.56</v>
      </c>
      <c r="P5852" s="1">
        <v>1696684.44</v>
      </c>
      <c r="Q5852">
        <v>0</v>
      </c>
      <c r="R5852" s="1">
        <v>1680893.94</v>
      </c>
      <c r="S5852" s="1">
        <v>15790.5</v>
      </c>
    </row>
    <row r="5853" spans="1:19" x14ac:dyDescent="0.25">
      <c r="A5853" s="2">
        <v>1008</v>
      </c>
      <c r="B5853" t="s">
        <v>934</v>
      </c>
      <c r="C5853" s="2" t="str">
        <f t="shared" si="304"/>
        <v>20</v>
      </c>
      <c r="D5853" t="s">
        <v>830</v>
      </c>
      <c r="E5853" s="2" t="str">
        <f t="shared" si="305"/>
        <v>201140000</v>
      </c>
      <c r="F5853" t="s">
        <v>935</v>
      </c>
      <c r="G5853" t="s">
        <v>836</v>
      </c>
      <c r="H5853" t="s">
        <v>837</v>
      </c>
      <c r="I5853">
        <v>47399</v>
      </c>
      <c r="J5853" t="s">
        <v>146</v>
      </c>
      <c r="K5853">
        <v>0</v>
      </c>
      <c r="L5853" s="1">
        <v>500000</v>
      </c>
      <c r="M5853" s="1">
        <v>500000</v>
      </c>
      <c r="N5853" s="1">
        <v>500000</v>
      </c>
      <c r="O5853">
        <v>0</v>
      </c>
      <c r="P5853" s="1">
        <v>500000</v>
      </c>
      <c r="Q5853">
        <v>0</v>
      </c>
      <c r="R5853" s="1">
        <v>500000</v>
      </c>
      <c r="S5853">
        <v>0</v>
      </c>
    </row>
    <row r="5854" spans="1:19" x14ac:dyDescent="0.25">
      <c r="A5854" s="2">
        <v>1008</v>
      </c>
      <c r="B5854" t="s">
        <v>934</v>
      </c>
      <c r="C5854" s="2" t="str">
        <f t="shared" si="304"/>
        <v>20</v>
      </c>
      <c r="D5854" t="s">
        <v>830</v>
      </c>
      <c r="E5854" s="2" t="str">
        <f t="shared" si="305"/>
        <v>201140000</v>
      </c>
      <c r="F5854" t="s">
        <v>935</v>
      </c>
      <c r="G5854" t="s">
        <v>836</v>
      </c>
      <c r="H5854" t="s">
        <v>837</v>
      </c>
      <c r="I5854">
        <v>48099</v>
      </c>
      <c r="J5854" t="s">
        <v>118</v>
      </c>
      <c r="K5854" s="1">
        <v>5220000</v>
      </c>
      <c r="L5854" s="1">
        <v>6329672.3899999997</v>
      </c>
      <c r="M5854" s="1">
        <v>1109672.3899999999</v>
      </c>
      <c r="N5854" s="1">
        <v>6329672.3899999997</v>
      </c>
      <c r="O5854">
        <v>0</v>
      </c>
      <c r="P5854" s="1">
        <v>5770744.1100000003</v>
      </c>
      <c r="Q5854" s="1">
        <v>558928.28</v>
      </c>
      <c r="R5854" s="1">
        <v>4088677.52</v>
      </c>
      <c r="S5854" s="1">
        <v>1682066.59</v>
      </c>
    </row>
    <row r="5855" spans="1:19" x14ac:dyDescent="0.25">
      <c r="A5855" s="2">
        <v>1008</v>
      </c>
      <c r="B5855" t="s">
        <v>934</v>
      </c>
      <c r="C5855" s="2" t="str">
        <f t="shared" si="304"/>
        <v>20</v>
      </c>
      <c r="D5855" t="s">
        <v>830</v>
      </c>
      <c r="E5855" s="2" t="str">
        <f t="shared" si="305"/>
        <v>201140000</v>
      </c>
      <c r="F5855" t="s">
        <v>935</v>
      </c>
      <c r="G5855" t="s">
        <v>836</v>
      </c>
      <c r="H5855" t="s">
        <v>837</v>
      </c>
      <c r="I5855">
        <v>62301</v>
      </c>
      <c r="J5855" t="s">
        <v>157</v>
      </c>
      <c r="K5855" s="1">
        <v>2000</v>
      </c>
      <c r="L5855">
        <v>0</v>
      </c>
      <c r="M5855" s="1">
        <v>-2000</v>
      </c>
      <c r="N5855">
        <v>0</v>
      </c>
      <c r="O5855">
        <v>0</v>
      </c>
      <c r="P5855">
        <v>0</v>
      </c>
      <c r="Q5855">
        <v>0</v>
      </c>
      <c r="R5855">
        <v>0</v>
      </c>
      <c r="S5855">
        <v>0</v>
      </c>
    </row>
    <row r="5856" spans="1:19" x14ac:dyDescent="0.25">
      <c r="A5856" s="2">
        <v>1008</v>
      </c>
      <c r="B5856" t="s">
        <v>934</v>
      </c>
      <c r="C5856" s="2" t="str">
        <f t="shared" si="304"/>
        <v>20</v>
      </c>
      <c r="D5856" t="s">
        <v>830</v>
      </c>
      <c r="E5856" s="2" t="str">
        <f t="shared" si="305"/>
        <v>201140000</v>
      </c>
      <c r="F5856" t="s">
        <v>935</v>
      </c>
      <c r="G5856" t="s">
        <v>836</v>
      </c>
      <c r="H5856" t="s">
        <v>837</v>
      </c>
      <c r="I5856">
        <v>62303</v>
      </c>
      <c r="J5856" t="s">
        <v>91</v>
      </c>
      <c r="K5856" s="1">
        <v>1000</v>
      </c>
      <c r="L5856">
        <v>0</v>
      </c>
      <c r="M5856" s="1">
        <v>-1000</v>
      </c>
      <c r="N5856">
        <v>0</v>
      </c>
      <c r="O5856">
        <v>0</v>
      </c>
      <c r="P5856">
        <v>0</v>
      </c>
      <c r="Q5856">
        <v>0</v>
      </c>
      <c r="R5856">
        <v>0</v>
      </c>
      <c r="S5856">
        <v>0</v>
      </c>
    </row>
    <row r="5857" spans="1:19" x14ac:dyDescent="0.25">
      <c r="A5857" s="2">
        <v>1008</v>
      </c>
      <c r="B5857" t="s">
        <v>934</v>
      </c>
      <c r="C5857" s="2" t="str">
        <f t="shared" si="304"/>
        <v>20</v>
      </c>
      <c r="D5857" t="s">
        <v>830</v>
      </c>
      <c r="E5857" s="2" t="str">
        <f t="shared" si="305"/>
        <v>201140000</v>
      </c>
      <c r="F5857" t="s">
        <v>935</v>
      </c>
      <c r="G5857" t="s">
        <v>836</v>
      </c>
      <c r="H5857" t="s">
        <v>837</v>
      </c>
      <c r="I5857">
        <v>62399</v>
      </c>
      <c r="J5857" t="s">
        <v>92</v>
      </c>
      <c r="K5857" s="1">
        <v>15000</v>
      </c>
      <c r="L5857">
        <v>0</v>
      </c>
      <c r="M5857" s="1">
        <v>-15000</v>
      </c>
      <c r="N5857">
        <v>0</v>
      </c>
      <c r="O5857">
        <v>0</v>
      </c>
      <c r="P5857">
        <v>0</v>
      </c>
      <c r="Q5857">
        <v>0</v>
      </c>
      <c r="R5857">
        <v>0</v>
      </c>
      <c r="S5857">
        <v>0</v>
      </c>
    </row>
    <row r="5858" spans="1:19" x14ac:dyDescent="0.25">
      <c r="A5858" s="2">
        <v>1008</v>
      </c>
      <c r="B5858" t="s">
        <v>934</v>
      </c>
      <c r="C5858" s="2" t="str">
        <f t="shared" si="304"/>
        <v>20</v>
      </c>
      <c r="D5858" t="s">
        <v>830</v>
      </c>
      <c r="E5858" s="2" t="str">
        <f t="shared" si="305"/>
        <v>201140000</v>
      </c>
      <c r="F5858" t="s">
        <v>935</v>
      </c>
      <c r="G5858" t="s">
        <v>836</v>
      </c>
      <c r="H5858" t="s">
        <v>837</v>
      </c>
      <c r="I5858">
        <v>62500</v>
      </c>
      <c r="J5858" t="s">
        <v>93</v>
      </c>
      <c r="K5858" s="1">
        <v>15000</v>
      </c>
      <c r="L5858" s="1">
        <v>9583.2000000000007</v>
      </c>
      <c r="M5858" s="1">
        <v>-5416.8</v>
      </c>
      <c r="N5858" s="1">
        <v>9583.2000000000007</v>
      </c>
      <c r="O5858">
        <v>0</v>
      </c>
      <c r="P5858" s="1">
        <v>9583.2000000000007</v>
      </c>
      <c r="Q5858">
        <v>0</v>
      </c>
      <c r="R5858" s="1">
        <v>9583.2000000000007</v>
      </c>
      <c r="S5858">
        <v>0</v>
      </c>
    </row>
    <row r="5859" spans="1:19" x14ac:dyDescent="0.25">
      <c r="A5859" s="2">
        <v>1008</v>
      </c>
      <c r="B5859" t="s">
        <v>934</v>
      </c>
      <c r="C5859" s="2" t="str">
        <f t="shared" si="304"/>
        <v>20</v>
      </c>
      <c r="D5859" t="s">
        <v>830</v>
      </c>
      <c r="E5859" s="2" t="str">
        <f t="shared" si="305"/>
        <v>201140000</v>
      </c>
      <c r="F5859" t="s">
        <v>935</v>
      </c>
      <c r="G5859" t="s">
        <v>836</v>
      </c>
      <c r="H5859" t="s">
        <v>837</v>
      </c>
      <c r="I5859">
        <v>62501</v>
      </c>
      <c r="J5859" t="s">
        <v>126</v>
      </c>
      <c r="K5859" s="1">
        <v>2000</v>
      </c>
      <c r="L5859">
        <v>0</v>
      </c>
      <c r="M5859" s="1">
        <v>-2000</v>
      </c>
      <c r="N5859">
        <v>0</v>
      </c>
      <c r="O5859">
        <v>0</v>
      </c>
      <c r="P5859">
        <v>0</v>
      </c>
      <c r="Q5859">
        <v>0</v>
      </c>
      <c r="R5859">
        <v>0</v>
      </c>
      <c r="S5859">
        <v>0</v>
      </c>
    </row>
    <row r="5860" spans="1:19" x14ac:dyDescent="0.25">
      <c r="A5860" s="2">
        <v>1008</v>
      </c>
      <c r="B5860" t="s">
        <v>934</v>
      </c>
      <c r="C5860" s="2" t="str">
        <f t="shared" si="304"/>
        <v>20</v>
      </c>
      <c r="D5860" t="s">
        <v>830</v>
      </c>
      <c r="E5860" s="2" t="str">
        <f t="shared" si="305"/>
        <v>201140000</v>
      </c>
      <c r="F5860" t="s">
        <v>935</v>
      </c>
      <c r="G5860" t="s">
        <v>836</v>
      </c>
      <c r="H5860" t="s">
        <v>837</v>
      </c>
      <c r="I5860">
        <v>62502</v>
      </c>
      <c r="J5860" t="s">
        <v>94</v>
      </c>
      <c r="K5860" s="1">
        <v>7000</v>
      </c>
      <c r="L5860" s="1">
        <v>4946.4799999999996</v>
      </c>
      <c r="M5860" s="1">
        <v>-2053.52</v>
      </c>
      <c r="N5860" s="1">
        <v>4946.4799999999996</v>
      </c>
      <c r="O5860">
        <v>0</v>
      </c>
      <c r="P5860" s="1">
        <v>4946.4799999999996</v>
      </c>
      <c r="Q5860">
        <v>0</v>
      </c>
      <c r="R5860" s="1">
        <v>4946.4799999999996</v>
      </c>
      <c r="S5860">
        <v>0</v>
      </c>
    </row>
    <row r="5861" spans="1:19" x14ac:dyDescent="0.25">
      <c r="A5861" s="2">
        <v>1008</v>
      </c>
      <c r="B5861" t="s">
        <v>934</v>
      </c>
      <c r="C5861" s="2" t="str">
        <f t="shared" si="304"/>
        <v>20</v>
      </c>
      <c r="D5861" t="s">
        <v>830</v>
      </c>
      <c r="E5861" s="2" t="str">
        <f t="shared" si="305"/>
        <v>201140000</v>
      </c>
      <c r="F5861" t="s">
        <v>935</v>
      </c>
      <c r="G5861" t="s">
        <v>836</v>
      </c>
      <c r="H5861" t="s">
        <v>837</v>
      </c>
      <c r="I5861">
        <v>62802</v>
      </c>
      <c r="J5861" t="s">
        <v>95</v>
      </c>
      <c r="K5861">
        <v>600</v>
      </c>
      <c r="L5861">
        <v>0</v>
      </c>
      <c r="M5861">
        <v>-600</v>
      </c>
      <c r="N5861">
        <v>0</v>
      </c>
      <c r="O5861">
        <v>0</v>
      </c>
      <c r="P5861">
        <v>0</v>
      </c>
      <c r="Q5861">
        <v>0</v>
      </c>
      <c r="R5861">
        <v>0</v>
      </c>
      <c r="S5861">
        <v>0</v>
      </c>
    </row>
    <row r="5862" spans="1:19" x14ac:dyDescent="0.25">
      <c r="A5862" s="2">
        <v>1008</v>
      </c>
      <c r="B5862" t="s">
        <v>934</v>
      </c>
      <c r="C5862" s="2" t="str">
        <f t="shared" si="304"/>
        <v>20</v>
      </c>
      <c r="D5862" t="s">
        <v>830</v>
      </c>
      <c r="E5862" s="2" t="str">
        <f t="shared" si="305"/>
        <v>201140000</v>
      </c>
      <c r="F5862" t="s">
        <v>935</v>
      </c>
      <c r="G5862" t="s">
        <v>836</v>
      </c>
      <c r="H5862" t="s">
        <v>837</v>
      </c>
      <c r="I5862">
        <v>64001</v>
      </c>
      <c r="J5862" t="s">
        <v>333</v>
      </c>
      <c r="K5862" s="1">
        <v>4000</v>
      </c>
      <c r="L5862">
        <v>0</v>
      </c>
      <c r="M5862" s="1">
        <v>-4000</v>
      </c>
      <c r="N5862">
        <v>0</v>
      </c>
      <c r="O5862">
        <v>0</v>
      </c>
      <c r="P5862">
        <v>0</v>
      </c>
      <c r="Q5862">
        <v>0</v>
      </c>
      <c r="R5862">
        <v>0</v>
      </c>
      <c r="S5862">
        <v>0</v>
      </c>
    </row>
    <row r="5863" spans="1:19" x14ac:dyDescent="0.25">
      <c r="A5863" s="2">
        <v>1008</v>
      </c>
      <c r="B5863" t="s">
        <v>934</v>
      </c>
      <c r="C5863" s="2" t="str">
        <f t="shared" si="304"/>
        <v>20</v>
      </c>
      <c r="D5863" t="s">
        <v>830</v>
      </c>
      <c r="E5863" s="2" t="str">
        <f t="shared" si="305"/>
        <v>201140000</v>
      </c>
      <c r="F5863" t="s">
        <v>935</v>
      </c>
      <c r="G5863" t="s">
        <v>836</v>
      </c>
      <c r="H5863" t="s">
        <v>837</v>
      </c>
      <c r="I5863">
        <v>64003</v>
      </c>
      <c r="J5863" t="s">
        <v>194</v>
      </c>
      <c r="K5863" s="1">
        <v>263000</v>
      </c>
      <c r="L5863" s="1">
        <v>70961.61</v>
      </c>
      <c r="M5863" s="1">
        <v>-192038.39</v>
      </c>
      <c r="N5863" s="1">
        <v>70961.61</v>
      </c>
      <c r="O5863">
        <v>0</v>
      </c>
      <c r="P5863" s="1">
        <v>70961.61</v>
      </c>
      <c r="Q5863">
        <v>0</v>
      </c>
      <c r="R5863" s="1">
        <v>70961.61</v>
      </c>
      <c r="S5863">
        <v>0</v>
      </c>
    </row>
    <row r="5864" spans="1:19" x14ac:dyDescent="0.25">
      <c r="A5864" s="2">
        <v>1008</v>
      </c>
      <c r="B5864" t="s">
        <v>934</v>
      </c>
      <c r="C5864" s="2" t="str">
        <f t="shared" si="304"/>
        <v>20</v>
      </c>
      <c r="D5864" t="s">
        <v>830</v>
      </c>
      <c r="E5864" s="2" t="str">
        <f t="shared" si="305"/>
        <v>201140000</v>
      </c>
      <c r="F5864" t="s">
        <v>935</v>
      </c>
      <c r="G5864" t="s">
        <v>836</v>
      </c>
      <c r="H5864" t="s">
        <v>837</v>
      </c>
      <c r="I5864">
        <v>77309</v>
      </c>
      <c r="J5864" t="s">
        <v>162</v>
      </c>
      <c r="K5864" s="1">
        <v>1500000</v>
      </c>
      <c r="L5864" s="1">
        <v>1000000</v>
      </c>
      <c r="M5864" s="1">
        <v>-500000</v>
      </c>
      <c r="N5864" s="1">
        <v>1000000</v>
      </c>
      <c r="O5864">
        <v>0</v>
      </c>
      <c r="P5864" s="1">
        <v>1000000</v>
      </c>
      <c r="Q5864">
        <v>0</v>
      </c>
      <c r="R5864" s="1">
        <v>1000000</v>
      </c>
      <c r="S5864">
        <v>0</v>
      </c>
    </row>
    <row r="5865" spans="1:19" x14ac:dyDescent="0.25">
      <c r="A5865" s="2">
        <v>1008</v>
      </c>
      <c r="B5865" t="s">
        <v>934</v>
      </c>
      <c r="C5865" s="2" t="str">
        <f t="shared" si="304"/>
        <v>20</v>
      </c>
      <c r="D5865" t="s">
        <v>830</v>
      </c>
      <c r="E5865" s="2" t="str">
        <f t="shared" si="305"/>
        <v>201140000</v>
      </c>
      <c r="F5865" t="s">
        <v>935</v>
      </c>
      <c r="G5865" t="s">
        <v>836</v>
      </c>
      <c r="H5865" t="s">
        <v>837</v>
      </c>
      <c r="I5865">
        <v>83009</v>
      </c>
      <c r="J5865" t="s">
        <v>46</v>
      </c>
      <c r="K5865" s="1">
        <v>20722</v>
      </c>
      <c r="L5865" s="1">
        <v>9216.6</v>
      </c>
      <c r="M5865" s="1">
        <v>-11505.4</v>
      </c>
      <c r="N5865" s="1">
        <v>9216.6</v>
      </c>
      <c r="O5865">
        <v>0</v>
      </c>
      <c r="P5865" s="1">
        <v>9216.6</v>
      </c>
      <c r="Q5865">
        <v>0</v>
      </c>
      <c r="R5865" s="1">
        <v>9216.6</v>
      </c>
      <c r="S5865">
        <v>0</v>
      </c>
    </row>
    <row r="5866" spans="1:19" x14ac:dyDescent="0.25">
      <c r="A5866" s="2">
        <v>1009</v>
      </c>
      <c r="B5866" t="s">
        <v>936</v>
      </c>
      <c r="C5866" s="2" t="str">
        <f t="shared" ref="C5866:C5897" si="306">"11"</f>
        <v>11</v>
      </c>
      <c r="D5866" t="s">
        <v>334</v>
      </c>
      <c r="E5866" s="2" t="str">
        <f t="shared" ref="E5866:E5897" si="307">"111200000"</f>
        <v>111200000</v>
      </c>
      <c r="F5866" t="s">
        <v>937</v>
      </c>
      <c r="G5866" t="s">
        <v>938</v>
      </c>
      <c r="H5866" t="s">
        <v>939</v>
      </c>
      <c r="I5866">
        <v>10000</v>
      </c>
      <c r="J5866" t="s">
        <v>25</v>
      </c>
      <c r="K5866" s="1">
        <v>82492</v>
      </c>
      <c r="L5866" s="1">
        <v>30166.35</v>
      </c>
      <c r="M5866" s="1">
        <v>-52325.65</v>
      </c>
      <c r="N5866" s="1">
        <v>30166.23</v>
      </c>
      <c r="O5866">
        <v>0.12</v>
      </c>
      <c r="P5866" s="1">
        <v>30166.23</v>
      </c>
      <c r="Q5866">
        <v>0</v>
      </c>
      <c r="R5866" s="1">
        <v>30166.23</v>
      </c>
      <c r="S5866">
        <v>0</v>
      </c>
    </row>
    <row r="5867" spans="1:19" x14ac:dyDescent="0.25">
      <c r="A5867" s="2">
        <v>1009</v>
      </c>
      <c r="B5867" t="s">
        <v>936</v>
      </c>
      <c r="C5867" s="2" t="str">
        <f t="shared" si="306"/>
        <v>11</v>
      </c>
      <c r="D5867" t="s">
        <v>334</v>
      </c>
      <c r="E5867" s="2" t="str">
        <f t="shared" si="307"/>
        <v>111200000</v>
      </c>
      <c r="F5867" t="s">
        <v>937</v>
      </c>
      <c r="G5867" t="s">
        <v>938</v>
      </c>
      <c r="H5867" t="s">
        <v>939</v>
      </c>
      <c r="I5867">
        <v>12000</v>
      </c>
      <c r="J5867" t="s">
        <v>28</v>
      </c>
      <c r="K5867" s="1">
        <v>340996</v>
      </c>
      <c r="L5867" s="1">
        <v>240824</v>
      </c>
      <c r="M5867" s="1">
        <v>-100172</v>
      </c>
      <c r="N5867" s="1">
        <v>240823.38</v>
      </c>
      <c r="O5867">
        <v>0.62</v>
      </c>
      <c r="P5867" s="1">
        <v>240823.38</v>
      </c>
      <c r="Q5867">
        <v>0</v>
      </c>
      <c r="R5867" s="1">
        <v>240823.38</v>
      </c>
      <c r="S5867">
        <v>0</v>
      </c>
    </row>
    <row r="5868" spans="1:19" x14ac:dyDescent="0.25">
      <c r="A5868" s="2">
        <v>1009</v>
      </c>
      <c r="B5868" t="s">
        <v>936</v>
      </c>
      <c r="C5868" s="2" t="str">
        <f t="shared" si="306"/>
        <v>11</v>
      </c>
      <c r="D5868" t="s">
        <v>334</v>
      </c>
      <c r="E5868" s="2" t="str">
        <f t="shared" si="307"/>
        <v>111200000</v>
      </c>
      <c r="F5868" t="s">
        <v>937</v>
      </c>
      <c r="G5868" t="s">
        <v>938</v>
      </c>
      <c r="H5868" t="s">
        <v>939</v>
      </c>
      <c r="I5868">
        <v>12001</v>
      </c>
      <c r="J5868" t="s">
        <v>51</v>
      </c>
      <c r="K5868" s="1">
        <v>44978</v>
      </c>
      <c r="L5868" s="1">
        <v>23086</v>
      </c>
      <c r="M5868" s="1">
        <v>-21892</v>
      </c>
      <c r="N5868" s="1">
        <v>23085.89</v>
      </c>
      <c r="O5868">
        <v>0.11</v>
      </c>
      <c r="P5868" s="1">
        <v>23085.89</v>
      </c>
      <c r="Q5868">
        <v>0</v>
      </c>
      <c r="R5868" s="1">
        <v>23085.89</v>
      </c>
      <c r="S5868">
        <v>0</v>
      </c>
    </row>
    <row r="5869" spans="1:19" x14ac:dyDescent="0.25">
      <c r="A5869" s="2">
        <v>1009</v>
      </c>
      <c r="B5869" t="s">
        <v>936</v>
      </c>
      <c r="C5869" s="2" t="str">
        <f t="shared" si="306"/>
        <v>11</v>
      </c>
      <c r="D5869" t="s">
        <v>334</v>
      </c>
      <c r="E5869" s="2" t="str">
        <f t="shared" si="307"/>
        <v>111200000</v>
      </c>
      <c r="F5869" t="s">
        <v>937</v>
      </c>
      <c r="G5869" t="s">
        <v>938</v>
      </c>
      <c r="H5869" t="s">
        <v>939</v>
      </c>
      <c r="I5869">
        <v>12002</v>
      </c>
      <c r="J5869" t="s">
        <v>29</v>
      </c>
      <c r="K5869" s="1">
        <v>11483</v>
      </c>
      <c r="L5869" s="1">
        <v>13745.81</v>
      </c>
      <c r="M5869" s="1">
        <v>2262.81</v>
      </c>
      <c r="N5869" s="1">
        <v>13745.74</v>
      </c>
      <c r="O5869">
        <v>7.0000000000000007E-2</v>
      </c>
      <c r="P5869" s="1">
        <v>13745.74</v>
      </c>
      <c r="Q5869">
        <v>0</v>
      </c>
      <c r="R5869" s="1">
        <v>13745.74</v>
      </c>
      <c r="S5869">
        <v>0</v>
      </c>
    </row>
    <row r="5870" spans="1:19" x14ac:dyDescent="0.25">
      <c r="A5870" s="2">
        <v>1009</v>
      </c>
      <c r="B5870" t="s">
        <v>936</v>
      </c>
      <c r="C5870" s="2" t="str">
        <f t="shared" si="306"/>
        <v>11</v>
      </c>
      <c r="D5870" t="s">
        <v>334</v>
      </c>
      <c r="E5870" s="2" t="str">
        <f t="shared" si="307"/>
        <v>111200000</v>
      </c>
      <c r="F5870" t="s">
        <v>937</v>
      </c>
      <c r="G5870" t="s">
        <v>938</v>
      </c>
      <c r="H5870" t="s">
        <v>939</v>
      </c>
      <c r="I5870">
        <v>12003</v>
      </c>
      <c r="J5870" t="s">
        <v>30</v>
      </c>
      <c r="K5870" s="1">
        <v>58398</v>
      </c>
      <c r="L5870" s="1">
        <v>55485</v>
      </c>
      <c r="M5870" s="1">
        <v>-2913</v>
      </c>
      <c r="N5870" s="1">
        <v>55484.27</v>
      </c>
      <c r="O5870">
        <v>0.73</v>
      </c>
      <c r="P5870" s="1">
        <v>55484.27</v>
      </c>
      <c r="Q5870">
        <v>0</v>
      </c>
      <c r="R5870" s="1">
        <v>55484.27</v>
      </c>
      <c r="S5870">
        <v>0</v>
      </c>
    </row>
    <row r="5871" spans="1:19" x14ac:dyDescent="0.25">
      <c r="A5871" s="2">
        <v>1009</v>
      </c>
      <c r="B5871" t="s">
        <v>936</v>
      </c>
      <c r="C5871" s="2" t="str">
        <f t="shared" si="306"/>
        <v>11</v>
      </c>
      <c r="D5871" t="s">
        <v>334</v>
      </c>
      <c r="E5871" s="2" t="str">
        <f t="shared" si="307"/>
        <v>111200000</v>
      </c>
      <c r="F5871" t="s">
        <v>937</v>
      </c>
      <c r="G5871" t="s">
        <v>938</v>
      </c>
      <c r="H5871" t="s">
        <v>939</v>
      </c>
      <c r="I5871">
        <v>12005</v>
      </c>
      <c r="J5871" t="s">
        <v>31</v>
      </c>
      <c r="K5871" s="1">
        <v>83368</v>
      </c>
      <c r="L5871" s="1">
        <v>88055</v>
      </c>
      <c r="M5871" s="1">
        <v>4687</v>
      </c>
      <c r="N5871" s="1">
        <v>88054.64</v>
      </c>
      <c r="O5871">
        <v>0.36</v>
      </c>
      <c r="P5871" s="1">
        <v>88054.64</v>
      </c>
      <c r="Q5871">
        <v>0</v>
      </c>
      <c r="R5871" s="1">
        <v>88054.64</v>
      </c>
      <c r="S5871">
        <v>0</v>
      </c>
    </row>
    <row r="5872" spans="1:19" x14ac:dyDescent="0.25">
      <c r="A5872" s="2">
        <v>1009</v>
      </c>
      <c r="B5872" t="s">
        <v>936</v>
      </c>
      <c r="C5872" s="2" t="str">
        <f t="shared" si="306"/>
        <v>11</v>
      </c>
      <c r="D5872" t="s">
        <v>334</v>
      </c>
      <c r="E5872" s="2" t="str">
        <f t="shared" si="307"/>
        <v>111200000</v>
      </c>
      <c r="F5872" t="s">
        <v>937</v>
      </c>
      <c r="G5872" t="s">
        <v>938</v>
      </c>
      <c r="H5872" t="s">
        <v>939</v>
      </c>
      <c r="I5872">
        <v>12100</v>
      </c>
      <c r="J5872" t="s">
        <v>32</v>
      </c>
      <c r="K5872" s="1">
        <v>314420</v>
      </c>
      <c r="L5872" s="1">
        <v>245866.38</v>
      </c>
      <c r="M5872" s="1">
        <v>-68553.62</v>
      </c>
      <c r="N5872" s="1">
        <v>245865.48</v>
      </c>
      <c r="O5872">
        <v>0.9</v>
      </c>
      <c r="P5872" s="1">
        <v>245865.48</v>
      </c>
      <c r="Q5872">
        <v>0</v>
      </c>
      <c r="R5872" s="1">
        <v>245865.48</v>
      </c>
      <c r="S5872">
        <v>0</v>
      </c>
    </row>
    <row r="5873" spans="1:19" x14ac:dyDescent="0.25">
      <c r="A5873" s="2">
        <v>1009</v>
      </c>
      <c r="B5873" t="s">
        <v>936</v>
      </c>
      <c r="C5873" s="2" t="str">
        <f t="shared" si="306"/>
        <v>11</v>
      </c>
      <c r="D5873" t="s">
        <v>334</v>
      </c>
      <c r="E5873" s="2" t="str">
        <f t="shared" si="307"/>
        <v>111200000</v>
      </c>
      <c r="F5873" t="s">
        <v>937</v>
      </c>
      <c r="G5873" t="s">
        <v>938</v>
      </c>
      <c r="H5873" t="s">
        <v>939</v>
      </c>
      <c r="I5873">
        <v>12101</v>
      </c>
      <c r="J5873" t="s">
        <v>33</v>
      </c>
      <c r="K5873" s="1">
        <v>691398</v>
      </c>
      <c r="L5873" s="1">
        <v>545472.78</v>
      </c>
      <c r="M5873" s="1">
        <v>-145925.22</v>
      </c>
      <c r="N5873" s="1">
        <v>545472.56000000006</v>
      </c>
      <c r="O5873">
        <v>0.22</v>
      </c>
      <c r="P5873" s="1">
        <v>545472.56000000006</v>
      </c>
      <c r="Q5873">
        <v>0</v>
      </c>
      <c r="R5873" s="1">
        <v>545472.56000000006</v>
      </c>
      <c r="S5873">
        <v>0</v>
      </c>
    </row>
    <row r="5874" spans="1:19" x14ac:dyDescent="0.25">
      <c r="A5874" s="2">
        <v>1009</v>
      </c>
      <c r="B5874" t="s">
        <v>936</v>
      </c>
      <c r="C5874" s="2" t="str">
        <f t="shared" si="306"/>
        <v>11</v>
      </c>
      <c r="D5874" t="s">
        <v>334</v>
      </c>
      <c r="E5874" s="2" t="str">
        <f t="shared" si="307"/>
        <v>111200000</v>
      </c>
      <c r="F5874" t="s">
        <v>937</v>
      </c>
      <c r="G5874" t="s">
        <v>938</v>
      </c>
      <c r="H5874" t="s">
        <v>939</v>
      </c>
      <c r="I5874">
        <v>12103</v>
      </c>
      <c r="J5874" t="s">
        <v>52</v>
      </c>
      <c r="K5874" s="1">
        <v>6960</v>
      </c>
      <c r="L5874" s="1">
        <v>6552</v>
      </c>
      <c r="M5874">
        <v>-408</v>
      </c>
      <c r="N5874" s="1">
        <v>6552</v>
      </c>
      <c r="O5874">
        <v>0</v>
      </c>
      <c r="P5874" s="1">
        <v>6552</v>
      </c>
      <c r="Q5874">
        <v>0</v>
      </c>
      <c r="R5874" s="1">
        <v>6552</v>
      </c>
      <c r="S5874">
        <v>0</v>
      </c>
    </row>
    <row r="5875" spans="1:19" x14ac:dyDescent="0.25">
      <c r="A5875" s="2">
        <v>1009</v>
      </c>
      <c r="B5875" t="s">
        <v>936</v>
      </c>
      <c r="C5875" s="2" t="str">
        <f t="shared" si="306"/>
        <v>11</v>
      </c>
      <c r="D5875" t="s">
        <v>334</v>
      </c>
      <c r="E5875" s="2" t="str">
        <f t="shared" si="307"/>
        <v>111200000</v>
      </c>
      <c r="F5875" t="s">
        <v>937</v>
      </c>
      <c r="G5875" t="s">
        <v>938</v>
      </c>
      <c r="H5875" t="s">
        <v>939</v>
      </c>
      <c r="I5875">
        <v>13000</v>
      </c>
      <c r="J5875" t="s">
        <v>53</v>
      </c>
      <c r="K5875" s="1">
        <v>6111815</v>
      </c>
      <c r="L5875" s="1">
        <v>5543685.6799999997</v>
      </c>
      <c r="M5875" s="1">
        <v>-568129.31999999995</v>
      </c>
      <c r="N5875" s="1">
        <v>5536492.2800000003</v>
      </c>
      <c r="O5875" s="1">
        <v>7193.4</v>
      </c>
      <c r="P5875" s="1">
        <v>5536492.2800000003</v>
      </c>
      <c r="Q5875">
        <v>0</v>
      </c>
      <c r="R5875" s="1">
        <v>5536492.2800000003</v>
      </c>
      <c r="S5875">
        <v>0</v>
      </c>
    </row>
    <row r="5876" spans="1:19" x14ac:dyDescent="0.25">
      <c r="A5876" s="2">
        <v>1009</v>
      </c>
      <c r="B5876" t="s">
        <v>936</v>
      </c>
      <c r="C5876" s="2" t="str">
        <f t="shared" si="306"/>
        <v>11</v>
      </c>
      <c r="D5876" t="s">
        <v>334</v>
      </c>
      <c r="E5876" s="2" t="str">
        <f t="shared" si="307"/>
        <v>111200000</v>
      </c>
      <c r="F5876" t="s">
        <v>937</v>
      </c>
      <c r="G5876" t="s">
        <v>938</v>
      </c>
      <c r="H5876" t="s">
        <v>939</v>
      </c>
      <c r="I5876">
        <v>13001</v>
      </c>
      <c r="J5876" t="s">
        <v>54</v>
      </c>
      <c r="K5876" s="1">
        <v>1634682</v>
      </c>
      <c r="L5876" s="1">
        <v>2199682</v>
      </c>
      <c r="M5876" s="1">
        <v>565000</v>
      </c>
      <c r="N5876" s="1">
        <v>2212976.17</v>
      </c>
      <c r="O5876" s="1">
        <v>-13294.17</v>
      </c>
      <c r="P5876" s="1">
        <v>2212976.17</v>
      </c>
      <c r="Q5876">
        <v>0</v>
      </c>
      <c r="R5876" s="1">
        <v>2212976.17</v>
      </c>
      <c r="S5876">
        <v>0</v>
      </c>
    </row>
    <row r="5877" spans="1:19" x14ac:dyDescent="0.25">
      <c r="A5877" s="2">
        <v>1009</v>
      </c>
      <c r="B5877" t="s">
        <v>936</v>
      </c>
      <c r="C5877" s="2" t="str">
        <f t="shared" si="306"/>
        <v>11</v>
      </c>
      <c r="D5877" t="s">
        <v>334</v>
      </c>
      <c r="E5877" s="2" t="str">
        <f t="shared" si="307"/>
        <v>111200000</v>
      </c>
      <c r="F5877" t="s">
        <v>937</v>
      </c>
      <c r="G5877" t="s">
        <v>938</v>
      </c>
      <c r="H5877" t="s">
        <v>939</v>
      </c>
      <c r="I5877">
        <v>13002</v>
      </c>
      <c r="J5877" t="s">
        <v>55</v>
      </c>
      <c r="K5877">
        <v>0</v>
      </c>
      <c r="L5877" s="1">
        <v>112023.86</v>
      </c>
      <c r="M5877" s="1">
        <v>112023.86</v>
      </c>
      <c r="N5877" s="1">
        <v>112023.86</v>
      </c>
      <c r="O5877">
        <v>0</v>
      </c>
      <c r="P5877" s="1">
        <v>112023.86</v>
      </c>
      <c r="Q5877">
        <v>0</v>
      </c>
      <c r="R5877" s="1">
        <v>112023.86</v>
      </c>
      <c r="S5877">
        <v>0</v>
      </c>
    </row>
    <row r="5878" spans="1:19" x14ac:dyDescent="0.25">
      <c r="A5878" s="2">
        <v>1009</v>
      </c>
      <c r="B5878" t="s">
        <v>936</v>
      </c>
      <c r="C5878" s="2" t="str">
        <f t="shared" si="306"/>
        <v>11</v>
      </c>
      <c r="D5878" t="s">
        <v>334</v>
      </c>
      <c r="E5878" s="2" t="str">
        <f t="shared" si="307"/>
        <v>111200000</v>
      </c>
      <c r="F5878" t="s">
        <v>937</v>
      </c>
      <c r="G5878" t="s">
        <v>938</v>
      </c>
      <c r="H5878" t="s">
        <v>939</v>
      </c>
      <c r="I5878">
        <v>13005</v>
      </c>
      <c r="J5878" t="s">
        <v>56</v>
      </c>
      <c r="K5878" s="1">
        <v>653777</v>
      </c>
      <c r="L5878" s="1">
        <v>583777</v>
      </c>
      <c r="M5878" s="1">
        <v>-70000</v>
      </c>
      <c r="N5878" s="1">
        <v>577676.23</v>
      </c>
      <c r="O5878" s="1">
        <v>6100.77</v>
      </c>
      <c r="P5878" s="1">
        <v>577676.23</v>
      </c>
      <c r="Q5878">
        <v>0</v>
      </c>
      <c r="R5878" s="1">
        <v>577676.23</v>
      </c>
      <c r="S5878">
        <v>0</v>
      </c>
    </row>
    <row r="5879" spans="1:19" x14ac:dyDescent="0.25">
      <c r="A5879" s="2">
        <v>1009</v>
      </c>
      <c r="B5879" t="s">
        <v>936</v>
      </c>
      <c r="C5879" s="2" t="str">
        <f t="shared" si="306"/>
        <v>11</v>
      </c>
      <c r="D5879" t="s">
        <v>334</v>
      </c>
      <c r="E5879" s="2" t="str">
        <f t="shared" si="307"/>
        <v>111200000</v>
      </c>
      <c r="F5879" t="s">
        <v>937</v>
      </c>
      <c r="G5879" t="s">
        <v>938</v>
      </c>
      <c r="H5879" t="s">
        <v>939</v>
      </c>
      <c r="I5879">
        <v>13100</v>
      </c>
      <c r="J5879" t="s">
        <v>103</v>
      </c>
      <c r="K5879" s="1">
        <v>175849</v>
      </c>
      <c r="L5879" s="1">
        <v>143196</v>
      </c>
      <c r="M5879" s="1">
        <v>-32653</v>
      </c>
      <c r="N5879" s="1">
        <v>143195.66</v>
      </c>
      <c r="O5879">
        <v>0.34</v>
      </c>
      <c r="P5879" s="1">
        <v>143195.66</v>
      </c>
      <c r="Q5879">
        <v>0</v>
      </c>
      <c r="R5879" s="1">
        <v>143102.12</v>
      </c>
      <c r="S5879">
        <v>93.54</v>
      </c>
    </row>
    <row r="5880" spans="1:19" x14ac:dyDescent="0.25">
      <c r="A5880" s="2">
        <v>1009</v>
      </c>
      <c r="B5880" t="s">
        <v>936</v>
      </c>
      <c r="C5880" s="2" t="str">
        <f t="shared" si="306"/>
        <v>11</v>
      </c>
      <c r="D5880" t="s">
        <v>334</v>
      </c>
      <c r="E5880" s="2" t="str">
        <f t="shared" si="307"/>
        <v>111200000</v>
      </c>
      <c r="F5880" t="s">
        <v>937</v>
      </c>
      <c r="G5880" t="s">
        <v>938</v>
      </c>
      <c r="H5880" t="s">
        <v>939</v>
      </c>
      <c r="I5880">
        <v>13101</v>
      </c>
      <c r="J5880" t="s">
        <v>104</v>
      </c>
      <c r="K5880" s="1">
        <v>22298</v>
      </c>
      <c r="L5880" s="1">
        <v>21505</v>
      </c>
      <c r="M5880">
        <v>-793</v>
      </c>
      <c r="N5880" s="1">
        <v>21504.37</v>
      </c>
      <c r="O5880">
        <v>0.63</v>
      </c>
      <c r="P5880" s="1">
        <v>21504.37</v>
      </c>
      <c r="Q5880">
        <v>0</v>
      </c>
      <c r="R5880" s="1">
        <v>21504.37</v>
      </c>
      <c r="S5880">
        <v>0</v>
      </c>
    </row>
    <row r="5881" spans="1:19" x14ac:dyDescent="0.25">
      <c r="A5881" s="2">
        <v>1009</v>
      </c>
      <c r="B5881" t="s">
        <v>936</v>
      </c>
      <c r="C5881" s="2" t="str">
        <f t="shared" si="306"/>
        <v>11</v>
      </c>
      <c r="D5881" t="s">
        <v>334</v>
      </c>
      <c r="E5881" s="2" t="str">
        <f t="shared" si="307"/>
        <v>111200000</v>
      </c>
      <c r="F5881" t="s">
        <v>937</v>
      </c>
      <c r="G5881" t="s">
        <v>938</v>
      </c>
      <c r="H5881" t="s">
        <v>939</v>
      </c>
      <c r="I5881">
        <v>15000</v>
      </c>
      <c r="J5881" t="s">
        <v>135</v>
      </c>
      <c r="K5881" s="1">
        <v>44904</v>
      </c>
      <c r="L5881" s="1">
        <v>87781</v>
      </c>
      <c r="M5881" s="1">
        <v>42877</v>
      </c>
      <c r="N5881" s="1">
        <v>87780.47</v>
      </c>
      <c r="O5881">
        <v>0.53</v>
      </c>
      <c r="P5881" s="1">
        <v>87780.47</v>
      </c>
      <c r="Q5881">
        <v>0</v>
      </c>
      <c r="R5881" s="1">
        <v>87780.47</v>
      </c>
      <c r="S5881">
        <v>0</v>
      </c>
    </row>
    <row r="5882" spans="1:19" x14ac:dyDescent="0.25">
      <c r="A5882" s="2">
        <v>1009</v>
      </c>
      <c r="B5882" t="s">
        <v>936</v>
      </c>
      <c r="C5882" s="2" t="str">
        <f t="shared" si="306"/>
        <v>11</v>
      </c>
      <c r="D5882" t="s">
        <v>334</v>
      </c>
      <c r="E5882" s="2" t="str">
        <f t="shared" si="307"/>
        <v>111200000</v>
      </c>
      <c r="F5882" t="s">
        <v>937</v>
      </c>
      <c r="G5882" t="s">
        <v>938</v>
      </c>
      <c r="H5882" t="s">
        <v>939</v>
      </c>
      <c r="I5882">
        <v>15001</v>
      </c>
      <c r="J5882" t="s">
        <v>34</v>
      </c>
      <c r="K5882" s="1">
        <v>11365</v>
      </c>
      <c r="L5882" s="1">
        <v>4156</v>
      </c>
      <c r="M5882" s="1">
        <v>-7209</v>
      </c>
      <c r="N5882" s="1">
        <v>4155.37</v>
      </c>
      <c r="O5882">
        <v>0.63</v>
      </c>
      <c r="P5882" s="1">
        <v>4155.37</v>
      </c>
      <c r="Q5882">
        <v>0</v>
      </c>
      <c r="R5882" s="1">
        <v>4155.37</v>
      </c>
      <c r="S5882">
        <v>0</v>
      </c>
    </row>
    <row r="5883" spans="1:19" x14ac:dyDescent="0.25">
      <c r="A5883" s="2">
        <v>1009</v>
      </c>
      <c r="B5883" t="s">
        <v>936</v>
      </c>
      <c r="C5883" s="2" t="str">
        <f t="shared" si="306"/>
        <v>11</v>
      </c>
      <c r="D5883" t="s">
        <v>334</v>
      </c>
      <c r="E5883" s="2" t="str">
        <f t="shared" si="307"/>
        <v>111200000</v>
      </c>
      <c r="F5883" t="s">
        <v>937</v>
      </c>
      <c r="G5883" t="s">
        <v>938</v>
      </c>
      <c r="H5883" t="s">
        <v>939</v>
      </c>
      <c r="I5883">
        <v>16000</v>
      </c>
      <c r="J5883" t="s">
        <v>35</v>
      </c>
      <c r="K5883" s="1">
        <v>1863330</v>
      </c>
      <c r="L5883" s="1">
        <v>3097972.86</v>
      </c>
      <c r="M5883" s="1">
        <v>1234642.8600000001</v>
      </c>
      <c r="N5883" s="1">
        <v>3097937.57</v>
      </c>
      <c r="O5883">
        <v>35.29</v>
      </c>
      <c r="P5883" s="1">
        <v>3097937.57</v>
      </c>
      <c r="Q5883">
        <v>0</v>
      </c>
      <c r="R5883" s="1">
        <v>3097937.57</v>
      </c>
      <c r="S5883">
        <v>0</v>
      </c>
    </row>
    <row r="5884" spans="1:19" x14ac:dyDescent="0.25">
      <c r="A5884" s="2">
        <v>1009</v>
      </c>
      <c r="B5884" t="s">
        <v>936</v>
      </c>
      <c r="C5884" s="2" t="str">
        <f t="shared" si="306"/>
        <v>11</v>
      </c>
      <c r="D5884" t="s">
        <v>334</v>
      </c>
      <c r="E5884" s="2" t="str">
        <f t="shared" si="307"/>
        <v>111200000</v>
      </c>
      <c r="F5884" t="s">
        <v>937</v>
      </c>
      <c r="G5884" t="s">
        <v>938</v>
      </c>
      <c r="H5884" t="s">
        <v>939</v>
      </c>
      <c r="I5884">
        <v>16001</v>
      </c>
      <c r="J5884" t="s">
        <v>61</v>
      </c>
      <c r="K5884" s="1">
        <v>79309</v>
      </c>
      <c r="L5884" s="1">
        <v>65816</v>
      </c>
      <c r="M5884" s="1">
        <v>-13493</v>
      </c>
      <c r="N5884" s="1">
        <v>65815.92</v>
      </c>
      <c r="O5884">
        <v>0.08</v>
      </c>
      <c r="P5884" s="1">
        <v>65815.92</v>
      </c>
      <c r="Q5884">
        <v>0</v>
      </c>
      <c r="R5884" s="1">
        <v>65805.149999999994</v>
      </c>
      <c r="S5884">
        <v>10.77</v>
      </c>
    </row>
    <row r="5885" spans="1:19" x14ac:dyDescent="0.25">
      <c r="A5885" s="2">
        <v>1009</v>
      </c>
      <c r="B5885" t="s">
        <v>936</v>
      </c>
      <c r="C5885" s="2" t="str">
        <f t="shared" si="306"/>
        <v>11</v>
      </c>
      <c r="D5885" t="s">
        <v>334</v>
      </c>
      <c r="E5885" s="2" t="str">
        <f t="shared" si="307"/>
        <v>111200000</v>
      </c>
      <c r="F5885" t="s">
        <v>937</v>
      </c>
      <c r="G5885" t="s">
        <v>938</v>
      </c>
      <c r="H5885" t="s">
        <v>939</v>
      </c>
      <c r="I5885">
        <v>16108</v>
      </c>
      <c r="J5885" t="s">
        <v>36</v>
      </c>
      <c r="K5885" s="1">
        <v>40644</v>
      </c>
      <c r="L5885" s="1">
        <v>120067</v>
      </c>
      <c r="M5885" s="1">
        <v>79423</v>
      </c>
      <c r="N5885" s="1">
        <v>120066.97</v>
      </c>
      <c r="O5885">
        <v>0.03</v>
      </c>
      <c r="P5885" s="1">
        <v>120066.97</v>
      </c>
      <c r="Q5885">
        <v>0</v>
      </c>
      <c r="R5885" s="1">
        <v>120066.97</v>
      </c>
      <c r="S5885">
        <v>0</v>
      </c>
    </row>
    <row r="5886" spans="1:19" x14ac:dyDescent="0.25">
      <c r="A5886" s="2">
        <v>1009</v>
      </c>
      <c r="B5886" t="s">
        <v>936</v>
      </c>
      <c r="C5886" s="2" t="str">
        <f t="shared" si="306"/>
        <v>11</v>
      </c>
      <c r="D5886" t="s">
        <v>334</v>
      </c>
      <c r="E5886" s="2" t="str">
        <f t="shared" si="307"/>
        <v>111200000</v>
      </c>
      <c r="F5886" t="s">
        <v>937</v>
      </c>
      <c r="G5886" t="s">
        <v>938</v>
      </c>
      <c r="H5886" t="s">
        <v>939</v>
      </c>
      <c r="I5886">
        <v>16201</v>
      </c>
      <c r="J5886" t="s">
        <v>37</v>
      </c>
      <c r="K5886" s="1">
        <v>119600</v>
      </c>
      <c r="L5886" s="1">
        <v>127926</v>
      </c>
      <c r="M5886" s="1">
        <v>8326</v>
      </c>
      <c r="N5886" s="1">
        <v>127860.01</v>
      </c>
      <c r="O5886">
        <v>65.989999999999995</v>
      </c>
      <c r="P5886" s="1">
        <v>127860.01</v>
      </c>
      <c r="Q5886">
        <v>0</v>
      </c>
      <c r="R5886" s="1">
        <v>127860.01</v>
      </c>
      <c r="S5886">
        <v>0</v>
      </c>
    </row>
    <row r="5887" spans="1:19" x14ac:dyDescent="0.25">
      <c r="A5887" s="2">
        <v>1009</v>
      </c>
      <c r="B5887" t="s">
        <v>936</v>
      </c>
      <c r="C5887" s="2" t="str">
        <f t="shared" si="306"/>
        <v>11</v>
      </c>
      <c r="D5887" t="s">
        <v>334</v>
      </c>
      <c r="E5887" s="2" t="str">
        <f t="shared" si="307"/>
        <v>111200000</v>
      </c>
      <c r="F5887" t="s">
        <v>937</v>
      </c>
      <c r="G5887" t="s">
        <v>938</v>
      </c>
      <c r="H5887" t="s">
        <v>939</v>
      </c>
      <c r="I5887">
        <v>16205</v>
      </c>
      <c r="J5887" t="s">
        <v>63</v>
      </c>
      <c r="K5887">
        <v>0</v>
      </c>
      <c r="L5887" s="1">
        <v>65075</v>
      </c>
      <c r="M5887" s="1">
        <v>65075</v>
      </c>
      <c r="N5887" s="1">
        <v>65075</v>
      </c>
      <c r="O5887">
        <v>0</v>
      </c>
      <c r="P5887" s="1">
        <v>65075</v>
      </c>
      <c r="Q5887">
        <v>0</v>
      </c>
      <c r="R5887" s="1">
        <v>65075</v>
      </c>
      <c r="S5887">
        <v>0</v>
      </c>
    </row>
    <row r="5888" spans="1:19" x14ac:dyDescent="0.25">
      <c r="A5888" s="2">
        <v>1009</v>
      </c>
      <c r="B5888" t="s">
        <v>936</v>
      </c>
      <c r="C5888" s="2" t="str">
        <f t="shared" si="306"/>
        <v>11</v>
      </c>
      <c r="D5888" t="s">
        <v>334</v>
      </c>
      <c r="E5888" s="2" t="str">
        <f t="shared" si="307"/>
        <v>111200000</v>
      </c>
      <c r="F5888" t="s">
        <v>937</v>
      </c>
      <c r="G5888" t="s">
        <v>938</v>
      </c>
      <c r="H5888" t="s">
        <v>939</v>
      </c>
      <c r="I5888">
        <v>20300</v>
      </c>
      <c r="J5888" t="s">
        <v>65</v>
      </c>
      <c r="K5888">
        <v>0</v>
      </c>
      <c r="L5888">
        <v>500</v>
      </c>
      <c r="M5888">
        <v>500</v>
      </c>
      <c r="N5888">
        <v>290.39999999999998</v>
      </c>
      <c r="O5888">
        <v>209.6</v>
      </c>
      <c r="P5888">
        <v>290.39999999999998</v>
      </c>
      <c r="Q5888">
        <v>0</v>
      </c>
      <c r="R5888">
        <v>290.39999999999998</v>
      </c>
      <c r="S5888">
        <v>0</v>
      </c>
    </row>
    <row r="5889" spans="1:19" x14ac:dyDescent="0.25">
      <c r="A5889" s="2">
        <v>1009</v>
      </c>
      <c r="B5889" t="s">
        <v>936</v>
      </c>
      <c r="C5889" s="2" t="str">
        <f t="shared" si="306"/>
        <v>11</v>
      </c>
      <c r="D5889" t="s">
        <v>334</v>
      </c>
      <c r="E5889" s="2" t="str">
        <f t="shared" si="307"/>
        <v>111200000</v>
      </c>
      <c r="F5889" t="s">
        <v>937</v>
      </c>
      <c r="G5889" t="s">
        <v>938</v>
      </c>
      <c r="H5889" t="s">
        <v>939</v>
      </c>
      <c r="I5889">
        <v>20400</v>
      </c>
      <c r="J5889" t="s">
        <v>66</v>
      </c>
      <c r="K5889" s="1">
        <v>20484</v>
      </c>
      <c r="L5889" s="1">
        <v>24773.45</v>
      </c>
      <c r="M5889" s="1">
        <v>4289.45</v>
      </c>
      <c r="N5889" s="1">
        <v>25458.58</v>
      </c>
      <c r="O5889">
        <v>-685.13</v>
      </c>
      <c r="P5889" s="1">
        <v>25458.58</v>
      </c>
      <c r="Q5889">
        <v>0</v>
      </c>
      <c r="R5889" s="1">
        <v>23170.59</v>
      </c>
      <c r="S5889" s="1">
        <v>2287.9899999999998</v>
      </c>
    </row>
    <row r="5890" spans="1:19" x14ac:dyDescent="0.25">
      <c r="A5890" s="2">
        <v>1009</v>
      </c>
      <c r="B5890" t="s">
        <v>936</v>
      </c>
      <c r="C5890" s="2" t="str">
        <f t="shared" si="306"/>
        <v>11</v>
      </c>
      <c r="D5890" t="s">
        <v>334</v>
      </c>
      <c r="E5890" s="2" t="str">
        <f t="shared" si="307"/>
        <v>111200000</v>
      </c>
      <c r="F5890" t="s">
        <v>937</v>
      </c>
      <c r="G5890" t="s">
        <v>938</v>
      </c>
      <c r="H5890" t="s">
        <v>939</v>
      </c>
      <c r="I5890">
        <v>20500</v>
      </c>
      <c r="J5890" t="s">
        <v>67</v>
      </c>
      <c r="K5890" s="1">
        <v>1310</v>
      </c>
      <c r="L5890">
        <v>810</v>
      </c>
      <c r="M5890">
        <v>-500</v>
      </c>
      <c r="N5890">
        <v>0</v>
      </c>
      <c r="O5890">
        <v>810</v>
      </c>
      <c r="P5890">
        <v>0</v>
      </c>
      <c r="Q5890">
        <v>0</v>
      </c>
      <c r="R5890">
        <v>0</v>
      </c>
      <c r="S5890">
        <v>0</v>
      </c>
    </row>
    <row r="5891" spans="1:19" x14ac:dyDescent="0.25">
      <c r="A5891" s="2">
        <v>1009</v>
      </c>
      <c r="B5891" t="s">
        <v>936</v>
      </c>
      <c r="C5891" s="2" t="str">
        <f t="shared" si="306"/>
        <v>11</v>
      </c>
      <c r="D5891" t="s">
        <v>334</v>
      </c>
      <c r="E5891" s="2" t="str">
        <f t="shared" si="307"/>
        <v>111200000</v>
      </c>
      <c r="F5891" t="s">
        <v>937</v>
      </c>
      <c r="G5891" t="s">
        <v>938</v>
      </c>
      <c r="H5891" t="s">
        <v>939</v>
      </c>
      <c r="I5891">
        <v>21200</v>
      </c>
      <c r="J5891" t="s">
        <v>68</v>
      </c>
      <c r="K5891" s="1">
        <v>78500</v>
      </c>
      <c r="L5891" s="1">
        <v>78500</v>
      </c>
      <c r="M5891">
        <v>0</v>
      </c>
      <c r="N5891" s="1">
        <v>15919</v>
      </c>
      <c r="O5891" s="1">
        <v>62581</v>
      </c>
      <c r="P5891" s="1">
        <v>15919</v>
      </c>
      <c r="Q5891">
        <v>0</v>
      </c>
      <c r="R5891" s="1">
        <v>15919</v>
      </c>
      <c r="S5891">
        <v>0</v>
      </c>
    </row>
    <row r="5892" spans="1:19" x14ac:dyDescent="0.25">
      <c r="A5892" s="2">
        <v>1009</v>
      </c>
      <c r="B5892" t="s">
        <v>936</v>
      </c>
      <c r="C5892" s="2" t="str">
        <f t="shared" si="306"/>
        <v>11</v>
      </c>
      <c r="D5892" t="s">
        <v>334</v>
      </c>
      <c r="E5892" s="2" t="str">
        <f t="shared" si="307"/>
        <v>111200000</v>
      </c>
      <c r="F5892" t="s">
        <v>937</v>
      </c>
      <c r="G5892" t="s">
        <v>938</v>
      </c>
      <c r="H5892" t="s">
        <v>939</v>
      </c>
      <c r="I5892">
        <v>21300</v>
      </c>
      <c r="J5892" t="s">
        <v>69</v>
      </c>
      <c r="K5892" s="1">
        <v>623325</v>
      </c>
      <c r="L5892" s="1">
        <v>666450.61</v>
      </c>
      <c r="M5892" s="1">
        <v>43125.61</v>
      </c>
      <c r="N5892" s="1">
        <v>732050.02</v>
      </c>
      <c r="O5892" s="1">
        <v>-65599.41</v>
      </c>
      <c r="P5892" s="1">
        <v>625613.31000000006</v>
      </c>
      <c r="Q5892" s="1">
        <v>106436.71</v>
      </c>
      <c r="R5892" s="1">
        <v>617045.99</v>
      </c>
      <c r="S5892" s="1">
        <v>8567.32</v>
      </c>
    </row>
    <row r="5893" spans="1:19" x14ac:dyDescent="0.25">
      <c r="A5893" s="2">
        <v>1009</v>
      </c>
      <c r="B5893" t="s">
        <v>936</v>
      </c>
      <c r="C5893" s="2" t="str">
        <f t="shared" si="306"/>
        <v>11</v>
      </c>
      <c r="D5893" t="s">
        <v>334</v>
      </c>
      <c r="E5893" s="2" t="str">
        <f t="shared" si="307"/>
        <v>111200000</v>
      </c>
      <c r="F5893" t="s">
        <v>937</v>
      </c>
      <c r="G5893" t="s">
        <v>938</v>
      </c>
      <c r="H5893" t="s">
        <v>939</v>
      </c>
      <c r="I5893">
        <v>21400</v>
      </c>
      <c r="J5893" t="s">
        <v>70</v>
      </c>
      <c r="K5893" s="1">
        <v>6000</v>
      </c>
      <c r="L5893" s="1">
        <v>6000</v>
      </c>
      <c r="M5893">
        <v>0</v>
      </c>
      <c r="N5893">
        <v>938.98</v>
      </c>
      <c r="O5893" s="1">
        <v>5061.0200000000004</v>
      </c>
      <c r="P5893">
        <v>938.98</v>
      </c>
      <c r="Q5893">
        <v>0</v>
      </c>
      <c r="R5893">
        <v>938.98</v>
      </c>
      <c r="S5893">
        <v>0</v>
      </c>
    </row>
    <row r="5894" spans="1:19" x14ac:dyDescent="0.25">
      <c r="A5894" s="2">
        <v>1009</v>
      </c>
      <c r="B5894" t="s">
        <v>936</v>
      </c>
      <c r="C5894" s="2" t="str">
        <f t="shared" si="306"/>
        <v>11</v>
      </c>
      <c r="D5894" t="s">
        <v>334</v>
      </c>
      <c r="E5894" s="2" t="str">
        <f t="shared" si="307"/>
        <v>111200000</v>
      </c>
      <c r="F5894" t="s">
        <v>937</v>
      </c>
      <c r="G5894" t="s">
        <v>938</v>
      </c>
      <c r="H5894" t="s">
        <v>939</v>
      </c>
      <c r="I5894">
        <v>21500</v>
      </c>
      <c r="J5894" t="s">
        <v>71</v>
      </c>
      <c r="K5894" s="1">
        <v>11700</v>
      </c>
      <c r="L5894" s="1">
        <v>11700</v>
      </c>
      <c r="M5894">
        <v>0</v>
      </c>
      <c r="N5894" s="1">
        <v>2275.02</v>
      </c>
      <c r="O5894" s="1">
        <v>9424.98</v>
      </c>
      <c r="P5894" s="1">
        <v>2275.02</v>
      </c>
      <c r="Q5894">
        <v>0</v>
      </c>
      <c r="R5894" s="1">
        <v>2275.02</v>
      </c>
      <c r="S5894">
        <v>0</v>
      </c>
    </row>
    <row r="5895" spans="1:19" x14ac:dyDescent="0.25">
      <c r="A5895" s="2">
        <v>1009</v>
      </c>
      <c r="B5895" t="s">
        <v>936</v>
      </c>
      <c r="C5895" s="2" t="str">
        <f t="shared" si="306"/>
        <v>11</v>
      </c>
      <c r="D5895" t="s">
        <v>334</v>
      </c>
      <c r="E5895" s="2" t="str">
        <f t="shared" si="307"/>
        <v>111200000</v>
      </c>
      <c r="F5895" t="s">
        <v>937</v>
      </c>
      <c r="G5895" t="s">
        <v>938</v>
      </c>
      <c r="H5895" t="s">
        <v>939</v>
      </c>
      <c r="I5895">
        <v>21600</v>
      </c>
      <c r="J5895" t="s">
        <v>356</v>
      </c>
      <c r="K5895" s="1">
        <v>2311900</v>
      </c>
      <c r="L5895" s="1">
        <v>2311900</v>
      </c>
      <c r="M5895">
        <v>0</v>
      </c>
      <c r="N5895" s="1">
        <v>2322261.61</v>
      </c>
      <c r="O5895" s="1">
        <v>-10361.61</v>
      </c>
      <c r="P5895" s="1">
        <v>2321506.5699999998</v>
      </c>
      <c r="Q5895">
        <v>755.04</v>
      </c>
      <c r="R5895" s="1">
        <v>2315494.62</v>
      </c>
      <c r="S5895" s="1">
        <v>6011.95</v>
      </c>
    </row>
    <row r="5896" spans="1:19" x14ac:dyDescent="0.25">
      <c r="A5896" s="2">
        <v>1009</v>
      </c>
      <c r="B5896" t="s">
        <v>936</v>
      </c>
      <c r="C5896" s="2" t="str">
        <f t="shared" si="306"/>
        <v>11</v>
      </c>
      <c r="D5896" t="s">
        <v>334</v>
      </c>
      <c r="E5896" s="2" t="str">
        <f t="shared" si="307"/>
        <v>111200000</v>
      </c>
      <c r="F5896" t="s">
        <v>937</v>
      </c>
      <c r="G5896" t="s">
        <v>938</v>
      </c>
      <c r="H5896" t="s">
        <v>939</v>
      </c>
      <c r="I5896">
        <v>22000</v>
      </c>
      <c r="J5896" t="s">
        <v>39</v>
      </c>
      <c r="K5896" s="1">
        <v>5500</v>
      </c>
      <c r="L5896" s="1">
        <v>5500</v>
      </c>
      <c r="M5896">
        <v>0</v>
      </c>
      <c r="N5896" s="1">
        <v>7524.58</v>
      </c>
      <c r="O5896" s="1">
        <v>-2024.58</v>
      </c>
      <c r="P5896" s="1">
        <v>7524.58</v>
      </c>
      <c r="Q5896">
        <v>0</v>
      </c>
      <c r="R5896" s="1">
        <v>7524.58</v>
      </c>
      <c r="S5896">
        <v>0</v>
      </c>
    </row>
    <row r="5897" spans="1:19" x14ac:dyDescent="0.25">
      <c r="A5897" s="2">
        <v>1009</v>
      </c>
      <c r="B5897" t="s">
        <v>936</v>
      </c>
      <c r="C5897" s="2" t="str">
        <f t="shared" si="306"/>
        <v>11</v>
      </c>
      <c r="D5897" t="s">
        <v>334</v>
      </c>
      <c r="E5897" s="2" t="str">
        <f t="shared" si="307"/>
        <v>111200000</v>
      </c>
      <c r="F5897" t="s">
        <v>937</v>
      </c>
      <c r="G5897" t="s">
        <v>938</v>
      </c>
      <c r="H5897" t="s">
        <v>939</v>
      </c>
      <c r="I5897">
        <v>22002</v>
      </c>
      <c r="J5897" t="s">
        <v>40</v>
      </c>
      <c r="K5897" s="1">
        <v>1350</v>
      </c>
      <c r="L5897" s="1">
        <v>1350</v>
      </c>
      <c r="M5897">
        <v>0</v>
      </c>
      <c r="N5897" s="1">
        <v>3790.28</v>
      </c>
      <c r="O5897" s="1">
        <v>-2440.2800000000002</v>
      </c>
      <c r="P5897" s="1">
        <v>3790.28</v>
      </c>
      <c r="Q5897">
        <v>0</v>
      </c>
      <c r="R5897" s="1">
        <v>3790.28</v>
      </c>
      <c r="S5897">
        <v>0</v>
      </c>
    </row>
    <row r="5898" spans="1:19" x14ac:dyDescent="0.25">
      <c r="A5898" s="2">
        <v>1009</v>
      </c>
      <c r="B5898" t="s">
        <v>936</v>
      </c>
      <c r="C5898" s="2" t="str">
        <f t="shared" ref="C5898:C5929" si="308">"11"</f>
        <v>11</v>
      </c>
      <c r="D5898" t="s">
        <v>334</v>
      </c>
      <c r="E5898" s="2" t="str">
        <f t="shared" ref="E5898:E5929" si="309">"111200000"</f>
        <v>111200000</v>
      </c>
      <c r="F5898" t="s">
        <v>937</v>
      </c>
      <c r="G5898" t="s">
        <v>938</v>
      </c>
      <c r="H5898" t="s">
        <v>939</v>
      </c>
      <c r="I5898">
        <v>22004</v>
      </c>
      <c r="J5898" t="s">
        <v>72</v>
      </c>
      <c r="K5898" s="1">
        <v>15500</v>
      </c>
      <c r="L5898" s="1">
        <v>15500</v>
      </c>
      <c r="M5898">
        <v>0</v>
      </c>
      <c r="N5898" s="1">
        <v>12297.36</v>
      </c>
      <c r="O5898" s="1">
        <v>3202.64</v>
      </c>
      <c r="P5898" s="1">
        <v>12297.36</v>
      </c>
      <c r="Q5898">
        <v>0</v>
      </c>
      <c r="R5898" s="1">
        <v>12297.36</v>
      </c>
      <c r="S5898">
        <v>0</v>
      </c>
    </row>
    <row r="5899" spans="1:19" x14ac:dyDescent="0.25">
      <c r="A5899" s="2">
        <v>1009</v>
      </c>
      <c r="B5899" t="s">
        <v>936</v>
      </c>
      <c r="C5899" s="2" t="str">
        <f t="shared" si="308"/>
        <v>11</v>
      </c>
      <c r="D5899" t="s">
        <v>334</v>
      </c>
      <c r="E5899" s="2" t="str">
        <f t="shared" si="309"/>
        <v>111200000</v>
      </c>
      <c r="F5899" t="s">
        <v>937</v>
      </c>
      <c r="G5899" t="s">
        <v>938</v>
      </c>
      <c r="H5899" t="s">
        <v>939</v>
      </c>
      <c r="I5899">
        <v>22100</v>
      </c>
      <c r="J5899" t="s">
        <v>73</v>
      </c>
      <c r="K5899" s="1">
        <v>447840</v>
      </c>
      <c r="L5899" s="1">
        <v>483360</v>
      </c>
      <c r="M5899" s="1">
        <v>35520</v>
      </c>
      <c r="N5899" s="1">
        <v>420469.26</v>
      </c>
      <c r="O5899" s="1">
        <v>62890.74</v>
      </c>
      <c r="P5899" s="1">
        <v>420469.26</v>
      </c>
      <c r="Q5899">
        <v>0</v>
      </c>
      <c r="R5899" s="1">
        <v>420469.26</v>
      </c>
      <c r="S5899">
        <v>0</v>
      </c>
    </row>
    <row r="5900" spans="1:19" x14ac:dyDescent="0.25">
      <c r="A5900" s="2">
        <v>1009</v>
      </c>
      <c r="B5900" t="s">
        <v>936</v>
      </c>
      <c r="C5900" s="2" t="str">
        <f t="shared" si="308"/>
        <v>11</v>
      </c>
      <c r="D5900" t="s">
        <v>334</v>
      </c>
      <c r="E5900" s="2" t="str">
        <f t="shared" si="309"/>
        <v>111200000</v>
      </c>
      <c r="F5900" t="s">
        <v>937</v>
      </c>
      <c r="G5900" t="s">
        <v>938</v>
      </c>
      <c r="H5900" t="s">
        <v>939</v>
      </c>
      <c r="I5900">
        <v>22101</v>
      </c>
      <c r="J5900" t="s">
        <v>74</v>
      </c>
      <c r="K5900" s="1">
        <v>22000</v>
      </c>
      <c r="L5900" s="1">
        <v>22000</v>
      </c>
      <c r="M5900">
        <v>0</v>
      </c>
      <c r="N5900" s="1">
        <v>23262.67</v>
      </c>
      <c r="O5900" s="1">
        <v>-1262.67</v>
      </c>
      <c r="P5900" s="1">
        <v>23262.67</v>
      </c>
      <c r="Q5900">
        <v>0</v>
      </c>
      <c r="R5900" s="1">
        <v>23262.67</v>
      </c>
      <c r="S5900">
        <v>0</v>
      </c>
    </row>
    <row r="5901" spans="1:19" x14ac:dyDescent="0.25">
      <c r="A5901" s="2">
        <v>1009</v>
      </c>
      <c r="B5901" t="s">
        <v>936</v>
      </c>
      <c r="C5901" s="2" t="str">
        <f t="shared" si="308"/>
        <v>11</v>
      </c>
      <c r="D5901" t="s">
        <v>334</v>
      </c>
      <c r="E5901" s="2" t="str">
        <f t="shared" si="309"/>
        <v>111200000</v>
      </c>
      <c r="F5901" t="s">
        <v>937</v>
      </c>
      <c r="G5901" t="s">
        <v>938</v>
      </c>
      <c r="H5901" t="s">
        <v>939</v>
      </c>
      <c r="I5901">
        <v>22102</v>
      </c>
      <c r="J5901" t="s">
        <v>75</v>
      </c>
      <c r="K5901" s="1">
        <v>112556</v>
      </c>
      <c r="L5901" s="1">
        <v>183042</v>
      </c>
      <c r="M5901" s="1">
        <v>70486</v>
      </c>
      <c r="N5901" s="1">
        <v>167078.22</v>
      </c>
      <c r="O5901" s="1">
        <v>15963.78</v>
      </c>
      <c r="P5901" s="1">
        <v>167078.22</v>
      </c>
      <c r="Q5901">
        <v>0</v>
      </c>
      <c r="R5901" s="1">
        <v>167078.22</v>
      </c>
      <c r="S5901">
        <v>0</v>
      </c>
    </row>
    <row r="5902" spans="1:19" x14ac:dyDescent="0.25">
      <c r="A5902" s="2">
        <v>1009</v>
      </c>
      <c r="B5902" t="s">
        <v>936</v>
      </c>
      <c r="C5902" s="2" t="str">
        <f t="shared" si="308"/>
        <v>11</v>
      </c>
      <c r="D5902" t="s">
        <v>334</v>
      </c>
      <c r="E5902" s="2" t="str">
        <f t="shared" si="309"/>
        <v>111200000</v>
      </c>
      <c r="F5902" t="s">
        <v>937</v>
      </c>
      <c r="G5902" t="s">
        <v>938</v>
      </c>
      <c r="H5902" t="s">
        <v>939</v>
      </c>
      <c r="I5902">
        <v>22103</v>
      </c>
      <c r="J5902" t="s">
        <v>76</v>
      </c>
      <c r="K5902" s="1">
        <v>22000</v>
      </c>
      <c r="L5902" s="1">
        <v>22000</v>
      </c>
      <c r="M5902">
        <v>0</v>
      </c>
      <c r="N5902" s="1">
        <v>9076.2099999999991</v>
      </c>
      <c r="O5902" s="1">
        <v>12923.79</v>
      </c>
      <c r="P5902" s="1">
        <v>9076.2099999999991</v>
      </c>
      <c r="Q5902">
        <v>0</v>
      </c>
      <c r="R5902" s="1">
        <v>9076.2099999999991</v>
      </c>
      <c r="S5902">
        <v>0</v>
      </c>
    </row>
    <row r="5903" spans="1:19" x14ac:dyDescent="0.25">
      <c r="A5903" s="2">
        <v>1009</v>
      </c>
      <c r="B5903" t="s">
        <v>936</v>
      </c>
      <c r="C5903" s="2" t="str">
        <f t="shared" si="308"/>
        <v>11</v>
      </c>
      <c r="D5903" t="s">
        <v>334</v>
      </c>
      <c r="E5903" s="2" t="str">
        <f t="shared" si="309"/>
        <v>111200000</v>
      </c>
      <c r="F5903" t="s">
        <v>937</v>
      </c>
      <c r="G5903" t="s">
        <v>938</v>
      </c>
      <c r="H5903" t="s">
        <v>939</v>
      </c>
      <c r="I5903">
        <v>22104</v>
      </c>
      <c r="J5903" t="s">
        <v>77</v>
      </c>
      <c r="K5903" s="1">
        <v>100000</v>
      </c>
      <c r="L5903" s="1">
        <v>78000</v>
      </c>
      <c r="M5903" s="1">
        <v>-22000</v>
      </c>
      <c r="N5903" s="1">
        <v>65861.600000000006</v>
      </c>
      <c r="O5903" s="1">
        <v>12138.4</v>
      </c>
      <c r="P5903" s="1">
        <v>65861.600000000006</v>
      </c>
      <c r="Q5903">
        <v>0</v>
      </c>
      <c r="R5903" s="1">
        <v>62861.279999999999</v>
      </c>
      <c r="S5903" s="1">
        <v>3000.32</v>
      </c>
    </row>
    <row r="5904" spans="1:19" x14ac:dyDescent="0.25">
      <c r="A5904" s="2">
        <v>1009</v>
      </c>
      <c r="B5904" t="s">
        <v>936</v>
      </c>
      <c r="C5904" s="2" t="str">
        <f t="shared" si="308"/>
        <v>11</v>
      </c>
      <c r="D5904" t="s">
        <v>334</v>
      </c>
      <c r="E5904" s="2" t="str">
        <f t="shared" si="309"/>
        <v>111200000</v>
      </c>
      <c r="F5904" t="s">
        <v>937</v>
      </c>
      <c r="G5904" t="s">
        <v>938</v>
      </c>
      <c r="H5904" t="s">
        <v>939</v>
      </c>
      <c r="I5904">
        <v>22109</v>
      </c>
      <c r="J5904" t="s">
        <v>78</v>
      </c>
      <c r="K5904" s="1">
        <v>51250</v>
      </c>
      <c r="L5904" s="1">
        <v>56250</v>
      </c>
      <c r="M5904" s="1">
        <v>5000</v>
      </c>
      <c r="N5904" s="1">
        <v>132418</v>
      </c>
      <c r="O5904" s="1">
        <v>-76168</v>
      </c>
      <c r="P5904" s="1">
        <v>105213.88</v>
      </c>
      <c r="Q5904" s="1">
        <v>27204.12</v>
      </c>
      <c r="R5904" s="1">
        <v>54723.88</v>
      </c>
      <c r="S5904" s="1">
        <v>50490</v>
      </c>
    </row>
    <row r="5905" spans="1:19" x14ac:dyDescent="0.25">
      <c r="A5905" s="2">
        <v>1009</v>
      </c>
      <c r="B5905" t="s">
        <v>936</v>
      </c>
      <c r="C5905" s="2" t="str">
        <f t="shared" si="308"/>
        <v>11</v>
      </c>
      <c r="D5905" t="s">
        <v>334</v>
      </c>
      <c r="E5905" s="2" t="str">
        <f t="shared" si="309"/>
        <v>111200000</v>
      </c>
      <c r="F5905" t="s">
        <v>937</v>
      </c>
      <c r="G5905" t="s">
        <v>938</v>
      </c>
      <c r="H5905" t="s">
        <v>939</v>
      </c>
      <c r="I5905">
        <v>22201</v>
      </c>
      <c r="J5905" t="s">
        <v>42</v>
      </c>
      <c r="K5905" s="1">
        <v>4300</v>
      </c>
      <c r="L5905" s="1">
        <v>4300</v>
      </c>
      <c r="M5905">
        <v>0</v>
      </c>
      <c r="N5905" s="1">
        <v>1015.21</v>
      </c>
      <c r="O5905" s="1">
        <v>3284.79</v>
      </c>
      <c r="P5905" s="1">
        <v>1015.21</v>
      </c>
      <c r="Q5905">
        <v>0</v>
      </c>
      <c r="R5905" s="1">
        <v>1015.21</v>
      </c>
      <c r="S5905">
        <v>0</v>
      </c>
    </row>
    <row r="5906" spans="1:19" x14ac:dyDescent="0.25">
      <c r="A5906" s="2">
        <v>1009</v>
      </c>
      <c r="B5906" t="s">
        <v>936</v>
      </c>
      <c r="C5906" s="2" t="str">
        <f t="shared" si="308"/>
        <v>11</v>
      </c>
      <c r="D5906" t="s">
        <v>334</v>
      </c>
      <c r="E5906" s="2" t="str">
        <f t="shared" si="309"/>
        <v>111200000</v>
      </c>
      <c r="F5906" t="s">
        <v>937</v>
      </c>
      <c r="G5906" t="s">
        <v>938</v>
      </c>
      <c r="H5906" t="s">
        <v>939</v>
      </c>
      <c r="I5906">
        <v>22209</v>
      </c>
      <c r="J5906" t="s">
        <v>43</v>
      </c>
      <c r="K5906">
        <v>0</v>
      </c>
      <c r="L5906" s="1">
        <v>2000</v>
      </c>
      <c r="M5906" s="1">
        <v>2000</v>
      </c>
      <c r="N5906">
        <v>0</v>
      </c>
      <c r="O5906" s="1">
        <v>2000</v>
      </c>
      <c r="P5906">
        <v>0</v>
      </c>
      <c r="Q5906">
        <v>0</v>
      </c>
      <c r="R5906">
        <v>0</v>
      </c>
      <c r="S5906">
        <v>0</v>
      </c>
    </row>
    <row r="5907" spans="1:19" x14ac:dyDescent="0.25">
      <c r="A5907" s="2">
        <v>1009</v>
      </c>
      <c r="B5907" t="s">
        <v>936</v>
      </c>
      <c r="C5907" s="2" t="str">
        <f t="shared" si="308"/>
        <v>11</v>
      </c>
      <c r="D5907" t="s">
        <v>334</v>
      </c>
      <c r="E5907" s="2" t="str">
        <f t="shared" si="309"/>
        <v>111200000</v>
      </c>
      <c r="F5907" t="s">
        <v>937</v>
      </c>
      <c r="G5907" t="s">
        <v>938</v>
      </c>
      <c r="H5907" t="s">
        <v>939</v>
      </c>
      <c r="I5907">
        <v>22300</v>
      </c>
      <c r="J5907" t="s">
        <v>79</v>
      </c>
      <c r="K5907" s="1">
        <v>9000</v>
      </c>
      <c r="L5907" s="1">
        <v>9000</v>
      </c>
      <c r="M5907">
        <v>0</v>
      </c>
      <c r="N5907">
        <v>435.6</v>
      </c>
      <c r="O5907" s="1">
        <v>8564.4</v>
      </c>
      <c r="P5907">
        <v>435.6</v>
      </c>
      <c r="Q5907">
        <v>0</v>
      </c>
      <c r="R5907">
        <v>435.6</v>
      </c>
      <c r="S5907">
        <v>0</v>
      </c>
    </row>
    <row r="5908" spans="1:19" x14ac:dyDescent="0.25">
      <c r="A5908" s="2">
        <v>1009</v>
      </c>
      <c r="B5908" t="s">
        <v>936</v>
      </c>
      <c r="C5908" s="2" t="str">
        <f t="shared" si="308"/>
        <v>11</v>
      </c>
      <c r="D5908" t="s">
        <v>334</v>
      </c>
      <c r="E5908" s="2" t="str">
        <f t="shared" si="309"/>
        <v>111200000</v>
      </c>
      <c r="F5908" t="s">
        <v>937</v>
      </c>
      <c r="G5908" t="s">
        <v>938</v>
      </c>
      <c r="H5908" t="s">
        <v>939</v>
      </c>
      <c r="I5908">
        <v>22400</v>
      </c>
      <c r="J5908" t="s">
        <v>107</v>
      </c>
      <c r="K5908" s="1">
        <v>18153</v>
      </c>
      <c r="L5908" s="1">
        <v>18153</v>
      </c>
      <c r="M5908">
        <v>0</v>
      </c>
      <c r="N5908" s="1">
        <v>22652</v>
      </c>
      <c r="O5908" s="1">
        <v>-4499</v>
      </c>
      <c r="P5908" s="1">
        <v>22652</v>
      </c>
      <c r="Q5908">
        <v>0</v>
      </c>
      <c r="R5908" s="1">
        <v>22652</v>
      </c>
      <c r="S5908">
        <v>0</v>
      </c>
    </row>
    <row r="5909" spans="1:19" x14ac:dyDescent="0.25">
      <c r="A5909" s="2">
        <v>1009</v>
      </c>
      <c r="B5909" t="s">
        <v>936</v>
      </c>
      <c r="C5909" s="2" t="str">
        <f t="shared" si="308"/>
        <v>11</v>
      </c>
      <c r="D5909" t="s">
        <v>334</v>
      </c>
      <c r="E5909" s="2" t="str">
        <f t="shared" si="309"/>
        <v>111200000</v>
      </c>
      <c r="F5909" t="s">
        <v>937</v>
      </c>
      <c r="G5909" t="s">
        <v>938</v>
      </c>
      <c r="H5909" t="s">
        <v>939</v>
      </c>
      <c r="I5909">
        <v>22401</v>
      </c>
      <c r="J5909" t="s">
        <v>175</v>
      </c>
      <c r="K5909">
        <v>0</v>
      </c>
      <c r="L5909" s="1">
        <v>2048.12</v>
      </c>
      <c r="M5909" s="1">
        <v>2048.12</v>
      </c>
      <c r="N5909" s="1">
        <v>2048.5500000000002</v>
      </c>
      <c r="O5909">
        <v>-0.43</v>
      </c>
      <c r="P5909" s="1">
        <v>2048.5500000000002</v>
      </c>
      <c r="Q5909">
        <v>0</v>
      </c>
      <c r="R5909" s="1">
        <v>2048.5500000000002</v>
      </c>
      <c r="S5909">
        <v>0</v>
      </c>
    </row>
    <row r="5910" spans="1:19" x14ac:dyDescent="0.25">
      <c r="A5910" s="2">
        <v>1009</v>
      </c>
      <c r="B5910" t="s">
        <v>936</v>
      </c>
      <c r="C5910" s="2" t="str">
        <f t="shared" si="308"/>
        <v>11</v>
      </c>
      <c r="D5910" t="s">
        <v>334</v>
      </c>
      <c r="E5910" s="2" t="str">
        <f t="shared" si="309"/>
        <v>111200000</v>
      </c>
      <c r="F5910" t="s">
        <v>937</v>
      </c>
      <c r="G5910" t="s">
        <v>938</v>
      </c>
      <c r="H5910" t="s">
        <v>939</v>
      </c>
      <c r="I5910">
        <v>22409</v>
      </c>
      <c r="J5910" t="s">
        <v>80</v>
      </c>
      <c r="K5910" s="1">
        <v>68000</v>
      </c>
      <c r="L5910" s="1">
        <v>65951.88</v>
      </c>
      <c r="M5910" s="1">
        <v>-2048.12</v>
      </c>
      <c r="N5910">
        <v>0</v>
      </c>
      <c r="O5910" s="1">
        <v>65951.88</v>
      </c>
      <c r="P5910">
        <v>0</v>
      </c>
      <c r="Q5910">
        <v>0</v>
      </c>
      <c r="R5910">
        <v>0</v>
      </c>
      <c r="S5910">
        <v>0</v>
      </c>
    </row>
    <row r="5911" spans="1:19" x14ac:dyDescent="0.25">
      <c r="A5911" s="2">
        <v>1009</v>
      </c>
      <c r="B5911" t="s">
        <v>936</v>
      </c>
      <c r="C5911" s="2" t="str">
        <f t="shared" si="308"/>
        <v>11</v>
      </c>
      <c r="D5911" t="s">
        <v>334</v>
      </c>
      <c r="E5911" s="2" t="str">
        <f t="shared" si="309"/>
        <v>111200000</v>
      </c>
      <c r="F5911" t="s">
        <v>937</v>
      </c>
      <c r="G5911" t="s">
        <v>938</v>
      </c>
      <c r="H5911" t="s">
        <v>939</v>
      </c>
      <c r="I5911">
        <v>22603</v>
      </c>
      <c r="J5911" t="s">
        <v>82</v>
      </c>
      <c r="K5911">
        <v>0</v>
      </c>
      <c r="L5911" s="1">
        <v>1100</v>
      </c>
      <c r="M5911" s="1">
        <v>1100</v>
      </c>
      <c r="N5911">
        <v>600</v>
      </c>
      <c r="O5911">
        <v>500</v>
      </c>
      <c r="P5911">
        <v>600</v>
      </c>
      <c r="Q5911">
        <v>0</v>
      </c>
      <c r="R5911">
        <v>600</v>
      </c>
      <c r="S5911">
        <v>0</v>
      </c>
    </row>
    <row r="5912" spans="1:19" x14ac:dyDescent="0.25">
      <c r="A5912" s="2">
        <v>1009</v>
      </c>
      <c r="B5912" t="s">
        <v>936</v>
      </c>
      <c r="C5912" s="2" t="str">
        <f t="shared" si="308"/>
        <v>11</v>
      </c>
      <c r="D5912" t="s">
        <v>334</v>
      </c>
      <c r="E5912" s="2" t="str">
        <f t="shared" si="309"/>
        <v>111200000</v>
      </c>
      <c r="F5912" t="s">
        <v>937</v>
      </c>
      <c r="G5912" t="s">
        <v>938</v>
      </c>
      <c r="H5912" t="s">
        <v>939</v>
      </c>
      <c r="I5912">
        <v>22606</v>
      </c>
      <c r="J5912" t="s">
        <v>83</v>
      </c>
      <c r="K5912" s="1">
        <v>3000</v>
      </c>
      <c r="L5912" s="1">
        <v>3000</v>
      </c>
      <c r="M5912">
        <v>0</v>
      </c>
      <c r="N5912">
        <v>0</v>
      </c>
      <c r="O5912" s="1">
        <v>3000</v>
      </c>
      <c r="P5912">
        <v>0</v>
      </c>
      <c r="Q5912">
        <v>0</v>
      </c>
      <c r="R5912">
        <v>0</v>
      </c>
      <c r="S5912">
        <v>0</v>
      </c>
    </row>
    <row r="5913" spans="1:19" x14ac:dyDescent="0.25">
      <c r="A5913" s="2">
        <v>1009</v>
      </c>
      <c r="B5913" t="s">
        <v>936</v>
      </c>
      <c r="C5913" s="2" t="str">
        <f t="shared" si="308"/>
        <v>11</v>
      </c>
      <c r="D5913" t="s">
        <v>334</v>
      </c>
      <c r="E5913" s="2" t="str">
        <f t="shared" si="309"/>
        <v>111200000</v>
      </c>
      <c r="F5913" t="s">
        <v>937</v>
      </c>
      <c r="G5913" t="s">
        <v>938</v>
      </c>
      <c r="H5913" t="s">
        <v>939</v>
      </c>
      <c r="I5913">
        <v>22609</v>
      </c>
      <c r="J5913" t="s">
        <v>44</v>
      </c>
      <c r="K5913" s="1">
        <v>24000</v>
      </c>
      <c r="L5913" s="1">
        <v>37900</v>
      </c>
      <c r="M5913" s="1">
        <v>13900</v>
      </c>
      <c r="N5913" s="1">
        <v>2196.7800000000002</v>
      </c>
      <c r="O5913" s="1">
        <v>35703.22</v>
      </c>
      <c r="P5913" s="1">
        <v>2196.7800000000002</v>
      </c>
      <c r="Q5913">
        <v>0</v>
      </c>
      <c r="R5913" s="1">
        <v>2196.7800000000002</v>
      </c>
      <c r="S5913">
        <v>0</v>
      </c>
    </row>
    <row r="5914" spans="1:19" x14ac:dyDescent="0.25">
      <c r="A5914" s="2">
        <v>1009</v>
      </c>
      <c r="B5914" t="s">
        <v>936</v>
      </c>
      <c r="C5914" s="2" t="str">
        <f t="shared" si="308"/>
        <v>11</v>
      </c>
      <c r="D5914" t="s">
        <v>334</v>
      </c>
      <c r="E5914" s="2" t="str">
        <f t="shared" si="309"/>
        <v>111200000</v>
      </c>
      <c r="F5914" t="s">
        <v>937</v>
      </c>
      <c r="G5914" t="s">
        <v>938</v>
      </c>
      <c r="H5914" t="s">
        <v>939</v>
      </c>
      <c r="I5914">
        <v>22700</v>
      </c>
      <c r="J5914" t="s">
        <v>84</v>
      </c>
      <c r="K5914" s="1">
        <v>329472</v>
      </c>
      <c r="L5914" s="1">
        <v>329472</v>
      </c>
      <c r="M5914">
        <v>0</v>
      </c>
      <c r="N5914" s="1">
        <v>357673.89</v>
      </c>
      <c r="O5914" s="1">
        <v>-28201.89</v>
      </c>
      <c r="P5914" s="1">
        <v>357673.89</v>
      </c>
      <c r="Q5914">
        <v>0</v>
      </c>
      <c r="R5914" s="1">
        <v>357241.85</v>
      </c>
      <c r="S5914">
        <v>432.04</v>
      </c>
    </row>
    <row r="5915" spans="1:19" x14ac:dyDescent="0.25">
      <c r="A5915" s="2">
        <v>1009</v>
      </c>
      <c r="B5915" t="s">
        <v>936</v>
      </c>
      <c r="C5915" s="2" t="str">
        <f t="shared" si="308"/>
        <v>11</v>
      </c>
      <c r="D5915" t="s">
        <v>334</v>
      </c>
      <c r="E5915" s="2" t="str">
        <f t="shared" si="309"/>
        <v>111200000</v>
      </c>
      <c r="F5915" t="s">
        <v>937</v>
      </c>
      <c r="G5915" t="s">
        <v>938</v>
      </c>
      <c r="H5915" t="s">
        <v>939</v>
      </c>
      <c r="I5915">
        <v>22701</v>
      </c>
      <c r="J5915" t="s">
        <v>85</v>
      </c>
      <c r="K5915" s="1">
        <v>252671</v>
      </c>
      <c r="L5915" s="1">
        <v>252671</v>
      </c>
      <c r="M5915">
        <v>0</v>
      </c>
      <c r="N5915" s="1">
        <v>311269.24</v>
      </c>
      <c r="O5915" s="1">
        <v>-58598.239999999998</v>
      </c>
      <c r="P5915" s="1">
        <v>303074.99</v>
      </c>
      <c r="Q5915" s="1">
        <v>8194.25</v>
      </c>
      <c r="R5915" s="1">
        <v>221853.54</v>
      </c>
      <c r="S5915" s="1">
        <v>81221.45</v>
      </c>
    </row>
    <row r="5916" spans="1:19" x14ac:dyDescent="0.25">
      <c r="A5916" s="2">
        <v>1009</v>
      </c>
      <c r="B5916" t="s">
        <v>936</v>
      </c>
      <c r="C5916" s="2" t="str">
        <f t="shared" si="308"/>
        <v>11</v>
      </c>
      <c r="D5916" t="s">
        <v>334</v>
      </c>
      <c r="E5916" s="2" t="str">
        <f t="shared" si="309"/>
        <v>111200000</v>
      </c>
      <c r="F5916" t="s">
        <v>937</v>
      </c>
      <c r="G5916" t="s">
        <v>938</v>
      </c>
      <c r="H5916" t="s">
        <v>939</v>
      </c>
      <c r="I5916">
        <v>22706</v>
      </c>
      <c r="J5916" t="s">
        <v>86</v>
      </c>
      <c r="K5916" s="1">
        <v>84580</v>
      </c>
      <c r="L5916" s="1">
        <v>84580</v>
      </c>
      <c r="M5916">
        <v>0</v>
      </c>
      <c r="N5916" s="1">
        <v>92639.69</v>
      </c>
      <c r="O5916" s="1">
        <v>-8059.69</v>
      </c>
      <c r="P5916" s="1">
        <v>92639.69</v>
      </c>
      <c r="Q5916">
        <v>0</v>
      </c>
      <c r="R5916" s="1">
        <v>74751.05</v>
      </c>
      <c r="S5916" s="1">
        <v>17888.64</v>
      </c>
    </row>
    <row r="5917" spans="1:19" x14ac:dyDescent="0.25">
      <c r="A5917" s="2">
        <v>1009</v>
      </c>
      <c r="B5917" t="s">
        <v>936</v>
      </c>
      <c r="C5917" s="2" t="str">
        <f t="shared" si="308"/>
        <v>11</v>
      </c>
      <c r="D5917" t="s">
        <v>334</v>
      </c>
      <c r="E5917" s="2" t="str">
        <f t="shared" si="309"/>
        <v>111200000</v>
      </c>
      <c r="F5917" t="s">
        <v>937</v>
      </c>
      <c r="G5917" t="s">
        <v>938</v>
      </c>
      <c r="H5917" t="s">
        <v>939</v>
      </c>
      <c r="I5917">
        <v>22709</v>
      </c>
      <c r="J5917" t="s">
        <v>87</v>
      </c>
      <c r="K5917" s="1">
        <v>24000</v>
      </c>
      <c r="L5917" s="1">
        <v>24000</v>
      </c>
      <c r="M5917">
        <v>0</v>
      </c>
      <c r="N5917" s="1">
        <v>55010.07</v>
      </c>
      <c r="O5917" s="1">
        <v>-31010.07</v>
      </c>
      <c r="P5917" s="1">
        <v>55010.07</v>
      </c>
      <c r="Q5917">
        <v>0</v>
      </c>
      <c r="R5917" s="1">
        <v>35360.15</v>
      </c>
      <c r="S5917" s="1">
        <v>19649.919999999998</v>
      </c>
    </row>
    <row r="5918" spans="1:19" x14ac:dyDescent="0.25">
      <c r="A5918" s="2">
        <v>1009</v>
      </c>
      <c r="B5918" t="s">
        <v>936</v>
      </c>
      <c r="C5918" s="2" t="str">
        <f t="shared" si="308"/>
        <v>11</v>
      </c>
      <c r="D5918" t="s">
        <v>334</v>
      </c>
      <c r="E5918" s="2" t="str">
        <f t="shared" si="309"/>
        <v>111200000</v>
      </c>
      <c r="F5918" t="s">
        <v>937</v>
      </c>
      <c r="G5918" t="s">
        <v>938</v>
      </c>
      <c r="H5918" t="s">
        <v>939</v>
      </c>
      <c r="I5918">
        <v>23001</v>
      </c>
      <c r="J5918" t="s">
        <v>88</v>
      </c>
      <c r="K5918" s="1">
        <v>1000</v>
      </c>
      <c r="L5918" s="1">
        <v>1000</v>
      </c>
      <c r="M5918">
        <v>0</v>
      </c>
      <c r="N5918" s="1">
        <v>2513.62</v>
      </c>
      <c r="O5918" s="1">
        <v>-1513.62</v>
      </c>
      <c r="P5918" s="1">
        <v>2513.62</v>
      </c>
      <c r="Q5918">
        <v>0</v>
      </c>
      <c r="R5918" s="1">
        <v>2513.62</v>
      </c>
      <c r="S5918">
        <v>0</v>
      </c>
    </row>
    <row r="5919" spans="1:19" x14ac:dyDescent="0.25">
      <c r="A5919" s="2">
        <v>1009</v>
      </c>
      <c r="B5919" t="s">
        <v>936</v>
      </c>
      <c r="C5919" s="2" t="str">
        <f t="shared" si="308"/>
        <v>11</v>
      </c>
      <c r="D5919" t="s">
        <v>334</v>
      </c>
      <c r="E5919" s="2" t="str">
        <f t="shared" si="309"/>
        <v>111200000</v>
      </c>
      <c r="F5919" t="s">
        <v>937</v>
      </c>
      <c r="G5919" t="s">
        <v>938</v>
      </c>
      <c r="H5919" t="s">
        <v>939</v>
      </c>
      <c r="I5919">
        <v>23100</v>
      </c>
      <c r="J5919" t="s">
        <v>89</v>
      </c>
      <c r="K5919" s="1">
        <v>2000</v>
      </c>
      <c r="L5919" s="1">
        <v>2000</v>
      </c>
      <c r="M5919">
        <v>0</v>
      </c>
      <c r="N5919" s="1">
        <v>1783.95</v>
      </c>
      <c r="O5919">
        <v>216.05</v>
      </c>
      <c r="P5919" s="1">
        <v>1783.95</v>
      </c>
      <c r="Q5919">
        <v>0</v>
      </c>
      <c r="R5919" s="1">
        <v>1783.95</v>
      </c>
      <c r="S5919">
        <v>0</v>
      </c>
    </row>
    <row r="5920" spans="1:19" x14ac:dyDescent="0.25">
      <c r="A5920" s="2">
        <v>1009</v>
      </c>
      <c r="B5920" t="s">
        <v>936</v>
      </c>
      <c r="C5920" s="2" t="str">
        <f t="shared" si="308"/>
        <v>11</v>
      </c>
      <c r="D5920" t="s">
        <v>334</v>
      </c>
      <c r="E5920" s="2" t="str">
        <f t="shared" si="309"/>
        <v>111200000</v>
      </c>
      <c r="F5920" t="s">
        <v>937</v>
      </c>
      <c r="G5920" t="s">
        <v>938</v>
      </c>
      <c r="H5920" t="s">
        <v>939</v>
      </c>
      <c r="I5920">
        <v>23301</v>
      </c>
      <c r="J5920" t="s">
        <v>345</v>
      </c>
      <c r="K5920">
        <v>0</v>
      </c>
      <c r="L5920" s="1">
        <v>18000</v>
      </c>
      <c r="M5920" s="1">
        <v>18000</v>
      </c>
      <c r="N5920" s="1">
        <v>16360.73</v>
      </c>
      <c r="O5920" s="1">
        <v>1639.27</v>
      </c>
      <c r="P5920" s="1">
        <v>16360.73</v>
      </c>
      <c r="Q5920">
        <v>0</v>
      </c>
      <c r="R5920" s="1">
        <v>16360.73</v>
      </c>
      <c r="S5920">
        <v>0</v>
      </c>
    </row>
    <row r="5921" spans="1:19" x14ac:dyDescent="0.25">
      <c r="A5921" s="2">
        <v>1009</v>
      </c>
      <c r="B5921" t="s">
        <v>936</v>
      </c>
      <c r="C5921" s="2" t="str">
        <f t="shared" si="308"/>
        <v>11</v>
      </c>
      <c r="D5921" t="s">
        <v>334</v>
      </c>
      <c r="E5921" s="2" t="str">
        <f t="shared" si="309"/>
        <v>111200000</v>
      </c>
      <c r="F5921" t="s">
        <v>937</v>
      </c>
      <c r="G5921" t="s">
        <v>938</v>
      </c>
      <c r="H5921" t="s">
        <v>939</v>
      </c>
      <c r="I5921">
        <v>28001</v>
      </c>
      <c r="J5921" t="s">
        <v>45</v>
      </c>
      <c r="K5921" s="1">
        <v>100000</v>
      </c>
      <c r="L5921" s="1">
        <v>82000</v>
      </c>
      <c r="M5921" s="1">
        <v>-18000</v>
      </c>
      <c r="N5921" s="1">
        <v>55573.120000000003</v>
      </c>
      <c r="O5921" s="1">
        <v>26426.880000000001</v>
      </c>
      <c r="P5921" s="1">
        <v>55573.120000000003</v>
      </c>
      <c r="Q5921">
        <v>0</v>
      </c>
      <c r="R5921" s="1">
        <v>55573.120000000003</v>
      </c>
      <c r="S5921">
        <v>0</v>
      </c>
    </row>
    <row r="5922" spans="1:19" x14ac:dyDescent="0.25">
      <c r="A5922" s="2">
        <v>1009</v>
      </c>
      <c r="B5922" t="s">
        <v>936</v>
      </c>
      <c r="C5922" s="2" t="str">
        <f t="shared" si="308"/>
        <v>11</v>
      </c>
      <c r="D5922" t="s">
        <v>334</v>
      </c>
      <c r="E5922" s="2" t="str">
        <f t="shared" si="309"/>
        <v>111200000</v>
      </c>
      <c r="F5922" t="s">
        <v>937</v>
      </c>
      <c r="G5922" t="s">
        <v>938</v>
      </c>
      <c r="H5922" t="s">
        <v>939</v>
      </c>
      <c r="I5922">
        <v>62100</v>
      </c>
      <c r="J5922" t="s">
        <v>359</v>
      </c>
      <c r="K5922">
        <v>0</v>
      </c>
      <c r="L5922" s="1">
        <v>21272</v>
      </c>
      <c r="M5922" s="1">
        <v>21272</v>
      </c>
      <c r="N5922">
        <v>0</v>
      </c>
      <c r="O5922" s="1">
        <v>21272</v>
      </c>
      <c r="P5922">
        <v>0</v>
      </c>
      <c r="Q5922">
        <v>0</v>
      </c>
      <c r="R5922">
        <v>0</v>
      </c>
      <c r="S5922">
        <v>0</v>
      </c>
    </row>
    <row r="5923" spans="1:19" x14ac:dyDescent="0.25">
      <c r="A5923" s="2">
        <v>1009</v>
      </c>
      <c r="B5923" t="s">
        <v>936</v>
      </c>
      <c r="C5923" s="2" t="str">
        <f t="shared" si="308"/>
        <v>11</v>
      </c>
      <c r="D5923" t="s">
        <v>334</v>
      </c>
      <c r="E5923" s="2" t="str">
        <f t="shared" si="309"/>
        <v>111200000</v>
      </c>
      <c r="F5923" t="s">
        <v>937</v>
      </c>
      <c r="G5923" t="s">
        <v>938</v>
      </c>
      <c r="H5923" t="s">
        <v>939</v>
      </c>
      <c r="I5923">
        <v>62300</v>
      </c>
      <c r="J5923" t="s">
        <v>90</v>
      </c>
      <c r="K5923" s="1">
        <v>300000</v>
      </c>
      <c r="L5923" s="1">
        <v>58552.12</v>
      </c>
      <c r="M5923" s="1">
        <v>-241447.88</v>
      </c>
      <c r="N5923" s="1">
        <v>28616.14</v>
      </c>
      <c r="O5923" s="1">
        <v>29935.98</v>
      </c>
      <c r="P5923" s="1">
        <v>28616.14</v>
      </c>
      <c r="Q5923">
        <v>0</v>
      </c>
      <c r="R5923" s="1">
        <v>28616.14</v>
      </c>
      <c r="S5923">
        <v>0</v>
      </c>
    </row>
    <row r="5924" spans="1:19" x14ac:dyDescent="0.25">
      <c r="A5924" s="2">
        <v>1009</v>
      </c>
      <c r="B5924" t="s">
        <v>936</v>
      </c>
      <c r="C5924" s="2" t="str">
        <f t="shared" si="308"/>
        <v>11</v>
      </c>
      <c r="D5924" t="s">
        <v>334</v>
      </c>
      <c r="E5924" s="2" t="str">
        <f t="shared" si="309"/>
        <v>111200000</v>
      </c>
      <c r="F5924" t="s">
        <v>937</v>
      </c>
      <c r="G5924" t="s">
        <v>938</v>
      </c>
      <c r="H5924" t="s">
        <v>939</v>
      </c>
      <c r="I5924">
        <v>62302</v>
      </c>
      <c r="J5924" t="s">
        <v>382</v>
      </c>
      <c r="K5924">
        <v>0</v>
      </c>
      <c r="L5924" s="1">
        <v>31220</v>
      </c>
      <c r="M5924" s="1">
        <v>31220</v>
      </c>
      <c r="N5924" s="1">
        <v>126891.16</v>
      </c>
      <c r="O5924" s="1">
        <v>-95671.16</v>
      </c>
      <c r="P5924" s="1">
        <v>126891.16</v>
      </c>
      <c r="Q5924">
        <v>0</v>
      </c>
      <c r="R5924" s="1">
        <v>23608.77</v>
      </c>
      <c r="S5924" s="1">
        <v>103282.39</v>
      </c>
    </row>
    <row r="5925" spans="1:19" x14ac:dyDescent="0.25">
      <c r="A5925" s="2">
        <v>1009</v>
      </c>
      <c r="B5925" t="s">
        <v>936</v>
      </c>
      <c r="C5925" s="2" t="str">
        <f t="shared" si="308"/>
        <v>11</v>
      </c>
      <c r="D5925" t="s">
        <v>334</v>
      </c>
      <c r="E5925" s="2" t="str">
        <f t="shared" si="309"/>
        <v>111200000</v>
      </c>
      <c r="F5925" t="s">
        <v>937</v>
      </c>
      <c r="G5925" t="s">
        <v>938</v>
      </c>
      <c r="H5925" t="s">
        <v>939</v>
      </c>
      <c r="I5925">
        <v>62303</v>
      </c>
      <c r="J5925" t="s">
        <v>91</v>
      </c>
      <c r="K5925" s="1">
        <v>59125</v>
      </c>
      <c r="L5925" s="1">
        <v>59125</v>
      </c>
      <c r="M5925">
        <v>0</v>
      </c>
      <c r="N5925">
        <v>0</v>
      </c>
      <c r="O5925" s="1">
        <v>59125</v>
      </c>
      <c r="P5925">
        <v>0</v>
      </c>
      <c r="Q5925">
        <v>0</v>
      </c>
      <c r="R5925">
        <v>0</v>
      </c>
      <c r="S5925">
        <v>0</v>
      </c>
    </row>
    <row r="5926" spans="1:19" x14ac:dyDescent="0.25">
      <c r="A5926" s="2">
        <v>1009</v>
      </c>
      <c r="B5926" t="s">
        <v>936</v>
      </c>
      <c r="C5926" s="2" t="str">
        <f t="shared" si="308"/>
        <v>11</v>
      </c>
      <c r="D5926" t="s">
        <v>334</v>
      </c>
      <c r="E5926" s="2" t="str">
        <f t="shared" si="309"/>
        <v>111200000</v>
      </c>
      <c r="F5926" t="s">
        <v>937</v>
      </c>
      <c r="G5926" t="s">
        <v>938</v>
      </c>
      <c r="H5926" t="s">
        <v>939</v>
      </c>
      <c r="I5926">
        <v>62308</v>
      </c>
      <c r="J5926" t="s">
        <v>341</v>
      </c>
      <c r="K5926">
        <v>0</v>
      </c>
      <c r="L5926" s="1">
        <v>5000</v>
      </c>
      <c r="M5926" s="1">
        <v>5000</v>
      </c>
      <c r="N5926" s="1">
        <v>2400.4</v>
      </c>
      <c r="O5926" s="1">
        <v>2599.6</v>
      </c>
      <c r="P5926" s="1">
        <v>2400.4</v>
      </c>
      <c r="Q5926">
        <v>0</v>
      </c>
      <c r="R5926" s="1">
        <v>2400.4</v>
      </c>
      <c r="S5926">
        <v>0</v>
      </c>
    </row>
    <row r="5927" spans="1:19" x14ac:dyDescent="0.25">
      <c r="A5927" s="2">
        <v>1009</v>
      </c>
      <c r="B5927" t="s">
        <v>936</v>
      </c>
      <c r="C5927" s="2" t="str">
        <f t="shared" si="308"/>
        <v>11</v>
      </c>
      <c r="D5927" t="s">
        <v>334</v>
      </c>
      <c r="E5927" s="2" t="str">
        <f t="shared" si="309"/>
        <v>111200000</v>
      </c>
      <c r="F5927" t="s">
        <v>937</v>
      </c>
      <c r="G5927" t="s">
        <v>938</v>
      </c>
      <c r="H5927" t="s">
        <v>939</v>
      </c>
      <c r="I5927">
        <v>62399</v>
      </c>
      <c r="J5927" t="s">
        <v>92</v>
      </c>
      <c r="K5927">
        <v>0</v>
      </c>
      <c r="L5927" s="1">
        <v>5000</v>
      </c>
      <c r="M5927" s="1">
        <v>5000</v>
      </c>
      <c r="N5927">
        <v>0</v>
      </c>
      <c r="O5927" s="1">
        <v>5000</v>
      </c>
      <c r="P5927">
        <v>0</v>
      </c>
      <c r="Q5927">
        <v>0</v>
      </c>
      <c r="R5927">
        <v>0</v>
      </c>
      <c r="S5927">
        <v>0</v>
      </c>
    </row>
    <row r="5928" spans="1:19" x14ac:dyDescent="0.25">
      <c r="A5928" s="2">
        <v>1009</v>
      </c>
      <c r="B5928" t="s">
        <v>936</v>
      </c>
      <c r="C5928" s="2" t="str">
        <f t="shared" si="308"/>
        <v>11</v>
      </c>
      <c r="D5928" t="s">
        <v>334</v>
      </c>
      <c r="E5928" s="2" t="str">
        <f t="shared" si="309"/>
        <v>111200000</v>
      </c>
      <c r="F5928" t="s">
        <v>937</v>
      </c>
      <c r="G5928" t="s">
        <v>938</v>
      </c>
      <c r="H5928" t="s">
        <v>939</v>
      </c>
      <c r="I5928">
        <v>62500</v>
      </c>
      <c r="J5928" t="s">
        <v>93</v>
      </c>
      <c r="K5928" s="1">
        <v>12000</v>
      </c>
      <c r="L5928" s="1">
        <v>12000</v>
      </c>
      <c r="M5928">
        <v>0</v>
      </c>
      <c r="N5928" s="1">
        <v>33975.79</v>
      </c>
      <c r="O5928" s="1">
        <v>-21975.79</v>
      </c>
      <c r="P5928" s="1">
        <v>33975.79</v>
      </c>
      <c r="Q5928">
        <v>0</v>
      </c>
      <c r="R5928" s="1">
        <v>33975.79</v>
      </c>
      <c r="S5928">
        <v>0</v>
      </c>
    </row>
    <row r="5929" spans="1:19" x14ac:dyDescent="0.25">
      <c r="A5929" s="2">
        <v>1009</v>
      </c>
      <c r="B5929" t="s">
        <v>936</v>
      </c>
      <c r="C5929" s="2" t="str">
        <f t="shared" si="308"/>
        <v>11</v>
      </c>
      <c r="D5929" t="s">
        <v>334</v>
      </c>
      <c r="E5929" s="2" t="str">
        <f t="shared" si="309"/>
        <v>111200000</v>
      </c>
      <c r="F5929" t="s">
        <v>937</v>
      </c>
      <c r="G5929" t="s">
        <v>938</v>
      </c>
      <c r="H5929" t="s">
        <v>939</v>
      </c>
      <c r="I5929">
        <v>62502</v>
      </c>
      <c r="J5929" t="s">
        <v>94</v>
      </c>
      <c r="K5929" s="1">
        <v>472675</v>
      </c>
      <c r="L5929" s="1">
        <v>405714.46</v>
      </c>
      <c r="M5929" s="1">
        <v>-66960.539999999994</v>
      </c>
      <c r="N5929">
        <v>0</v>
      </c>
      <c r="O5929" s="1">
        <v>405714.46</v>
      </c>
      <c r="P5929">
        <v>0</v>
      </c>
      <c r="Q5929">
        <v>0</v>
      </c>
      <c r="R5929">
        <v>0</v>
      </c>
      <c r="S5929">
        <v>0</v>
      </c>
    </row>
    <row r="5930" spans="1:19" x14ac:dyDescent="0.25">
      <c r="A5930" s="2">
        <v>1009</v>
      </c>
      <c r="B5930" t="s">
        <v>936</v>
      </c>
      <c r="C5930" s="2" t="str">
        <f t="shared" ref="C5930:C5935" si="310">"11"</f>
        <v>11</v>
      </c>
      <c r="D5930" t="s">
        <v>334</v>
      </c>
      <c r="E5930" s="2" t="str">
        <f t="shared" ref="E5930:E5935" si="311">"111200000"</f>
        <v>111200000</v>
      </c>
      <c r="F5930" t="s">
        <v>937</v>
      </c>
      <c r="G5930" t="s">
        <v>938</v>
      </c>
      <c r="H5930" t="s">
        <v>939</v>
      </c>
      <c r="I5930">
        <v>62600</v>
      </c>
      <c r="J5930" t="s">
        <v>170</v>
      </c>
      <c r="K5930" s="1">
        <v>689300</v>
      </c>
      <c r="L5930" s="1">
        <v>442350.95</v>
      </c>
      <c r="M5930" s="1">
        <v>-246949.05</v>
      </c>
      <c r="N5930" s="1">
        <v>374828.63</v>
      </c>
      <c r="O5930" s="1">
        <v>67522.320000000007</v>
      </c>
      <c r="P5930" s="1">
        <v>370841.68</v>
      </c>
      <c r="Q5930" s="1">
        <v>3986.95</v>
      </c>
      <c r="R5930" s="1">
        <v>318071.15999999997</v>
      </c>
      <c r="S5930" s="1">
        <v>52770.52</v>
      </c>
    </row>
    <row r="5931" spans="1:19" x14ac:dyDescent="0.25">
      <c r="A5931" s="2">
        <v>1009</v>
      </c>
      <c r="B5931" t="s">
        <v>936</v>
      </c>
      <c r="C5931" s="2" t="str">
        <f t="shared" si="310"/>
        <v>11</v>
      </c>
      <c r="D5931" t="s">
        <v>334</v>
      </c>
      <c r="E5931" s="2" t="str">
        <f t="shared" si="311"/>
        <v>111200000</v>
      </c>
      <c r="F5931" t="s">
        <v>937</v>
      </c>
      <c r="G5931" t="s">
        <v>938</v>
      </c>
      <c r="H5931" t="s">
        <v>939</v>
      </c>
      <c r="I5931">
        <v>63100</v>
      </c>
      <c r="J5931" t="s">
        <v>97</v>
      </c>
      <c r="K5931" s="1">
        <v>32000</v>
      </c>
      <c r="L5931" s="1">
        <v>32000</v>
      </c>
      <c r="M5931">
        <v>0</v>
      </c>
      <c r="N5931" s="1">
        <v>8838.26</v>
      </c>
      <c r="O5931" s="1">
        <v>23161.74</v>
      </c>
      <c r="P5931" s="1">
        <v>8838.26</v>
      </c>
      <c r="Q5931">
        <v>0</v>
      </c>
      <c r="R5931" s="1">
        <v>8838.26</v>
      </c>
      <c r="S5931">
        <v>0</v>
      </c>
    </row>
    <row r="5932" spans="1:19" x14ac:dyDescent="0.25">
      <c r="A5932" s="2">
        <v>1009</v>
      </c>
      <c r="B5932" t="s">
        <v>936</v>
      </c>
      <c r="C5932" s="2" t="str">
        <f t="shared" si="310"/>
        <v>11</v>
      </c>
      <c r="D5932" t="s">
        <v>334</v>
      </c>
      <c r="E5932" s="2" t="str">
        <f t="shared" si="311"/>
        <v>111200000</v>
      </c>
      <c r="F5932" t="s">
        <v>937</v>
      </c>
      <c r="G5932" t="s">
        <v>938</v>
      </c>
      <c r="H5932" t="s">
        <v>939</v>
      </c>
      <c r="I5932">
        <v>63308</v>
      </c>
      <c r="J5932" t="s">
        <v>171</v>
      </c>
      <c r="K5932" s="1">
        <v>15000</v>
      </c>
      <c r="L5932" s="1">
        <v>12300</v>
      </c>
      <c r="M5932" s="1">
        <v>-2700</v>
      </c>
      <c r="N5932" s="1">
        <v>22741.5</v>
      </c>
      <c r="O5932" s="1">
        <v>-10441.5</v>
      </c>
      <c r="P5932" s="1">
        <v>22741.5</v>
      </c>
      <c r="Q5932">
        <v>0</v>
      </c>
      <c r="R5932" s="1">
        <v>22741.5</v>
      </c>
      <c r="S5932">
        <v>0</v>
      </c>
    </row>
    <row r="5933" spans="1:19" x14ac:dyDescent="0.25">
      <c r="A5933" s="2">
        <v>1009</v>
      </c>
      <c r="B5933" t="s">
        <v>936</v>
      </c>
      <c r="C5933" s="2" t="str">
        <f t="shared" si="310"/>
        <v>11</v>
      </c>
      <c r="D5933" t="s">
        <v>334</v>
      </c>
      <c r="E5933" s="2" t="str">
        <f t="shared" si="311"/>
        <v>111200000</v>
      </c>
      <c r="F5933" t="s">
        <v>937</v>
      </c>
      <c r="G5933" t="s">
        <v>938</v>
      </c>
      <c r="H5933" t="s">
        <v>939</v>
      </c>
      <c r="I5933">
        <v>63500</v>
      </c>
      <c r="J5933" t="s">
        <v>185</v>
      </c>
      <c r="K5933">
        <v>0</v>
      </c>
      <c r="L5933" s="1">
        <v>2700</v>
      </c>
      <c r="M5933" s="1">
        <v>2700</v>
      </c>
      <c r="N5933" s="1">
        <v>2649.51</v>
      </c>
      <c r="O5933">
        <v>50.49</v>
      </c>
      <c r="P5933" s="1">
        <v>2649.51</v>
      </c>
      <c r="Q5933">
        <v>0</v>
      </c>
      <c r="R5933" s="1">
        <v>2649.51</v>
      </c>
      <c r="S5933">
        <v>0</v>
      </c>
    </row>
    <row r="5934" spans="1:19" x14ac:dyDescent="0.25">
      <c r="A5934" s="2">
        <v>1009</v>
      </c>
      <c r="B5934" t="s">
        <v>936</v>
      </c>
      <c r="C5934" s="2" t="str">
        <f t="shared" si="310"/>
        <v>11</v>
      </c>
      <c r="D5934" t="s">
        <v>334</v>
      </c>
      <c r="E5934" s="2" t="str">
        <f t="shared" si="311"/>
        <v>111200000</v>
      </c>
      <c r="F5934" t="s">
        <v>937</v>
      </c>
      <c r="G5934" t="s">
        <v>938</v>
      </c>
      <c r="H5934" t="s">
        <v>939</v>
      </c>
      <c r="I5934">
        <v>64001</v>
      </c>
      <c r="J5934" t="s">
        <v>333</v>
      </c>
      <c r="K5934" s="1">
        <v>17250</v>
      </c>
      <c r="L5934" s="1">
        <v>110777.99</v>
      </c>
      <c r="M5934" s="1">
        <v>93527.99</v>
      </c>
      <c r="N5934" s="1">
        <v>93527.99</v>
      </c>
      <c r="O5934" s="1">
        <v>17250</v>
      </c>
      <c r="P5934" s="1">
        <v>93527.99</v>
      </c>
      <c r="Q5934">
        <v>0</v>
      </c>
      <c r="R5934" s="1">
        <v>93527.99</v>
      </c>
      <c r="S5934">
        <v>0</v>
      </c>
    </row>
    <row r="5935" spans="1:19" x14ac:dyDescent="0.25">
      <c r="A5935" s="2">
        <v>1009</v>
      </c>
      <c r="B5935" t="s">
        <v>936</v>
      </c>
      <c r="C5935" s="2" t="str">
        <f t="shared" si="310"/>
        <v>11</v>
      </c>
      <c r="D5935" t="s">
        <v>334</v>
      </c>
      <c r="E5935" s="2" t="str">
        <f t="shared" si="311"/>
        <v>111200000</v>
      </c>
      <c r="F5935" t="s">
        <v>937</v>
      </c>
      <c r="G5935" t="s">
        <v>938</v>
      </c>
      <c r="H5935" t="s">
        <v>939</v>
      </c>
      <c r="I5935">
        <v>83009</v>
      </c>
      <c r="J5935" t="s">
        <v>46</v>
      </c>
      <c r="K5935" s="1">
        <v>19000</v>
      </c>
      <c r="L5935" s="1">
        <v>11000</v>
      </c>
      <c r="M5935" s="1">
        <v>-8000</v>
      </c>
      <c r="N5935" s="1">
        <v>11000</v>
      </c>
      <c r="O5935">
        <v>0</v>
      </c>
      <c r="P5935" s="1">
        <v>11000</v>
      </c>
      <c r="Q5935">
        <v>0</v>
      </c>
      <c r="R5935" s="1">
        <v>11000</v>
      </c>
      <c r="S5935">
        <v>0</v>
      </c>
    </row>
    <row r="5936" spans="1:19" x14ac:dyDescent="0.25">
      <c r="A5936" s="2">
        <v>1011</v>
      </c>
      <c r="B5936" t="s">
        <v>940</v>
      </c>
      <c r="C5936" s="2" t="str">
        <f t="shared" ref="C5936:C5967" si="312">"14"</f>
        <v>14</v>
      </c>
      <c r="D5936" t="s">
        <v>482</v>
      </c>
      <c r="E5936" s="2" t="str">
        <f t="shared" ref="E5936:E5967" si="313">"142030000"</f>
        <v>142030000</v>
      </c>
      <c r="F5936" t="s">
        <v>941</v>
      </c>
      <c r="G5936" t="s">
        <v>942</v>
      </c>
      <c r="H5936" t="s">
        <v>943</v>
      </c>
      <c r="I5936">
        <v>10000</v>
      </c>
      <c r="J5936" t="s">
        <v>25</v>
      </c>
      <c r="K5936" s="1">
        <v>216576</v>
      </c>
      <c r="L5936" s="1">
        <v>219077.17</v>
      </c>
      <c r="M5936" s="1">
        <v>2501.17</v>
      </c>
      <c r="N5936" s="1">
        <v>219077.17</v>
      </c>
      <c r="O5936">
        <v>0</v>
      </c>
      <c r="P5936" s="1">
        <v>219077.17</v>
      </c>
      <c r="Q5936">
        <v>0</v>
      </c>
      <c r="R5936" s="1">
        <v>219077.17</v>
      </c>
      <c r="S5936">
        <v>0</v>
      </c>
    </row>
    <row r="5937" spans="1:19" x14ac:dyDescent="0.25">
      <c r="A5937" s="2">
        <v>1011</v>
      </c>
      <c r="B5937" t="s">
        <v>940</v>
      </c>
      <c r="C5937" s="2" t="str">
        <f t="shared" si="312"/>
        <v>14</v>
      </c>
      <c r="D5937" t="s">
        <v>482</v>
      </c>
      <c r="E5937" s="2" t="str">
        <f t="shared" si="313"/>
        <v>142030000</v>
      </c>
      <c r="F5937" t="s">
        <v>941</v>
      </c>
      <c r="G5937" t="s">
        <v>942</v>
      </c>
      <c r="H5937" t="s">
        <v>943</v>
      </c>
      <c r="I5937">
        <v>12000</v>
      </c>
      <c r="J5937" t="s">
        <v>28</v>
      </c>
      <c r="K5937" s="1">
        <v>613794</v>
      </c>
      <c r="L5937" s="1">
        <v>617165.62</v>
      </c>
      <c r="M5937" s="1">
        <v>3371.62</v>
      </c>
      <c r="N5937" s="1">
        <v>530640.29</v>
      </c>
      <c r="O5937" s="1">
        <v>86525.33</v>
      </c>
      <c r="P5937" s="1">
        <v>530640.29</v>
      </c>
      <c r="Q5937">
        <v>0</v>
      </c>
      <c r="R5937" s="1">
        <v>530640.29</v>
      </c>
      <c r="S5937">
        <v>0</v>
      </c>
    </row>
    <row r="5938" spans="1:19" x14ac:dyDescent="0.25">
      <c r="A5938" s="2">
        <v>1011</v>
      </c>
      <c r="B5938" t="s">
        <v>940</v>
      </c>
      <c r="C5938" s="2" t="str">
        <f t="shared" si="312"/>
        <v>14</v>
      </c>
      <c r="D5938" t="s">
        <v>482</v>
      </c>
      <c r="E5938" s="2" t="str">
        <f t="shared" si="313"/>
        <v>142030000</v>
      </c>
      <c r="F5938" t="s">
        <v>941</v>
      </c>
      <c r="G5938" t="s">
        <v>942</v>
      </c>
      <c r="H5938" t="s">
        <v>943</v>
      </c>
      <c r="I5938">
        <v>12001</v>
      </c>
      <c r="J5938" t="s">
        <v>51</v>
      </c>
      <c r="K5938" s="1">
        <v>149927</v>
      </c>
      <c r="L5938" s="1">
        <v>162691.70000000001</v>
      </c>
      <c r="M5938" s="1">
        <v>12764.7</v>
      </c>
      <c r="N5938" s="1">
        <v>76240.25</v>
      </c>
      <c r="O5938" s="1">
        <v>86451.45</v>
      </c>
      <c r="P5938" s="1">
        <v>76240.25</v>
      </c>
      <c r="Q5938">
        <v>0</v>
      </c>
      <c r="R5938" s="1">
        <v>76240.25</v>
      </c>
      <c r="S5938">
        <v>0</v>
      </c>
    </row>
    <row r="5939" spans="1:19" x14ac:dyDescent="0.25">
      <c r="A5939" s="2">
        <v>1011</v>
      </c>
      <c r="B5939" t="s">
        <v>940</v>
      </c>
      <c r="C5939" s="2" t="str">
        <f t="shared" si="312"/>
        <v>14</v>
      </c>
      <c r="D5939" t="s">
        <v>482</v>
      </c>
      <c r="E5939" s="2" t="str">
        <f t="shared" si="313"/>
        <v>142030000</v>
      </c>
      <c r="F5939" t="s">
        <v>941</v>
      </c>
      <c r="G5939" t="s">
        <v>942</v>
      </c>
      <c r="H5939" t="s">
        <v>943</v>
      </c>
      <c r="I5939">
        <v>12002</v>
      </c>
      <c r="J5939" t="s">
        <v>29</v>
      </c>
      <c r="K5939" s="1">
        <v>183725</v>
      </c>
      <c r="L5939" s="1">
        <v>199999.2</v>
      </c>
      <c r="M5939" s="1">
        <v>16274.2</v>
      </c>
      <c r="N5939" s="1">
        <v>82633.84</v>
      </c>
      <c r="O5939" s="1">
        <v>117365.36</v>
      </c>
      <c r="P5939" s="1">
        <v>82633.84</v>
      </c>
      <c r="Q5939">
        <v>0</v>
      </c>
      <c r="R5939" s="1">
        <v>82633.84</v>
      </c>
      <c r="S5939">
        <v>0</v>
      </c>
    </row>
    <row r="5940" spans="1:19" x14ac:dyDescent="0.25">
      <c r="A5940" s="2">
        <v>1011</v>
      </c>
      <c r="B5940" t="s">
        <v>940</v>
      </c>
      <c r="C5940" s="2" t="str">
        <f t="shared" si="312"/>
        <v>14</v>
      </c>
      <c r="D5940" t="s">
        <v>482</v>
      </c>
      <c r="E5940" s="2" t="str">
        <f t="shared" si="313"/>
        <v>142030000</v>
      </c>
      <c r="F5940" t="s">
        <v>941</v>
      </c>
      <c r="G5940" t="s">
        <v>942</v>
      </c>
      <c r="H5940" t="s">
        <v>943</v>
      </c>
      <c r="I5940">
        <v>12003</v>
      </c>
      <c r="J5940" t="s">
        <v>30</v>
      </c>
      <c r="K5940" s="1">
        <v>19466</v>
      </c>
      <c r="L5940" s="1">
        <v>21548.04</v>
      </c>
      <c r="M5940" s="1">
        <v>2082.04</v>
      </c>
      <c r="N5940" s="1">
        <v>18725.68</v>
      </c>
      <c r="O5940" s="1">
        <v>2822.36</v>
      </c>
      <c r="P5940" s="1">
        <v>18725.68</v>
      </c>
      <c r="Q5940">
        <v>0</v>
      </c>
      <c r="R5940" s="1">
        <v>18725.68</v>
      </c>
      <c r="S5940">
        <v>0</v>
      </c>
    </row>
    <row r="5941" spans="1:19" x14ac:dyDescent="0.25">
      <c r="A5941" s="2">
        <v>1011</v>
      </c>
      <c r="B5941" t="s">
        <v>940</v>
      </c>
      <c r="C5941" s="2" t="str">
        <f t="shared" si="312"/>
        <v>14</v>
      </c>
      <c r="D5941" t="s">
        <v>482</v>
      </c>
      <c r="E5941" s="2" t="str">
        <f t="shared" si="313"/>
        <v>142030000</v>
      </c>
      <c r="F5941" t="s">
        <v>941</v>
      </c>
      <c r="G5941" t="s">
        <v>942</v>
      </c>
      <c r="H5941" t="s">
        <v>943</v>
      </c>
      <c r="I5941">
        <v>12005</v>
      </c>
      <c r="J5941" t="s">
        <v>31</v>
      </c>
      <c r="K5941" s="1">
        <v>117997</v>
      </c>
      <c r="L5941" s="1">
        <v>117997</v>
      </c>
      <c r="M5941">
        <v>0</v>
      </c>
      <c r="N5941" s="1">
        <v>142772.43</v>
      </c>
      <c r="O5941" s="1">
        <v>-24775.43</v>
      </c>
      <c r="P5941" s="1">
        <v>142772.43</v>
      </c>
      <c r="Q5941">
        <v>0</v>
      </c>
      <c r="R5941" s="1">
        <v>142772.43</v>
      </c>
      <c r="S5941">
        <v>0</v>
      </c>
    </row>
    <row r="5942" spans="1:19" x14ac:dyDescent="0.25">
      <c r="A5942" s="2">
        <v>1011</v>
      </c>
      <c r="B5942" t="s">
        <v>940</v>
      </c>
      <c r="C5942" s="2" t="str">
        <f t="shared" si="312"/>
        <v>14</v>
      </c>
      <c r="D5942" t="s">
        <v>482</v>
      </c>
      <c r="E5942" s="2" t="str">
        <f t="shared" si="313"/>
        <v>142030000</v>
      </c>
      <c r="F5942" t="s">
        <v>941</v>
      </c>
      <c r="G5942" t="s">
        <v>942</v>
      </c>
      <c r="H5942" t="s">
        <v>943</v>
      </c>
      <c r="I5942">
        <v>12100</v>
      </c>
      <c r="J5942" t="s">
        <v>32</v>
      </c>
      <c r="K5942" s="1">
        <v>654882</v>
      </c>
      <c r="L5942" s="1">
        <v>674083.57</v>
      </c>
      <c r="M5942" s="1">
        <v>19201.57</v>
      </c>
      <c r="N5942" s="1">
        <v>533019.61</v>
      </c>
      <c r="O5942" s="1">
        <v>141063.96</v>
      </c>
      <c r="P5942" s="1">
        <v>533019.61</v>
      </c>
      <c r="Q5942">
        <v>0</v>
      </c>
      <c r="R5942" s="1">
        <v>533019.61</v>
      </c>
      <c r="S5942">
        <v>0</v>
      </c>
    </row>
    <row r="5943" spans="1:19" x14ac:dyDescent="0.25">
      <c r="A5943" s="2">
        <v>1011</v>
      </c>
      <c r="B5943" t="s">
        <v>940</v>
      </c>
      <c r="C5943" s="2" t="str">
        <f t="shared" si="312"/>
        <v>14</v>
      </c>
      <c r="D5943" t="s">
        <v>482</v>
      </c>
      <c r="E5943" s="2" t="str">
        <f t="shared" si="313"/>
        <v>142030000</v>
      </c>
      <c r="F5943" t="s">
        <v>941</v>
      </c>
      <c r="G5943" t="s">
        <v>942</v>
      </c>
      <c r="H5943" t="s">
        <v>943</v>
      </c>
      <c r="I5943">
        <v>12101</v>
      </c>
      <c r="J5943" t="s">
        <v>33</v>
      </c>
      <c r="K5943" s="1">
        <v>1304904</v>
      </c>
      <c r="L5943" s="1">
        <v>1349734.8</v>
      </c>
      <c r="M5943" s="1">
        <v>44830.8</v>
      </c>
      <c r="N5943" s="1">
        <v>1138241.83</v>
      </c>
      <c r="O5943" s="1">
        <v>211492.97</v>
      </c>
      <c r="P5943" s="1">
        <v>1138241.83</v>
      </c>
      <c r="Q5943">
        <v>0</v>
      </c>
      <c r="R5943" s="1">
        <v>1138241.83</v>
      </c>
      <c r="S5943">
        <v>0</v>
      </c>
    </row>
    <row r="5944" spans="1:19" x14ac:dyDescent="0.25">
      <c r="A5944" s="2">
        <v>1011</v>
      </c>
      <c r="B5944" t="s">
        <v>940</v>
      </c>
      <c r="C5944" s="2" t="str">
        <f t="shared" si="312"/>
        <v>14</v>
      </c>
      <c r="D5944" t="s">
        <v>482</v>
      </c>
      <c r="E5944" s="2" t="str">
        <f t="shared" si="313"/>
        <v>142030000</v>
      </c>
      <c r="F5944" t="s">
        <v>941</v>
      </c>
      <c r="G5944" t="s">
        <v>942</v>
      </c>
      <c r="H5944" t="s">
        <v>943</v>
      </c>
      <c r="I5944">
        <v>12103</v>
      </c>
      <c r="J5944" t="s">
        <v>52</v>
      </c>
      <c r="K5944">
        <v>0</v>
      </c>
      <c r="L5944" s="1">
        <v>3000</v>
      </c>
      <c r="M5944" s="1">
        <v>3000</v>
      </c>
      <c r="N5944" s="1">
        <v>4654.7700000000004</v>
      </c>
      <c r="O5944" s="1">
        <v>-1654.77</v>
      </c>
      <c r="P5944" s="1">
        <v>4654.7700000000004</v>
      </c>
      <c r="Q5944">
        <v>0</v>
      </c>
      <c r="R5944" s="1">
        <v>4654.7700000000004</v>
      </c>
      <c r="S5944">
        <v>0</v>
      </c>
    </row>
    <row r="5945" spans="1:19" x14ac:dyDescent="0.25">
      <c r="A5945" s="2">
        <v>1011</v>
      </c>
      <c r="B5945" t="s">
        <v>940</v>
      </c>
      <c r="C5945" s="2" t="str">
        <f t="shared" si="312"/>
        <v>14</v>
      </c>
      <c r="D5945" t="s">
        <v>482</v>
      </c>
      <c r="E5945" s="2" t="str">
        <f t="shared" si="313"/>
        <v>142030000</v>
      </c>
      <c r="F5945" t="s">
        <v>941</v>
      </c>
      <c r="G5945" t="s">
        <v>942</v>
      </c>
      <c r="H5945" t="s">
        <v>943</v>
      </c>
      <c r="I5945">
        <v>13000</v>
      </c>
      <c r="J5945" t="s">
        <v>53</v>
      </c>
      <c r="K5945" s="1">
        <v>3847323</v>
      </c>
      <c r="L5945" s="1">
        <v>3417119.53</v>
      </c>
      <c r="M5945" s="1">
        <v>-430203.47</v>
      </c>
      <c r="N5945" s="1">
        <v>2626168.34</v>
      </c>
      <c r="O5945" s="1">
        <v>790951.19</v>
      </c>
      <c r="P5945" s="1">
        <v>2626168.34</v>
      </c>
      <c r="Q5945">
        <v>0</v>
      </c>
      <c r="R5945" s="1">
        <v>2626168.34</v>
      </c>
      <c r="S5945">
        <v>0</v>
      </c>
    </row>
    <row r="5946" spans="1:19" x14ac:dyDescent="0.25">
      <c r="A5946" s="2">
        <v>1011</v>
      </c>
      <c r="B5946" t="s">
        <v>940</v>
      </c>
      <c r="C5946" s="2" t="str">
        <f t="shared" si="312"/>
        <v>14</v>
      </c>
      <c r="D5946" t="s">
        <v>482</v>
      </c>
      <c r="E5946" s="2" t="str">
        <f t="shared" si="313"/>
        <v>142030000</v>
      </c>
      <c r="F5946" t="s">
        <v>941</v>
      </c>
      <c r="G5946" t="s">
        <v>942</v>
      </c>
      <c r="H5946" t="s">
        <v>943</v>
      </c>
      <c r="I5946">
        <v>13001</v>
      </c>
      <c r="J5946" t="s">
        <v>54</v>
      </c>
      <c r="K5946" s="1">
        <v>90621</v>
      </c>
      <c r="L5946" s="1">
        <v>90621</v>
      </c>
      <c r="M5946">
        <v>0</v>
      </c>
      <c r="N5946" s="1">
        <v>64105.89</v>
      </c>
      <c r="O5946" s="1">
        <v>26515.11</v>
      </c>
      <c r="P5946" s="1">
        <v>64105.89</v>
      </c>
      <c r="Q5946">
        <v>0</v>
      </c>
      <c r="R5946" s="1">
        <v>64105.89</v>
      </c>
      <c r="S5946">
        <v>0</v>
      </c>
    </row>
    <row r="5947" spans="1:19" x14ac:dyDescent="0.25">
      <c r="A5947" s="2">
        <v>1011</v>
      </c>
      <c r="B5947" t="s">
        <v>940</v>
      </c>
      <c r="C5947" s="2" t="str">
        <f t="shared" si="312"/>
        <v>14</v>
      </c>
      <c r="D5947" t="s">
        <v>482</v>
      </c>
      <c r="E5947" s="2" t="str">
        <f t="shared" si="313"/>
        <v>142030000</v>
      </c>
      <c r="F5947" t="s">
        <v>941</v>
      </c>
      <c r="G5947" t="s">
        <v>942</v>
      </c>
      <c r="H5947" t="s">
        <v>943</v>
      </c>
      <c r="I5947">
        <v>13005</v>
      </c>
      <c r="J5947" t="s">
        <v>56</v>
      </c>
      <c r="K5947" s="1">
        <v>328489</v>
      </c>
      <c r="L5947" s="1">
        <v>328489</v>
      </c>
      <c r="M5947">
        <v>0</v>
      </c>
      <c r="N5947" s="1">
        <v>287669.59000000003</v>
      </c>
      <c r="O5947" s="1">
        <v>40819.410000000003</v>
      </c>
      <c r="P5947" s="1">
        <v>287669.59000000003</v>
      </c>
      <c r="Q5947">
        <v>0</v>
      </c>
      <c r="R5947" s="1">
        <v>287669.59000000003</v>
      </c>
      <c r="S5947">
        <v>0</v>
      </c>
    </row>
    <row r="5948" spans="1:19" x14ac:dyDescent="0.25">
      <c r="A5948" s="2">
        <v>1011</v>
      </c>
      <c r="B5948" t="s">
        <v>940</v>
      </c>
      <c r="C5948" s="2" t="str">
        <f t="shared" si="312"/>
        <v>14</v>
      </c>
      <c r="D5948" t="s">
        <v>482</v>
      </c>
      <c r="E5948" s="2" t="str">
        <f t="shared" si="313"/>
        <v>142030000</v>
      </c>
      <c r="F5948" t="s">
        <v>941</v>
      </c>
      <c r="G5948" t="s">
        <v>942</v>
      </c>
      <c r="H5948" t="s">
        <v>943</v>
      </c>
      <c r="I5948">
        <v>13100</v>
      </c>
      <c r="J5948" t="s">
        <v>103</v>
      </c>
      <c r="K5948" s="1">
        <v>35440</v>
      </c>
      <c r="L5948" s="1">
        <v>35440</v>
      </c>
      <c r="M5948">
        <v>0</v>
      </c>
      <c r="N5948">
        <v>0</v>
      </c>
      <c r="O5948" s="1">
        <v>35440</v>
      </c>
      <c r="P5948">
        <v>0</v>
      </c>
      <c r="Q5948">
        <v>0</v>
      </c>
      <c r="R5948">
        <v>0</v>
      </c>
      <c r="S5948">
        <v>0</v>
      </c>
    </row>
    <row r="5949" spans="1:19" x14ac:dyDescent="0.25">
      <c r="A5949" s="2">
        <v>1011</v>
      </c>
      <c r="B5949" t="s">
        <v>940</v>
      </c>
      <c r="C5949" s="2" t="str">
        <f t="shared" si="312"/>
        <v>14</v>
      </c>
      <c r="D5949" t="s">
        <v>482</v>
      </c>
      <c r="E5949" s="2" t="str">
        <f t="shared" si="313"/>
        <v>142030000</v>
      </c>
      <c r="F5949" t="s">
        <v>941</v>
      </c>
      <c r="G5949" t="s">
        <v>942</v>
      </c>
      <c r="H5949" t="s">
        <v>943</v>
      </c>
      <c r="I5949">
        <v>15000</v>
      </c>
      <c r="J5949" t="s">
        <v>135</v>
      </c>
      <c r="K5949" s="1">
        <v>3903</v>
      </c>
      <c r="L5949" s="1">
        <v>3903</v>
      </c>
      <c r="M5949">
        <v>0</v>
      </c>
      <c r="N5949" s="1">
        <v>3854.58</v>
      </c>
      <c r="O5949">
        <v>48.42</v>
      </c>
      <c r="P5949" s="1">
        <v>3854.58</v>
      </c>
      <c r="Q5949">
        <v>0</v>
      </c>
      <c r="R5949" s="1">
        <v>3854.58</v>
      </c>
      <c r="S5949">
        <v>0</v>
      </c>
    </row>
    <row r="5950" spans="1:19" x14ac:dyDescent="0.25">
      <c r="A5950" s="2">
        <v>1011</v>
      </c>
      <c r="B5950" t="s">
        <v>940</v>
      </c>
      <c r="C5950" s="2" t="str">
        <f t="shared" si="312"/>
        <v>14</v>
      </c>
      <c r="D5950" t="s">
        <v>482</v>
      </c>
      <c r="E5950" s="2" t="str">
        <f t="shared" si="313"/>
        <v>142030000</v>
      </c>
      <c r="F5950" t="s">
        <v>941</v>
      </c>
      <c r="G5950" t="s">
        <v>942</v>
      </c>
      <c r="H5950" t="s">
        <v>943</v>
      </c>
      <c r="I5950">
        <v>15001</v>
      </c>
      <c r="J5950" t="s">
        <v>34</v>
      </c>
      <c r="K5950" s="1">
        <v>30873</v>
      </c>
      <c r="L5950" s="1">
        <v>31244.71</v>
      </c>
      <c r="M5950">
        <v>371.71</v>
      </c>
      <c r="N5950" s="1">
        <v>31244.71</v>
      </c>
      <c r="O5950">
        <v>0</v>
      </c>
      <c r="P5950" s="1">
        <v>31244.71</v>
      </c>
      <c r="Q5950">
        <v>0</v>
      </c>
      <c r="R5950" s="1">
        <v>31244.71</v>
      </c>
      <c r="S5950">
        <v>0</v>
      </c>
    </row>
    <row r="5951" spans="1:19" x14ac:dyDescent="0.25">
      <c r="A5951" s="2">
        <v>1011</v>
      </c>
      <c r="B5951" t="s">
        <v>940</v>
      </c>
      <c r="C5951" s="2" t="str">
        <f t="shared" si="312"/>
        <v>14</v>
      </c>
      <c r="D5951" t="s">
        <v>482</v>
      </c>
      <c r="E5951" s="2" t="str">
        <f t="shared" si="313"/>
        <v>142030000</v>
      </c>
      <c r="F5951" t="s">
        <v>941</v>
      </c>
      <c r="G5951" t="s">
        <v>942</v>
      </c>
      <c r="H5951" t="s">
        <v>943</v>
      </c>
      <c r="I5951">
        <v>15006</v>
      </c>
      <c r="J5951" t="s">
        <v>60</v>
      </c>
      <c r="K5951" s="1">
        <v>2701</v>
      </c>
      <c r="L5951" s="1">
        <v>2701</v>
      </c>
      <c r="M5951">
        <v>0</v>
      </c>
      <c r="N5951">
        <v>804.38</v>
      </c>
      <c r="O5951" s="1">
        <v>1896.62</v>
      </c>
      <c r="P5951">
        <v>804.38</v>
      </c>
      <c r="Q5951">
        <v>0</v>
      </c>
      <c r="R5951">
        <v>804.38</v>
      </c>
      <c r="S5951">
        <v>0</v>
      </c>
    </row>
    <row r="5952" spans="1:19" x14ac:dyDescent="0.25">
      <c r="A5952" s="2">
        <v>1011</v>
      </c>
      <c r="B5952" t="s">
        <v>940</v>
      </c>
      <c r="C5952" s="2" t="str">
        <f t="shared" si="312"/>
        <v>14</v>
      </c>
      <c r="D5952" t="s">
        <v>482</v>
      </c>
      <c r="E5952" s="2" t="str">
        <f t="shared" si="313"/>
        <v>142030000</v>
      </c>
      <c r="F5952" t="s">
        <v>941</v>
      </c>
      <c r="G5952" t="s">
        <v>942</v>
      </c>
      <c r="H5952" t="s">
        <v>943</v>
      </c>
      <c r="I5952">
        <v>16000</v>
      </c>
      <c r="J5952" t="s">
        <v>35</v>
      </c>
      <c r="K5952" s="1">
        <v>1571697</v>
      </c>
      <c r="L5952" s="1">
        <v>1612782.62</v>
      </c>
      <c r="M5952" s="1">
        <v>41085.620000000003</v>
      </c>
      <c r="N5952" s="1">
        <v>1612398.6</v>
      </c>
      <c r="O5952">
        <v>384.02</v>
      </c>
      <c r="P5952" s="1">
        <v>1612398.6</v>
      </c>
      <c r="Q5952">
        <v>0</v>
      </c>
      <c r="R5952" s="1">
        <v>1612398.6</v>
      </c>
      <c r="S5952">
        <v>0</v>
      </c>
    </row>
    <row r="5953" spans="1:19" x14ac:dyDescent="0.25">
      <c r="A5953" s="2">
        <v>1011</v>
      </c>
      <c r="B5953" t="s">
        <v>940</v>
      </c>
      <c r="C5953" s="2" t="str">
        <f t="shared" si="312"/>
        <v>14</v>
      </c>
      <c r="D5953" t="s">
        <v>482</v>
      </c>
      <c r="E5953" s="2" t="str">
        <f t="shared" si="313"/>
        <v>142030000</v>
      </c>
      <c r="F5953" t="s">
        <v>941</v>
      </c>
      <c r="G5953" t="s">
        <v>942</v>
      </c>
      <c r="H5953" t="s">
        <v>943</v>
      </c>
      <c r="I5953">
        <v>16001</v>
      </c>
      <c r="J5953" t="s">
        <v>61</v>
      </c>
      <c r="K5953" s="1">
        <v>10632</v>
      </c>
      <c r="L5953" s="1">
        <v>10632</v>
      </c>
      <c r="M5953">
        <v>0</v>
      </c>
      <c r="N5953">
        <v>0</v>
      </c>
      <c r="O5953" s="1">
        <v>10632</v>
      </c>
      <c r="P5953">
        <v>0</v>
      </c>
      <c r="Q5953">
        <v>0</v>
      </c>
      <c r="R5953">
        <v>0</v>
      </c>
      <c r="S5953">
        <v>0</v>
      </c>
    </row>
    <row r="5954" spans="1:19" x14ac:dyDescent="0.25">
      <c r="A5954" s="2">
        <v>1011</v>
      </c>
      <c r="B5954" t="s">
        <v>940</v>
      </c>
      <c r="C5954" s="2" t="str">
        <f t="shared" si="312"/>
        <v>14</v>
      </c>
      <c r="D5954" t="s">
        <v>482</v>
      </c>
      <c r="E5954" s="2" t="str">
        <f t="shared" si="313"/>
        <v>142030000</v>
      </c>
      <c r="F5954" t="s">
        <v>941</v>
      </c>
      <c r="G5954" t="s">
        <v>942</v>
      </c>
      <c r="H5954" t="s">
        <v>943</v>
      </c>
      <c r="I5954">
        <v>16108</v>
      </c>
      <c r="J5954" t="s">
        <v>36</v>
      </c>
      <c r="K5954" s="1">
        <v>7240</v>
      </c>
      <c r="L5954" s="1">
        <v>75447.73</v>
      </c>
      <c r="M5954" s="1">
        <v>68207.73</v>
      </c>
      <c r="N5954" s="1">
        <v>39116</v>
      </c>
      <c r="O5954" s="1">
        <v>36331.730000000003</v>
      </c>
      <c r="P5954" s="1">
        <v>39116</v>
      </c>
      <c r="Q5954">
        <v>0</v>
      </c>
      <c r="R5954" s="1">
        <v>39116</v>
      </c>
      <c r="S5954">
        <v>0</v>
      </c>
    </row>
    <row r="5955" spans="1:19" x14ac:dyDescent="0.25">
      <c r="A5955" s="2">
        <v>1011</v>
      </c>
      <c r="B5955" t="s">
        <v>940</v>
      </c>
      <c r="C5955" s="2" t="str">
        <f t="shared" si="312"/>
        <v>14</v>
      </c>
      <c r="D5955" t="s">
        <v>482</v>
      </c>
      <c r="E5955" s="2" t="str">
        <f t="shared" si="313"/>
        <v>142030000</v>
      </c>
      <c r="F5955" t="s">
        <v>941</v>
      </c>
      <c r="G5955" t="s">
        <v>942</v>
      </c>
      <c r="H5955" t="s">
        <v>943</v>
      </c>
      <c r="I5955">
        <v>16201</v>
      </c>
      <c r="J5955" t="s">
        <v>37</v>
      </c>
      <c r="K5955" s="1">
        <v>59303</v>
      </c>
      <c r="L5955" s="1">
        <v>59303</v>
      </c>
      <c r="M5955">
        <v>0</v>
      </c>
      <c r="N5955" s="1">
        <v>52346.6</v>
      </c>
      <c r="O5955" s="1">
        <v>6956.4</v>
      </c>
      <c r="P5955" s="1">
        <v>52346.6</v>
      </c>
      <c r="Q5955">
        <v>0</v>
      </c>
      <c r="R5955" s="1">
        <v>52346.6</v>
      </c>
      <c r="S5955">
        <v>0</v>
      </c>
    </row>
    <row r="5956" spans="1:19" x14ac:dyDescent="0.25">
      <c r="A5956" s="2">
        <v>1011</v>
      </c>
      <c r="B5956" t="s">
        <v>940</v>
      </c>
      <c r="C5956" s="2" t="str">
        <f t="shared" si="312"/>
        <v>14</v>
      </c>
      <c r="D5956" t="s">
        <v>482</v>
      </c>
      <c r="E5956" s="2" t="str">
        <f t="shared" si="313"/>
        <v>142030000</v>
      </c>
      <c r="F5956" t="s">
        <v>941</v>
      </c>
      <c r="G5956" t="s">
        <v>942</v>
      </c>
      <c r="H5956" t="s">
        <v>943</v>
      </c>
      <c r="I5956">
        <v>16205</v>
      </c>
      <c r="J5956" t="s">
        <v>63</v>
      </c>
      <c r="K5956">
        <v>0</v>
      </c>
      <c r="L5956" s="1">
        <v>11000</v>
      </c>
      <c r="M5956" s="1">
        <v>11000</v>
      </c>
      <c r="N5956" s="1">
        <v>11000</v>
      </c>
      <c r="O5956">
        <v>0</v>
      </c>
      <c r="P5956" s="1">
        <v>11000</v>
      </c>
      <c r="Q5956">
        <v>0</v>
      </c>
      <c r="R5956" s="1">
        <v>11000</v>
      </c>
      <c r="S5956">
        <v>0</v>
      </c>
    </row>
    <row r="5957" spans="1:19" x14ac:dyDescent="0.25">
      <c r="A5957" s="2">
        <v>1011</v>
      </c>
      <c r="B5957" t="s">
        <v>940</v>
      </c>
      <c r="C5957" s="2" t="str">
        <f t="shared" si="312"/>
        <v>14</v>
      </c>
      <c r="D5957" t="s">
        <v>482</v>
      </c>
      <c r="E5957" s="2" t="str">
        <f t="shared" si="313"/>
        <v>142030000</v>
      </c>
      <c r="F5957" t="s">
        <v>941</v>
      </c>
      <c r="G5957" t="s">
        <v>942</v>
      </c>
      <c r="H5957" t="s">
        <v>943</v>
      </c>
      <c r="I5957">
        <v>20200</v>
      </c>
      <c r="J5957" t="s">
        <v>64</v>
      </c>
      <c r="K5957" s="1">
        <v>2172965</v>
      </c>
      <c r="L5957" s="1">
        <v>2791965</v>
      </c>
      <c r="M5957" s="1">
        <v>619000</v>
      </c>
      <c r="N5957" s="1">
        <v>2788988.97</v>
      </c>
      <c r="O5957" s="1">
        <v>2976.03</v>
      </c>
      <c r="P5957" s="1">
        <v>2788988.97</v>
      </c>
      <c r="Q5957">
        <v>0</v>
      </c>
      <c r="R5957" s="1">
        <v>2788988.97</v>
      </c>
      <c r="S5957">
        <v>0</v>
      </c>
    </row>
    <row r="5958" spans="1:19" x14ac:dyDescent="0.25">
      <c r="A5958" s="2">
        <v>1011</v>
      </c>
      <c r="B5958" t="s">
        <v>940</v>
      </c>
      <c r="C5958" s="2" t="str">
        <f t="shared" si="312"/>
        <v>14</v>
      </c>
      <c r="D5958" t="s">
        <v>482</v>
      </c>
      <c r="E5958" s="2" t="str">
        <f t="shared" si="313"/>
        <v>142030000</v>
      </c>
      <c r="F5958" t="s">
        <v>941</v>
      </c>
      <c r="G5958" t="s">
        <v>942</v>
      </c>
      <c r="H5958" t="s">
        <v>943</v>
      </c>
      <c r="I5958">
        <v>20400</v>
      </c>
      <c r="J5958" t="s">
        <v>66</v>
      </c>
      <c r="K5958" s="1">
        <v>30000</v>
      </c>
      <c r="L5958" s="1">
        <v>34305</v>
      </c>
      <c r="M5958" s="1">
        <v>4305</v>
      </c>
      <c r="N5958" s="1">
        <v>34411.82</v>
      </c>
      <c r="O5958">
        <v>-106.82</v>
      </c>
      <c r="P5958" s="1">
        <v>34411.82</v>
      </c>
      <c r="Q5958">
        <v>0</v>
      </c>
      <c r="R5958" s="1">
        <v>20473.39</v>
      </c>
      <c r="S5958" s="1">
        <v>13938.43</v>
      </c>
    </row>
    <row r="5959" spans="1:19" x14ac:dyDescent="0.25">
      <c r="A5959" s="2">
        <v>1011</v>
      </c>
      <c r="B5959" t="s">
        <v>940</v>
      </c>
      <c r="C5959" s="2" t="str">
        <f t="shared" si="312"/>
        <v>14</v>
      </c>
      <c r="D5959" t="s">
        <v>482</v>
      </c>
      <c r="E5959" s="2" t="str">
        <f t="shared" si="313"/>
        <v>142030000</v>
      </c>
      <c r="F5959" t="s">
        <v>941</v>
      </c>
      <c r="G5959" t="s">
        <v>942</v>
      </c>
      <c r="H5959" t="s">
        <v>943</v>
      </c>
      <c r="I5959">
        <v>20500</v>
      </c>
      <c r="J5959" t="s">
        <v>67</v>
      </c>
      <c r="K5959" s="1">
        <v>5500</v>
      </c>
      <c r="L5959" s="1">
        <v>5500</v>
      </c>
      <c r="M5959">
        <v>0</v>
      </c>
      <c r="N5959" s="1">
        <v>2205</v>
      </c>
      <c r="O5959" s="1">
        <v>3295</v>
      </c>
      <c r="P5959" s="1">
        <v>2205</v>
      </c>
      <c r="Q5959">
        <v>0</v>
      </c>
      <c r="R5959" s="1">
        <v>2205</v>
      </c>
      <c r="S5959">
        <v>0</v>
      </c>
    </row>
    <row r="5960" spans="1:19" x14ac:dyDescent="0.25">
      <c r="A5960" s="2">
        <v>1011</v>
      </c>
      <c r="B5960" t="s">
        <v>940</v>
      </c>
      <c r="C5960" s="2" t="str">
        <f t="shared" si="312"/>
        <v>14</v>
      </c>
      <c r="D5960" t="s">
        <v>482</v>
      </c>
      <c r="E5960" s="2" t="str">
        <f t="shared" si="313"/>
        <v>142030000</v>
      </c>
      <c r="F5960" t="s">
        <v>941</v>
      </c>
      <c r="G5960" t="s">
        <v>942</v>
      </c>
      <c r="H5960" t="s">
        <v>943</v>
      </c>
      <c r="I5960">
        <v>21200</v>
      </c>
      <c r="J5960" t="s">
        <v>68</v>
      </c>
      <c r="K5960" s="1">
        <v>15000</v>
      </c>
      <c r="L5960" s="1">
        <v>15000</v>
      </c>
      <c r="M5960">
        <v>0</v>
      </c>
      <c r="N5960" s="1">
        <v>1365.53</v>
      </c>
      <c r="O5960" s="1">
        <v>13634.47</v>
      </c>
      <c r="P5960" s="1">
        <v>1365.53</v>
      </c>
      <c r="Q5960">
        <v>0</v>
      </c>
      <c r="R5960" s="1">
        <v>1365.53</v>
      </c>
      <c r="S5960">
        <v>0</v>
      </c>
    </row>
    <row r="5961" spans="1:19" x14ac:dyDescent="0.25">
      <c r="A5961" s="2">
        <v>1011</v>
      </c>
      <c r="B5961" t="s">
        <v>940</v>
      </c>
      <c r="C5961" s="2" t="str">
        <f t="shared" si="312"/>
        <v>14</v>
      </c>
      <c r="D5961" t="s">
        <v>482</v>
      </c>
      <c r="E5961" s="2" t="str">
        <f t="shared" si="313"/>
        <v>142030000</v>
      </c>
      <c r="F5961" t="s">
        <v>941</v>
      </c>
      <c r="G5961" t="s">
        <v>942</v>
      </c>
      <c r="H5961" t="s">
        <v>943</v>
      </c>
      <c r="I5961">
        <v>21300</v>
      </c>
      <c r="J5961" t="s">
        <v>69</v>
      </c>
      <c r="K5961" s="1">
        <v>4000</v>
      </c>
      <c r="L5961" s="1">
        <v>4000</v>
      </c>
      <c r="M5961">
        <v>0</v>
      </c>
      <c r="N5961" s="1">
        <v>20999.1</v>
      </c>
      <c r="O5961" s="1">
        <v>-16999.099999999999</v>
      </c>
      <c r="P5961" s="1">
        <v>20999.1</v>
      </c>
      <c r="Q5961">
        <v>0</v>
      </c>
      <c r="R5961" s="1">
        <v>20459.099999999999</v>
      </c>
      <c r="S5961">
        <v>540</v>
      </c>
    </row>
    <row r="5962" spans="1:19" x14ac:dyDescent="0.25">
      <c r="A5962" s="2">
        <v>1011</v>
      </c>
      <c r="B5962" t="s">
        <v>940</v>
      </c>
      <c r="C5962" s="2" t="str">
        <f t="shared" si="312"/>
        <v>14</v>
      </c>
      <c r="D5962" t="s">
        <v>482</v>
      </c>
      <c r="E5962" s="2" t="str">
        <f t="shared" si="313"/>
        <v>142030000</v>
      </c>
      <c r="F5962" t="s">
        <v>941</v>
      </c>
      <c r="G5962" t="s">
        <v>942</v>
      </c>
      <c r="H5962" t="s">
        <v>943</v>
      </c>
      <c r="I5962">
        <v>21400</v>
      </c>
      <c r="J5962" t="s">
        <v>70</v>
      </c>
      <c r="K5962" s="1">
        <v>5000</v>
      </c>
      <c r="L5962">
        <v>695</v>
      </c>
      <c r="M5962" s="1">
        <v>-4305</v>
      </c>
      <c r="N5962">
        <v>315.33</v>
      </c>
      <c r="O5962">
        <v>379.67</v>
      </c>
      <c r="P5962">
        <v>315.33</v>
      </c>
      <c r="Q5962">
        <v>0</v>
      </c>
      <c r="R5962">
        <v>315.33</v>
      </c>
      <c r="S5962">
        <v>0</v>
      </c>
    </row>
    <row r="5963" spans="1:19" x14ac:dyDescent="0.25">
      <c r="A5963" s="2">
        <v>1011</v>
      </c>
      <c r="B5963" t="s">
        <v>940</v>
      </c>
      <c r="C5963" s="2" t="str">
        <f t="shared" si="312"/>
        <v>14</v>
      </c>
      <c r="D5963" t="s">
        <v>482</v>
      </c>
      <c r="E5963" s="2" t="str">
        <f t="shared" si="313"/>
        <v>142030000</v>
      </c>
      <c r="F5963" t="s">
        <v>941</v>
      </c>
      <c r="G5963" t="s">
        <v>942</v>
      </c>
      <c r="H5963" t="s">
        <v>943</v>
      </c>
      <c r="I5963">
        <v>21500</v>
      </c>
      <c r="J5963" t="s">
        <v>71</v>
      </c>
      <c r="K5963" s="1">
        <v>27000</v>
      </c>
      <c r="L5963" s="1">
        <v>27000</v>
      </c>
      <c r="M5963">
        <v>0</v>
      </c>
      <c r="N5963" s="1">
        <v>21683.24</v>
      </c>
      <c r="O5963" s="1">
        <v>5316.76</v>
      </c>
      <c r="P5963" s="1">
        <v>21683.24</v>
      </c>
      <c r="Q5963">
        <v>0</v>
      </c>
      <c r="R5963" s="1">
        <v>21683.24</v>
      </c>
      <c r="S5963">
        <v>0</v>
      </c>
    </row>
    <row r="5964" spans="1:19" x14ac:dyDescent="0.25">
      <c r="A5964" s="2">
        <v>1011</v>
      </c>
      <c r="B5964" t="s">
        <v>940</v>
      </c>
      <c r="C5964" s="2" t="str">
        <f t="shared" si="312"/>
        <v>14</v>
      </c>
      <c r="D5964" t="s">
        <v>482</v>
      </c>
      <c r="E5964" s="2" t="str">
        <f t="shared" si="313"/>
        <v>142030000</v>
      </c>
      <c r="F5964" t="s">
        <v>941</v>
      </c>
      <c r="G5964" t="s">
        <v>942</v>
      </c>
      <c r="H5964" t="s">
        <v>943</v>
      </c>
      <c r="I5964">
        <v>21600</v>
      </c>
      <c r="J5964" t="s">
        <v>356</v>
      </c>
      <c r="K5964" s="1">
        <v>71000</v>
      </c>
      <c r="L5964" s="1">
        <v>71000</v>
      </c>
      <c r="M5964">
        <v>0</v>
      </c>
      <c r="N5964" s="1">
        <v>20964.79</v>
      </c>
      <c r="O5964" s="1">
        <v>50035.21</v>
      </c>
      <c r="P5964" s="1">
        <v>20964.79</v>
      </c>
      <c r="Q5964">
        <v>0</v>
      </c>
      <c r="R5964" s="1">
        <v>20964.79</v>
      </c>
      <c r="S5964">
        <v>0</v>
      </c>
    </row>
    <row r="5965" spans="1:19" x14ac:dyDescent="0.25">
      <c r="A5965" s="2">
        <v>1011</v>
      </c>
      <c r="B5965" t="s">
        <v>940</v>
      </c>
      <c r="C5965" s="2" t="str">
        <f t="shared" si="312"/>
        <v>14</v>
      </c>
      <c r="D5965" t="s">
        <v>482</v>
      </c>
      <c r="E5965" s="2" t="str">
        <f t="shared" si="313"/>
        <v>142030000</v>
      </c>
      <c r="F5965" t="s">
        <v>941</v>
      </c>
      <c r="G5965" t="s">
        <v>942</v>
      </c>
      <c r="H5965" t="s">
        <v>943</v>
      </c>
      <c r="I5965">
        <v>22000</v>
      </c>
      <c r="J5965" t="s">
        <v>39</v>
      </c>
      <c r="K5965" s="1">
        <v>25000</v>
      </c>
      <c r="L5965" s="1">
        <v>25000</v>
      </c>
      <c r="M5965">
        <v>0</v>
      </c>
      <c r="N5965" s="1">
        <v>11889.72</v>
      </c>
      <c r="O5965" s="1">
        <v>13110.28</v>
      </c>
      <c r="P5965" s="1">
        <v>11889.72</v>
      </c>
      <c r="Q5965">
        <v>0</v>
      </c>
      <c r="R5965" s="1">
        <v>11889.72</v>
      </c>
      <c r="S5965">
        <v>0</v>
      </c>
    </row>
    <row r="5966" spans="1:19" x14ac:dyDescent="0.25">
      <c r="A5966" s="2">
        <v>1011</v>
      </c>
      <c r="B5966" t="s">
        <v>940</v>
      </c>
      <c r="C5966" s="2" t="str">
        <f t="shared" si="312"/>
        <v>14</v>
      </c>
      <c r="D5966" t="s">
        <v>482</v>
      </c>
      <c r="E5966" s="2" t="str">
        <f t="shared" si="313"/>
        <v>142030000</v>
      </c>
      <c r="F5966" t="s">
        <v>941</v>
      </c>
      <c r="G5966" t="s">
        <v>942</v>
      </c>
      <c r="H5966" t="s">
        <v>943</v>
      </c>
      <c r="I5966">
        <v>22002</v>
      </c>
      <c r="J5966" t="s">
        <v>40</v>
      </c>
      <c r="K5966" s="1">
        <v>13169</v>
      </c>
      <c r="L5966" s="1">
        <v>13169</v>
      </c>
      <c r="M5966">
        <v>0</v>
      </c>
      <c r="N5966">
        <v>43.27</v>
      </c>
      <c r="O5966" s="1">
        <v>13125.73</v>
      </c>
      <c r="P5966">
        <v>43.27</v>
      </c>
      <c r="Q5966">
        <v>0</v>
      </c>
      <c r="R5966">
        <v>43.27</v>
      </c>
      <c r="S5966">
        <v>0</v>
      </c>
    </row>
    <row r="5967" spans="1:19" x14ac:dyDescent="0.25">
      <c r="A5967" s="2">
        <v>1011</v>
      </c>
      <c r="B5967" t="s">
        <v>940</v>
      </c>
      <c r="C5967" s="2" t="str">
        <f t="shared" si="312"/>
        <v>14</v>
      </c>
      <c r="D5967" t="s">
        <v>482</v>
      </c>
      <c r="E5967" s="2" t="str">
        <f t="shared" si="313"/>
        <v>142030000</v>
      </c>
      <c r="F5967" t="s">
        <v>941</v>
      </c>
      <c r="G5967" t="s">
        <v>942</v>
      </c>
      <c r="H5967" t="s">
        <v>943</v>
      </c>
      <c r="I5967">
        <v>22003</v>
      </c>
      <c r="J5967" t="s">
        <v>41</v>
      </c>
      <c r="K5967" s="1">
        <v>5000</v>
      </c>
      <c r="L5967" s="1">
        <v>5000</v>
      </c>
      <c r="M5967">
        <v>0</v>
      </c>
      <c r="N5967">
        <v>0</v>
      </c>
      <c r="O5967" s="1">
        <v>5000</v>
      </c>
      <c r="P5967">
        <v>0</v>
      </c>
      <c r="Q5967">
        <v>0</v>
      </c>
      <c r="R5967">
        <v>0</v>
      </c>
      <c r="S5967">
        <v>0</v>
      </c>
    </row>
    <row r="5968" spans="1:19" x14ac:dyDescent="0.25">
      <c r="A5968" s="2">
        <v>1011</v>
      </c>
      <c r="B5968" t="s">
        <v>940</v>
      </c>
      <c r="C5968" s="2" t="str">
        <f t="shared" ref="C5968:C5999" si="314">"14"</f>
        <v>14</v>
      </c>
      <c r="D5968" t="s">
        <v>482</v>
      </c>
      <c r="E5968" s="2" t="str">
        <f t="shared" ref="E5968:E5999" si="315">"142030000"</f>
        <v>142030000</v>
      </c>
      <c r="F5968" t="s">
        <v>941</v>
      </c>
      <c r="G5968" t="s">
        <v>942</v>
      </c>
      <c r="H5968" t="s">
        <v>943</v>
      </c>
      <c r="I5968">
        <v>22004</v>
      </c>
      <c r="J5968" t="s">
        <v>72</v>
      </c>
      <c r="K5968" s="1">
        <v>16500</v>
      </c>
      <c r="L5968" s="1">
        <v>16500</v>
      </c>
      <c r="M5968">
        <v>0</v>
      </c>
      <c r="N5968" s="1">
        <v>2290.73</v>
      </c>
      <c r="O5968" s="1">
        <v>14209.27</v>
      </c>
      <c r="P5968" s="1">
        <v>2290.73</v>
      </c>
      <c r="Q5968">
        <v>0</v>
      </c>
      <c r="R5968">
        <v>191.4</v>
      </c>
      <c r="S5968" s="1">
        <v>2099.33</v>
      </c>
    </row>
    <row r="5969" spans="1:19" x14ac:dyDescent="0.25">
      <c r="A5969" s="2">
        <v>1011</v>
      </c>
      <c r="B5969" t="s">
        <v>940</v>
      </c>
      <c r="C5969" s="2" t="str">
        <f t="shared" si="314"/>
        <v>14</v>
      </c>
      <c r="D5969" t="s">
        <v>482</v>
      </c>
      <c r="E5969" s="2" t="str">
        <f t="shared" si="315"/>
        <v>142030000</v>
      </c>
      <c r="F5969" t="s">
        <v>941</v>
      </c>
      <c r="G5969" t="s">
        <v>942</v>
      </c>
      <c r="H5969" t="s">
        <v>943</v>
      </c>
      <c r="I5969">
        <v>22100</v>
      </c>
      <c r="J5969" t="s">
        <v>73</v>
      </c>
      <c r="K5969" s="1">
        <v>90000</v>
      </c>
      <c r="L5969" s="1">
        <v>90000</v>
      </c>
      <c r="M5969">
        <v>0</v>
      </c>
      <c r="N5969" s="1">
        <v>111546.05</v>
      </c>
      <c r="O5969" s="1">
        <v>-21546.05</v>
      </c>
      <c r="P5969" s="1">
        <v>111546.05</v>
      </c>
      <c r="Q5969">
        <v>0</v>
      </c>
      <c r="R5969" s="1">
        <v>111546.05</v>
      </c>
      <c r="S5969">
        <v>0</v>
      </c>
    </row>
    <row r="5970" spans="1:19" x14ac:dyDescent="0.25">
      <c r="A5970" s="2">
        <v>1011</v>
      </c>
      <c r="B5970" t="s">
        <v>940</v>
      </c>
      <c r="C5970" s="2" t="str">
        <f t="shared" si="314"/>
        <v>14</v>
      </c>
      <c r="D5970" t="s">
        <v>482</v>
      </c>
      <c r="E5970" s="2" t="str">
        <f t="shared" si="315"/>
        <v>142030000</v>
      </c>
      <c r="F5970" t="s">
        <v>941</v>
      </c>
      <c r="G5970" t="s">
        <v>942</v>
      </c>
      <c r="H5970" t="s">
        <v>943</v>
      </c>
      <c r="I5970">
        <v>22101</v>
      </c>
      <c r="J5970" t="s">
        <v>74</v>
      </c>
      <c r="K5970">
        <v>0</v>
      </c>
      <c r="L5970" s="1">
        <v>3000</v>
      </c>
      <c r="M5970" s="1">
        <v>3000</v>
      </c>
      <c r="N5970" s="1">
        <v>2465.94</v>
      </c>
      <c r="O5970">
        <v>534.05999999999995</v>
      </c>
      <c r="P5970" s="1">
        <v>2465.94</v>
      </c>
      <c r="Q5970">
        <v>0</v>
      </c>
      <c r="R5970" s="1">
        <v>2465.94</v>
      </c>
      <c r="S5970">
        <v>0</v>
      </c>
    </row>
    <row r="5971" spans="1:19" x14ac:dyDescent="0.25">
      <c r="A5971" s="2">
        <v>1011</v>
      </c>
      <c r="B5971" t="s">
        <v>940</v>
      </c>
      <c r="C5971" s="2" t="str">
        <f t="shared" si="314"/>
        <v>14</v>
      </c>
      <c r="D5971" t="s">
        <v>482</v>
      </c>
      <c r="E5971" s="2" t="str">
        <f t="shared" si="315"/>
        <v>142030000</v>
      </c>
      <c r="F5971" t="s">
        <v>941</v>
      </c>
      <c r="G5971" t="s">
        <v>942</v>
      </c>
      <c r="H5971" t="s">
        <v>943</v>
      </c>
      <c r="I5971">
        <v>22103</v>
      </c>
      <c r="J5971" t="s">
        <v>76</v>
      </c>
      <c r="K5971" s="1">
        <v>8000</v>
      </c>
      <c r="L5971" s="1">
        <v>8000</v>
      </c>
      <c r="M5971">
        <v>0</v>
      </c>
      <c r="N5971" s="1">
        <v>3138.01</v>
      </c>
      <c r="O5971" s="1">
        <v>4861.99</v>
      </c>
      <c r="P5971" s="1">
        <v>3138.01</v>
      </c>
      <c r="Q5971">
        <v>0</v>
      </c>
      <c r="R5971" s="1">
        <v>3138.01</v>
      </c>
      <c r="S5971">
        <v>0</v>
      </c>
    </row>
    <row r="5972" spans="1:19" x14ac:dyDescent="0.25">
      <c r="A5972" s="2">
        <v>1011</v>
      </c>
      <c r="B5972" t="s">
        <v>940</v>
      </c>
      <c r="C5972" s="2" t="str">
        <f t="shared" si="314"/>
        <v>14</v>
      </c>
      <c r="D5972" t="s">
        <v>482</v>
      </c>
      <c r="E5972" s="2" t="str">
        <f t="shared" si="315"/>
        <v>142030000</v>
      </c>
      <c r="F5972" t="s">
        <v>941</v>
      </c>
      <c r="G5972" t="s">
        <v>942</v>
      </c>
      <c r="H5972" t="s">
        <v>943</v>
      </c>
      <c r="I5972">
        <v>22109</v>
      </c>
      <c r="J5972" t="s">
        <v>78</v>
      </c>
      <c r="K5972" s="1">
        <v>2400</v>
      </c>
      <c r="L5972" s="1">
        <v>2400</v>
      </c>
      <c r="M5972">
        <v>0</v>
      </c>
      <c r="N5972" s="1">
        <v>1648.21</v>
      </c>
      <c r="O5972">
        <v>751.79</v>
      </c>
      <c r="P5972" s="1">
        <v>1648.21</v>
      </c>
      <c r="Q5972">
        <v>0</v>
      </c>
      <c r="R5972" s="1">
        <v>1648.21</v>
      </c>
      <c r="S5972">
        <v>0</v>
      </c>
    </row>
    <row r="5973" spans="1:19" x14ac:dyDescent="0.25">
      <c r="A5973" s="2">
        <v>1011</v>
      </c>
      <c r="B5973" t="s">
        <v>940</v>
      </c>
      <c r="C5973" s="2" t="str">
        <f t="shared" si="314"/>
        <v>14</v>
      </c>
      <c r="D5973" t="s">
        <v>482</v>
      </c>
      <c r="E5973" s="2" t="str">
        <f t="shared" si="315"/>
        <v>142030000</v>
      </c>
      <c r="F5973" t="s">
        <v>941</v>
      </c>
      <c r="G5973" t="s">
        <v>942</v>
      </c>
      <c r="H5973" t="s">
        <v>943</v>
      </c>
      <c r="I5973">
        <v>22200</v>
      </c>
      <c r="J5973" t="s">
        <v>376</v>
      </c>
      <c r="K5973" s="1">
        <v>30050</v>
      </c>
      <c r="L5973" s="1">
        <v>25050</v>
      </c>
      <c r="M5973" s="1">
        <v>-5000</v>
      </c>
      <c r="N5973" s="1">
        <v>4609.32</v>
      </c>
      <c r="O5973" s="1">
        <v>20440.68</v>
      </c>
      <c r="P5973" s="1">
        <v>4609.32</v>
      </c>
      <c r="Q5973">
        <v>0</v>
      </c>
      <c r="R5973" s="1">
        <v>3323.1</v>
      </c>
      <c r="S5973" s="1">
        <v>1286.22</v>
      </c>
    </row>
    <row r="5974" spans="1:19" x14ac:dyDescent="0.25">
      <c r="A5974" s="2">
        <v>1011</v>
      </c>
      <c r="B5974" t="s">
        <v>940</v>
      </c>
      <c r="C5974" s="2" t="str">
        <f t="shared" si="314"/>
        <v>14</v>
      </c>
      <c r="D5974" t="s">
        <v>482</v>
      </c>
      <c r="E5974" s="2" t="str">
        <f t="shared" si="315"/>
        <v>142030000</v>
      </c>
      <c r="F5974" t="s">
        <v>941</v>
      </c>
      <c r="G5974" t="s">
        <v>942</v>
      </c>
      <c r="H5974" t="s">
        <v>943</v>
      </c>
      <c r="I5974">
        <v>22201</v>
      </c>
      <c r="J5974" t="s">
        <v>42</v>
      </c>
      <c r="K5974" s="1">
        <v>45000</v>
      </c>
      <c r="L5974" s="1">
        <v>45000</v>
      </c>
      <c r="M5974">
        <v>0</v>
      </c>
      <c r="N5974" s="1">
        <v>70145.83</v>
      </c>
      <c r="O5974" s="1">
        <v>-25145.83</v>
      </c>
      <c r="P5974" s="1">
        <v>70145.83</v>
      </c>
      <c r="Q5974">
        <v>0</v>
      </c>
      <c r="R5974" s="1">
        <v>62247.8</v>
      </c>
      <c r="S5974" s="1">
        <v>7898.03</v>
      </c>
    </row>
    <row r="5975" spans="1:19" x14ac:dyDescent="0.25">
      <c r="A5975" s="2">
        <v>1011</v>
      </c>
      <c r="B5975" t="s">
        <v>940</v>
      </c>
      <c r="C5975" s="2" t="str">
        <f t="shared" si="314"/>
        <v>14</v>
      </c>
      <c r="D5975" t="s">
        <v>482</v>
      </c>
      <c r="E5975" s="2" t="str">
        <f t="shared" si="315"/>
        <v>142030000</v>
      </c>
      <c r="F5975" t="s">
        <v>941</v>
      </c>
      <c r="G5975" t="s">
        <v>942</v>
      </c>
      <c r="H5975" t="s">
        <v>943</v>
      </c>
      <c r="I5975">
        <v>22209</v>
      </c>
      <c r="J5975" t="s">
        <v>43</v>
      </c>
      <c r="K5975" s="1">
        <v>4000</v>
      </c>
      <c r="L5975" s="1">
        <v>4000</v>
      </c>
      <c r="M5975">
        <v>0</v>
      </c>
      <c r="N5975" s="1">
        <v>1463.3</v>
      </c>
      <c r="O5975" s="1">
        <v>2536.6999999999998</v>
      </c>
      <c r="P5975" s="1">
        <v>1463.3</v>
      </c>
      <c r="Q5975">
        <v>0</v>
      </c>
      <c r="R5975">
        <v>315.10000000000002</v>
      </c>
      <c r="S5975" s="1">
        <v>1148.2</v>
      </c>
    </row>
    <row r="5976" spans="1:19" x14ac:dyDescent="0.25">
      <c r="A5976" s="2">
        <v>1011</v>
      </c>
      <c r="B5976" t="s">
        <v>940</v>
      </c>
      <c r="C5976" s="2" t="str">
        <f t="shared" si="314"/>
        <v>14</v>
      </c>
      <c r="D5976" t="s">
        <v>482</v>
      </c>
      <c r="E5976" s="2" t="str">
        <f t="shared" si="315"/>
        <v>142030000</v>
      </c>
      <c r="F5976" t="s">
        <v>941</v>
      </c>
      <c r="G5976" t="s">
        <v>942</v>
      </c>
      <c r="H5976" t="s">
        <v>943</v>
      </c>
      <c r="I5976">
        <v>22300</v>
      </c>
      <c r="J5976" t="s">
        <v>79</v>
      </c>
      <c r="K5976">
        <v>0</v>
      </c>
      <c r="L5976" s="1">
        <v>14999</v>
      </c>
      <c r="M5976" s="1">
        <v>14999</v>
      </c>
      <c r="N5976" s="1">
        <v>14999</v>
      </c>
      <c r="O5976">
        <v>0</v>
      </c>
      <c r="P5976" s="1">
        <v>14999</v>
      </c>
      <c r="Q5976">
        <v>0</v>
      </c>
      <c r="R5976" s="1">
        <v>3162.6</v>
      </c>
      <c r="S5976" s="1">
        <v>11836.4</v>
      </c>
    </row>
    <row r="5977" spans="1:19" x14ac:dyDescent="0.25">
      <c r="A5977" s="2">
        <v>1011</v>
      </c>
      <c r="B5977" t="s">
        <v>940</v>
      </c>
      <c r="C5977" s="2" t="str">
        <f t="shared" si="314"/>
        <v>14</v>
      </c>
      <c r="D5977" t="s">
        <v>482</v>
      </c>
      <c r="E5977" s="2" t="str">
        <f t="shared" si="315"/>
        <v>142030000</v>
      </c>
      <c r="F5977" t="s">
        <v>941</v>
      </c>
      <c r="G5977" t="s">
        <v>942</v>
      </c>
      <c r="H5977" t="s">
        <v>943</v>
      </c>
      <c r="I5977">
        <v>22400</v>
      </c>
      <c r="J5977" t="s">
        <v>107</v>
      </c>
      <c r="K5977" s="1">
        <v>3300</v>
      </c>
      <c r="L5977" s="1">
        <v>3300</v>
      </c>
      <c r="M5977">
        <v>0</v>
      </c>
      <c r="N5977" s="1">
        <v>2887.83</v>
      </c>
      <c r="O5977">
        <v>412.17</v>
      </c>
      <c r="P5977" s="1">
        <v>2887.83</v>
      </c>
      <c r="Q5977">
        <v>0</v>
      </c>
      <c r="R5977" s="1">
        <v>2887.83</v>
      </c>
      <c r="S5977">
        <v>0</v>
      </c>
    </row>
    <row r="5978" spans="1:19" x14ac:dyDescent="0.25">
      <c r="A5978" s="2">
        <v>1011</v>
      </c>
      <c r="B5978" t="s">
        <v>940</v>
      </c>
      <c r="C5978" s="2" t="str">
        <f t="shared" si="314"/>
        <v>14</v>
      </c>
      <c r="D5978" t="s">
        <v>482</v>
      </c>
      <c r="E5978" s="2" t="str">
        <f t="shared" si="315"/>
        <v>142030000</v>
      </c>
      <c r="F5978" t="s">
        <v>941</v>
      </c>
      <c r="G5978" t="s">
        <v>942</v>
      </c>
      <c r="H5978" t="s">
        <v>943</v>
      </c>
      <c r="I5978">
        <v>22401</v>
      </c>
      <c r="J5978" t="s">
        <v>175</v>
      </c>
      <c r="K5978" s="1">
        <v>6150</v>
      </c>
      <c r="L5978" s="1">
        <v>6150</v>
      </c>
      <c r="M5978">
        <v>0</v>
      </c>
      <c r="N5978" s="1">
        <v>2467.94</v>
      </c>
      <c r="O5978" s="1">
        <v>3682.06</v>
      </c>
      <c r="P5978" s="1">
        <v>2467.94</v>
      </c>
      <c r="Q5978">
        <v>0</v>
      </c>
      <c r="R5978" s="1">
        <v>2467.94</v>
      </c>
      <c r="S5978">
        <v>0</v>
      </c>
    </row>
    <row r="5979" spans="1:19" x14ac:dyDescent="0.25">
      <c r="A5979" s="2">
        <v>1011</v>
      </c>
      <c r="B5979" t="s">
        <v>940</v>
      </c>
      <c r="C5979" s="2" t="str">
        <f t="shared" si="314"/>
        <v>14</v>
      </c>
      <c r="D5979" t="s">
        <v>482</v>
      </c>
      <c r="E5979" s="2" t="str">
        <f t="shared" si="315"/>
        <v>142030000</v>
      </c>
      <c r="F5979" t="s">
        <v>941</v>
      </c>
      <c r="G5979" t="s">
        <v>942</v>
      </c>
      <c r="H5979" t="s">
        <v>943</v>
      </c>
      <c r="I5979">
        <v>22409</v>
      </c>
      <c r="J5979" t="s">
        <v>80</v>
      </c>
      <c r="K5979">
        <v>500</v>
      </c>
      <c r="L5979">
        <v>500</v>
      </c>
      <c r="M5979">
        <v>0</v>
      </c>
      <c r="N5979">
        <v>0</v>
      </c>
      <c r="O5979">
        <v>500</v>
      </c>
      <c r="P5979">
        <v>0</v>
      </c>
      <c r="Q5979">
        <v>0</v>
      </c>
      <c r="R5979">
        <v>0</v>
      </c>
      <c r="S5979">
        <v>0</v>
      </c>
    </row>
    <row r="5980" spans="1:19" x14ac:dyDescent="0.25">
      <c r="A5980" s="2">
        <v>1011</v>
      </c>
      <c r="B5980" t="s">
        <v>940</v>
      </c>
      <c r="C5980" s="2" t="str">
        <f t="shared" si="314"/>
        <v>14</v>
      </c>
      <c r="D5980" t="s">
        <v>482</v>
      </c>
      <c r="E5980" s="2" t="str">
        <f t="shared" si="315"/>
        <v>142030000</v>
      </c>
      <c r="F5980" t="s">
        <v>941</v>
      </c>
      <c r="G5980" t="s">
        <v>942</v>
      </c>
      <c r="H5980" t="s">
        <v>943</v>
      </c>
      <c r="I5980">
        <v>22500</v>
      </c>
      <c r="J5980" t="s">
        <v>81</v>
      </c>
      <c r="K5980" s="1">
        <v>100000</v>
      </c>
      <c r="L5980" s="1">
        <v>100000</v>
      </c>
      <c r="M5980">
        <v>0</v>
      </c>
      <c r="N5980" s="1">
        <v>25469.79</v>
      </c>
      <c r="O5980" s="1">
        <v>74530.210000000006</v>
      </c>
      <c r="P5980" s="1">
        <v>25469.79</v>
      </c>
      <c r="Q5980">
        <v>0</v>
      </c>
      <c r="R5980" s="1">
        <v>25469.79</v>
      </c>
      <c r="S5980">
        <v>0</v>
      </c>
    </row>
    <row r="5981" spans="1:19" x14ac:dyDescent="0.25">
      <c r="A5981" s="2">
        <v>1011</v>
      </c>
      <c r="B5981" t="s">
        <v>940</v>
      </c>
      <c r="C5981" s="2" t="str">
        <f t="shared" si="314"/>
        <v>14</v>
      </c>
      <c r="D5981" t="s">
        <v>482</v>
      </c>
      <c r="E5981" s="2" t="str">
        <f t="shared" si="315"/>
        <v>142030000</v>
      </c>
      <c r="F5981" t="s">
        <v>941</v>
      </c>
      <c r="G5981" t="s">
        <v>942</v>
      </c>
      <c r="H5981" t="s">
        <v>943</v>
      </c>
      <c r="I5981">
        <v>22502</v>
      </c>
      <c r="J5981" t="s">
        <v>330</v>
      </c>
      <c r="K5981">
        <v>0</v>
      </c>
      <c r="L5981" s="1">
        <v>2000</v>
      </c>
      <c r="M5981" s="1">
        <v>2000</v>
      </c>
      <c r="N5981">
        <v>0</v>
      </c>
      <c r="O5981" s="1">
        <v>2000</v>
      </c>
      <c r="P5981">
        <v>0</v>
      </c>
      <c r="Q5981">
        <v>0</v>
      </c>
      <c r="R5981">
        <v>0</v>
      </c>
      <c r="S5981">
        <v>0</v>
      </c>
    </row>
    <row r="5982" spans="1:19" x14ac:dyDescent="0.25">
      <c r="A5982" s="2">
        <v>1011</v>
      </c>
      <c r="B5982" t="s">
        <v>940</v>
      </c>
      <c r="C5982" s="2" t="str">
        <f t="shared" si="314"/>
        <v>14</v>
      </c>
      <c r="D5982" t="s">
        <v>482</v>
      </c>
      <c r="E5982" s="2" t="str">
        <f t="shared" si="315"/>
        <v>142030000</v>
      </c>
      <c r="F5982" t="s">
        <v>941</v>
      </c>
      <c r="G5982" t="s">
        <v>942</v>
      </c>
      <c r="H5982" t="s">
        <v>943</v>
      </c>
      <c r="I5982">
        <v>22602</v>
      </c>
      <c r="J5982" t="s">
        <v>108</v>
      </c>
      <c r="K5982" s="1">
        <v>352512</v>
      </c>
      <c r="L5982" s="1">
        <v>252512</v>
      </c>
      <c r="M5982" s="1">
        <v>-100000</v>
      </c>
      <c r="N5982" s="1">
        <v>224935.83</v>
      </c>
      <c r="O5982" s="1">
        <v>27576.17</v>
      </c>
      <c r="P5982" s="1">
        <v>182276.98</v>
      </c>
      <c r="Q5982" s="1">
        <v>42658.85</v>
      </c>
      <c r="R5982" s="1">
        <v>154029.91</v>
      </c>
      <c r="S5982" s="1">
        <v>28247.07</v>
      </c>
    </row>
    <row r="5983" spans="1:19" x14ac:dyDescent="0.25">
      <c r="A5983" s="2">
        <v>1011</v>
      </c>
      <c r="B5983" t="s">
        <v>940</v>
      </c>
      <c r="C5983" s="2" t="str">
        <f t="shared" si="314"/>
        <v>14</v>
      </c>
      <c r="D5983" t="s">
        <v>482</v>
      </c>
      <c r="E5983" s="2" t="str">
        <f t="shared" si="315"/>
        <v>142030000</v>
      </c>
      <c r="F5983" t="s">
        <v>941</v>
      </c>
      <c r="G5983" t="s">
        <v>942</v>
      </c>
      <c r="H5983" t="s">
        <v>943</v>
      </c>
      <c r="I5983">
        <v>22603</v>
      </c>
      <c r="J5983" t="s">
        <v>82</v>
      </c>
      <c r="K5983" s="1">
        <v>10000</v>
      </c>
      <c r="L5983" s="1">
        <v>10000</v>
      </c>
      <c r="M5983">
        <v>0</v>
      </c>
      <c r="N5983" s="1">
        <v>1000</v>
      </c>
      <c r="O5983" s="1">
        <v>9000</v>
      </c>
      <c r="P5983" s="1">
        <v>1000</v>
      </c>
      <c r="Q5983">
        <v>0</v>
      </c>
      <c r="R5983" s="1">
        <v>1000</v>
      </c>
      <c r="S5983">
        <v>0</v>
      </c>
    </row>
    <row r="5984" spans="1:19" x14ac:dyDescent="0.25">
      <c r="A5984" s="2">
        <v>1011</v>
      </c>
      <c r="B5984" t="s">
        <v>940</v>
      </c>
      <c r="C5984" s="2" t="str">
        <f t="shared" si="314"/>
        <v>14</v>
      </c>
      <c r="D5984" t="s">
        <v>482</v>
      </c>
      <c r="E5984" s="2" t="str">
        <f t="shared" si="315"/>
        <v>142030000</v>
      </c>
      <c r="F5984" t="s">
        <v>941</v>
      </c>
      <c r="G5984" t="s">
        <v>942</v>
      </c>
      <c r="H5984" t="s">
        <v>943</v>
      </c>
      <c r="I5984">
        <v>22606</v>
      </c>
      <c r="J5984" t="s">
        <v>83</v>
      </c>
      <c r="K5984" s="1">
        <v>10000</v>
      </c>
      <c r="L5984" s="1">
        <v>10000</v>
      </c>
      <c r="M5984">
        <v>0</v>
      </c>
      <c r="N5984" s="1">
        <v>13437.56</v>
      </c>
      <c r="O5984" s="1">
        <v>-3437.56</v>
      </c>
      <c r="P5984" s="1">
        <v>13437.56</v>
      </c>
      <c r="Q5984">
        <v>0</v>
      </c>
      <c r="R5984" s="1">
        <v>13437.56</v>
      </c>
      <c r="S5984">
        <v>0</v>
      </c>
    </row>
    <row r="5985" spans="1:19" x14ac:dyDescent="0.25">
      <c r="A5985" s="2">
        <v>1011</v>
      </c>
      <c r="B5985" t="s">
        <v>940</v>
      </c>
      <c r="C5985" s="2" t="str">
        <f t="shared" si="314"/>
        <v>14</v>
      </c>
      <c r="D5985" t="s">
        <v>482</v>
      </c>
      <c r="E5985" s="2" t="str">
        <f t="shared" si="315"/>
        <v>142030000</v>
      </c>
      <c r="F5985" t="s">
        <v>941</v>
      </c>
      <c r="G5985" t="s">
        <v>942</v>
      </c>
      <c r="H5985" t="s">
        <v>943</v>
      </c>
      <c r="I5985">
        <v>22609</v>
      </c>
      <c r="J5985" t="s">
        <v>44</v>
      </c>
      <c r="K5985" s="1">
        <v>2500</v>
      </c>
      <c r="L5985" s="1">
        <v>2500</v>
      </c>
      <c r="M5985">
        <v>0</v>
      </c>
      <c r="N5985" s="1">
        <v>48535.41</v>
      </c>
      <c r="O5985" s="1">
        <v>-46035.41</v>
      </c>
      <c r="P5985" s="1">
        <v>48535.41</v>
      </c>
      <c r="Q5985">
        <v>0</v>
      </c>
      <c r="R5985" s="1">
        <v>47490.47</v>
      </c>
      <c r="S5985" s="1">
        <v>1044.94</v>
      </c>
    </row>
    <row r="5986" spans="1:19" x14ac:dyDescent="0.25">
      <c r="A5986" s="2">
        <v>1011</v>
      </c>
      <c r="B5986" t="s">
        <v>940</v>
      </c>
      <c r="C5986" s="2" t="str">
        <f t="shared" si="314"/>
        <v>14</v>
      </c>
      <c r="D5986" t="s">
        <v>482</v>
      </c>
      <c r="E5986" s="2" t="str">
        <f t="shared" si="315"/>
        <v>142030000</v>
      </c>
      <c r="F5986" t="s">
        <v>941</v>
      </c>
      <c r="G5986" t="s">
        <v>942</v>
      </c>
      <c r="H5986" t="s">
        <v>943</v>
      </c>
      <c r="I5986">
        <v>22700</v>
      </c>
      <c r="J5986" t="s">
        <v>84</v>
      </c>
      <c r="K5986" s="1">
        <v>110000</v>
      </c>
      <c r="L5986" s="1">
        <v>110000</v>
      </c>
      <c r="M5986">
        <v>0</v>
      </c>
      <c r="N5986" s="1">
        <v>120627.01</v>
      </c>
      <c r="O5986" s="1">
        <v>-10627.01</v>
      </c>
      <c r="P5986" s="1">
        <v>120627.01</v>
      </c>
      <c r="Q5986">
        <v>0</v>
      </c>
      <c r="R5986" s="1">
        <v>115348.88</v>
      </c>
      <c r="S5986" s="1">
        <v>5278.13</v>
      </c>
    </row>
    <row r="5987" spans="1:19" x14ac:dyDescent="0.25">
      <c r="A5987" s="2">
        <v>1011</v>
      </c>
      <c r="B5987" t="s">
        <v>940</v>
      </c>
      <c r="C5987" s="2" t="str">
        <f t="shared" si="314"/>
        <v>14</v>
      </c>
      <c r="D5987" t="s">
        <v>482</v>
      </c>
      <c r="E5987" s="2" t="str">
        <f t="shared" si="315"/>
        <v>142030000</v>
      </c>
      <c r="F5987" t="s">
        <v>941</v>
      </c>
      <c r="G5987" t="s">
        <v>942</v>
      </c>
      <c r="H5987" t="s">
        <v>943</v>
      </c>
      <c r="I5987">
        <v>22703</v>
      </c>
      <c r="J5987" t="s">
        <v>168</v>
      </c>
      <c r="K5987" s="1">
        <v>1800500</v>
      </c>
      <c r="L5987" s="1">
        <v>1800500</v>
      </c>
      <c r="M5987">
        <v>0</v>
      </c>
      <c r="N5987" s="1">
        <v>1728366.19</v>
      </c>
      <c r="O5987" s="1">
        <v>72133.81</v>
      </c>
      <c r="P5987" s="1">
        <v>1712316.19</v>
      </c>
      <c r="Q5987" s="1">
        <v>16050</v>
      </c>
      <c r="R5987" s="1">
        <v>1608236.38</v>
      </c>
      <c r="S5987" s="1">
        <v>104079.81</v>
      </c>
    </row>
    <row r="5988" spans="1:19" x14ac:dyDescent="0.25">
      <c r="A5988" s="2">
        <v>1011</v>
      </c>
      <c r="B5988" t="s">
        <v>940</v>
      </c>
      <c r="C5988" s="2" t="str">
        <f t="shared" si="314"/>
        <v>14</v>
      </c>
      <c r="D5988" t="s">
        <v>482</v>
      </c>
      <c r="E5988" s="2" t="str">
        <f t="shared" si="315"/>
        <v>142030000</v>
      </c>
      <c r="F5988" t="s">
        <v>941</v>
      </c>
      <c r="G5988" t="s">
        <v>942</v>
      </c>
      <c r="H5988" t="s">
        <v>943</v>
      </c>
      <c r="I5988">
        <v>22706</v>
      </c>
      <c r="J5988" t="s">
        <v>86</v>
      </c>
      <c r="K5988" s="1">
        <v>3040920</v>
      </c>
      <c r="L5988" s="1">
        <v>2040920</v>
      </c>
      <c r="M5988" s="1">
        <v>-1000000</v>
      </c>
      <c r="N5988" s="1">
        <v>1852013.71</v>
      </c>
      <c r="O5988" s="1">
        <v>188906.29</v>
      </c>
      <c r="P5988" s="1">
        <v>1795743.73</v>
      </c>
      <c r="Q5988" s="1">
        <v>56269.98</v>
      </c>
      <c r="R5988" s="1">
        <v>963987.09</v>
      </c>
      <c r="S5988" s="1">
        <v>831756.64</v>
      </c>
    </row>
    <row r="5989" spans="1:19" x14ac:dyDescent="0.25">
      <c r="A5989" s="2">
        <v>1011</v>
      </c>
      <c r="B5989" t="s">
        <v>940</v>
      </c>
      <c r="C5989" s="2" t="str">
        <f t="shared" si="314"/>
        <v>14</v>
      </c>
      <c r="D5989" t="s">
        <v>482</v>
      </c>
      <c r="E5989" s="2" t="str">
        <f t="shared" si="315"/>
        <v>142030000</v>
      </c>
      <c r="F5989" t="s">
        <v>941</v>
      </c>
      <c r="G5989" t="s">
        <v>942</v>
      </c>
      <c r="H5989" t="s">
        <v>943</v>
      </c>
      <c r="I5989">
        <v>22709</v>
      </c>
      <c r="J5989" t="s">
        <v>87</v>
      </c>
      <c r="K5989" s="1">
        <v>81080</v>
      </c>
      <c r="L5989" s="1">
        <v>66081</v>
      </c>
      <c r="M5989" s="1">
        <v>-14999</v>
      </c>
      <c r="N5989" s="1">
        <v>28764.95</v>
      </c>
      <c r="O5989" s="1">
        <v>37316.050000000003</v>
      </c>
      <c r="P5989" s="1">
        <v>28764.95</v>
      </c>
      <c r="Q5989">
        <v>0</v>
      </c>
      <c r="R5989" s="1">
        <v>26447.58</v>
      </c>
      <c r="S5989" s="1">
        <v>2317.37</v>
      </c>
    </row>
    <row r="5990" spans="1:19" x14ac:dyDescent="0.25">
      <c r="A5990" s="2">
        <v>1011</v>
      </c>
      <c r="B5990" t="s">
        <v>940</v>
      </c>
      <c r="C5990" s="2" t="str">
        <f t="shared" si="314"/>
        <v>14</v>
      </c>
      <c r="D5990" t="s">
        <v>482</v>
      </c>
      <c r="E5990" s="2" t="str">
        <f t="shared" si="315"/>
        <v>142030000</v>
      </c>
      <c r="F5990" t="s">
        <v>941</v>
      </c>
      <c r="G5990" t="s">
        <v>942</v>
      </c>
      <c r="H5990" t="s">
        <v>943</v>
      </c>
      <c r="I5990">
        <v>22801</v>
      </c>
      <c r="J5990" t="s">
        <v>306</v>
      </c>
      <c r="K5990">
        <v>0</v>
      </c>
      <c r="L5990">
        <v>0</v>
      </c>
      <c r="M5990">
        <v>0</v>
      </c>
      <c r="N5990" s="1">
        <v>76439.56</v>
      </c>
      <c r="O5990" s="1">
        <v>-76439.56</v>
      </c>
      <c r="P5990" s="1">
        <v>76439.56</v>
      </c>
      <c r="Q5990">
        <v>0</v>
      </c>
      <c r="R5990">
        <v>0</v>
      </c>
      <c r="S5990" s="1">
        <v>76439.56</v>
      </c>
    </row>
    <row r="5991" spans="1:19" x14ac:dyDescent="0.25">
      <c r="A5991" s="2">
        <v>1011</v>
      </c>
      <c r="B5991" t="s">
        <v>940</v>
      </c>
      <c r="C5991" s="2" t="str">
        <f t="shared" si="314"/>
        <v>14</v>
      </c>
      <c r="D5991" t="s">
        <v>482</v>
      </c>
      <c r="E5991" s="2" t="str">
        <f t="shared" si="315"/>
        <v>142030000</v>
      </c>
      <c r="F5991" t="s">
        <v>941</v>
      </c>
      <c r="G5991" t="s">
        <v>942</v>
      </c>
      <c r="H5991" t="s">
        <v>943</v>
      </c>
      <c r="I5991">
        <v>22804</v>
      </c>
      <c r="J5991" t="s">
        <v>307</v>
      </c>
      <c r="K5991" s="1">
        <v>27921</v>
      </c>
      <c r="L5991" s="1">
        <v>27921</v>
      </c>
      <c r="M5991">
        <v>0</v>
      </c>
      <c r="N5991" s="1">
        <v>54571.37</v>
      </c>
      <c r="O5991" s="1">
        <v>-26650.37</v>
      </c>
      <c r="P5991" s="1">
        <v>14693.87</v>
      </c>
      <c r="Q5991" s="1">
        <v>39877.5</v>
      </c>
      <c r="R5991" s="1">
        <v>14693.87</v>
      </c>
      <c r="S5991">
        <v>0</v>
      </c>
    </row>
    <row r="5992" spans="1:19" x14ac:dyDescent="0.25">
      <c r="A5992" s="2">
        <v>1011</v>
      </c>
      <c r="B5992" t="s">
        <v>940</v>
      </c>
      <c r="C5992" s="2" t="str">
        <f t="shared" si="314"/>
        <v>14</v>
      </c>
      <c r="D5992" t="s">
        <v>482</v>
      </c>
      <c r="E5992" s="2" t="str">
        <f t="shared" si="315"/>
        <v>142030000</v>
      </c>
      <c r="F5992" t="s">
        <v>941</v>
      </c>
      <c r="G5992" t="s">
        <v>942</v>
      </c>
      <c r="H5992" t="s">
        <v>943</v>
      </c>
      <c r="I5992">
        <v>22809</v>
      </c>
      <c r="J5992" t="s">
        <v>308</v>
      </c>
      <c r="K5992" s="1">
        <v>98500</v>
      </c>
      <c r="L5992" s="1">
        <v>98500</v>
      </c>
      <c r="M5992">
        <v>0</v>
      </c>
      <c r="N5992" s="1">
        <v>40000</v>
      </c>
      <c r="O5992" s="1">
        <v>58500</v>
      </c>
      <c r="P5992" s="1">
        <v>40000</v>
      </c>
      <c r="Q5992">
        <v>0</v>
      </c>
      <c r="R5992" s="1">
        <v>40000</v>
      </c>
      <c r="S5992">
        <v>0</v>
      </c>
    </row>
    <row r="5993" spans="1:19" x14ac:dyDescent="0.25">
      <c r="A5993" s="2">
        <v>1011</v>
      </c>
      <c r="B5993" t="s">
        <v>940</v>
      </c>
      <c r="C5993" s="2" t="str">
        <f t="shared" si="314"/>
        <v>14</v>
      </c>
      <c r="D5993" t="s">
        <v>482</v>
      </c>
      <c r="E5993" s="2" t="str">
        <f t="shared" si="315"/>
        <v>142030000</v>
      </c>
      <c r="F5993" t="s">
        <v>941</v>
      </c>
      <c r="G5993" t="s">
        <v>942</v>
      </c>
      <c r="H5993" t="s">
        <v>943</v>
      </c>
      <c r="I5993">
        <v>23001</v>
      </c>
      <c r="J5993" t="s">
        <v>88</v>
      </c>
      <c r="K5993" s="1">
        <v>38500</v>
      </c>
      <c r="L5993" s="1">
        <v>38500</v>
      </c>
      <c r="M5993">
        <v>0</v>
      </c>
      <c r="N5993" s="1">
        <v>4919.7</v>
      </c>
      <c r="O5993" s="1">
        <v>33580.300000000003</v>
      </c>
      <c r="P5993" s="1">
        <v>4919.7</v>
      </c>
      <c r="Q5993">
        <v>0</v>
      </c>
      <c r="R5993" s="1">
        <v>4919.7</v>
      </c>
      <c r="S5993">
        <v>0</v>
      </c>
    </row>
    <row r="5994" spans="1:19" x14ac:dyDescent="0.25">
      <c r="A5994" s="2">
        <v>1011</v>
      </c>
      <c r="B5994" t="s">
        <v>940</v>
      </c>
      <c r="C5994" s="2" t="str">
        <f t="shared" si="314"/>
        <v>14</v>
      </c>
      <c r="D5994" t="s">
        <v>482</v>
      </c>
      <c r="E5994" s="2" t="str">
        <f t="shared" si="315"/>
        <v>142030000</v>
      </c>
      <c r="F5994" t="s">
        <v>941</v>
      </c>
      <c r="G5994" t="s">
        <v>942</v>
      </c>
      <c r="H5994" t="s">
        <v>943</v>
      </c>
      <c r="I5994">
        <v>23100</v>
      </c>
      <c r="J5994" t="s">
        <v>89</v>
      </c>
      <c r="K5994" s="1">
        <v>32000</v>
      </c>
      <c r="L5994" s="1">
        <v>32000</v>
      </c>
      <c r="M5994">
        <v>0</v>
      </c>
      <c r="N5994" s="1">
        <v>3986.59</v>
      </c>
      <c r="O5994" s="1">
        <v>28013.41</v>
      </c>
      <c r="P5994" s="1">
        <v>3986.59</v>
      </c>
      <c r="Q5994">
        <v>0</v>
      </c>
      <c r="R5994" s="1">
        <v>3986.59</v>
      </c>
      <c r="S5994">
        <v>0</v>
      </c>
    </row>
    <row r="5995" spans="1:19" x14ac:dyDescent="0.25">
      <c r="A5995" s="2">
        <v>1011</v>
      </c>
      <c r="B5995" t="s">
        <v>940</v>
      </c>
      <c r="C5995" s="2" t="str">
        <f t="shared" si="314"/>
        <v>14</v>
      </c>
      <c r="D5995" t="s">
        <v>482</v>
      </c>
      <c r="E5995" s="2" t="str">
        <f t="shared" si="315"/>
        <v>142030000</v>
      </c>
      <c r="F5995" t="s">
        <v>941</v>
      </c>
      <c r="G5995" t="s">
        <v>942</v>
      </c>
      <c r="H5995" t="s">
        <v>943</v>
      </c>
      <c r="I5995">
        <v>23300</v>
      </c>
      <c r="J5995" t="s">
        <v>944</v>
      </c>
      <c r="K5995" s="1">
        <v>20000</v>
      </c>
      <c r="L5995" s="1">
        <v>20000</v>
      </c>
      <c r="M5995">
        <v>0</v>
      </c>
      <c r="N5995" s="1">
        <v>4178.75</v>
      </c>
      <c r="O5995" s="1">
        <v>15821.25</v>
      </c>
      <c r="P5995" s="1">
        <v>4178.75</v>
      </c>
      <c r="Q5995">
        <v>0</v>
      </c>
      <c r="R5995" s="1">
        <v>4178.75</v>
      </c>
      <c r="S5995">
        <v>0</v>
      </c>
    </row>
    <row r="5996" spans="1:19" x14ac:dyDescent="0.25">
      <c r="A5996" s="2">
        <v>1011</v>
      </c>
      <c r="B5996" t="s">
        <v>940</v>
      </c>
      <c r="C5996" s="2" t="str">
        <f t="shared" si="314"/>
        <v>14</v>
      </c>
      <c r="D5996" t="s">
        <v>482</v>
      </c>
      <c r="E5996" s="2" t="str">
        <f t="shared" si="315"/>
        <v>142030000</v>
      </c>
      <c r="F5996" t="s">
        <v>941</v>
      </c>
      <c r="G5996" t="s">
        <v>942</v>
      </c>
      <c r="H5996" t="s">
        <v>943</v>
      </c>
      <c r="I5996">
        <v>23301</v>
      </c>
      <c r="J5996" t="s">
        <v>345</v>
      </c>
      <c r="K5996" s="1">
        <v>3000</v>
      </c>
      <c r="L5996" s="1">
        <v>3000</v>
      </c>
      <c r="M5996">
        <v>0</v>
      </c>
      <c r="N5996">
        <v>0</v>
      </c>
      <c r="O5996" s="1">
        <v>3000</v>
      </c>
      <c r="P5996">
        <v>0</v>
      </c>
      <c r="Q5996">
        <v>0</v>
      </c>
      <c r="R5996">
        <v>0</v>
      </c>
      <c r="S5996">
        <v>0</v>
      </c>
    </row>
    <row r="5997" spans="1:19" x14ac:dyDescent="0.25">
      <c r="A5997" s="2">
        <v>1011</v>
      </c>
      <c r="B5997" t="s">
        <v>940</v>
      </c>
      <c r="C5997" s="2" t="str">
        <f t="shared" si="314"/>
        <v>14</v>
      </c>
      <c r="D5997" t="s">
        <v>482</v>
      </c>
      <c r="E5997" s="2" t="str">
        <f t="shared" si="315"/>
        <v>142030000</v>
      </c>
      <c r="F5997" t="s">
        <v>941</v>
      </c>
      <c r="G5997" t="s">
        <v>942</v>
      </c>
      <c r="H5997" t="s">
        <v>943</v>
      </c>
      <c r="I5997">
        <v>28001</v>
      </c>
      <c r="J5997" t="s">
        <v>45</v>
      </c>
      <c r="K5997" s="1">
        <v>392399</v>
      </c>
      <c r="L5997" s="1">
        <v>560595.47</v>
      </c>
      <c r="M5997" s="1">
        <v>168196.47</v>
      </c>
      <c r="N5997" s="1">
        <v>544309.52</v>
      </c>
      <c r="O5997" s="1">
        <v>16285.95</v>
      </c>
      <c r="P5997" s="1">
        <v>542089.02</v>
      </c>
      <c r="Q5997" s="1">
        <v>2220.5</v>
      </c>
      <c r="R5997" s="1">
        <v>526130.53</v>
      </c>
      <c r="S5997" s="1">
        <v>15958.49</v>
      </c>
    </row>
    <row r="5998" spans="1:19" x14ac:dyDescent="0.25">
      <c r="A5998" s="2">
        <v>1011</v>
      </c>
      <c r="B5998" t="s">
        <v>940</v>
      </c>
      <c r="C5998" s="2" t="str">
        <f t="shared" si="314"/>
        <v>14</v>
      </c>
      <c r="D5998" t="s">
        <v>482</v>
      </c>
      <c r="E5998" s="2" t="str">
        <f t="shared" si="315"/>
        <v>142030000</v>
      </c>
      <c r="F5998" t="s">
        <v>941</v>
      </c>
      <c r="G5998" t="s">
        <v>942</v>
      </c>
      <c r="H5998" t="s">
        <v>943</v>
      </c>
      <c r="I5998">
        <v>35000</v>
      </c>
      <c r="J5998" t="s">
        <v>643</v>
      </c>
      <c r="K5998" s="1">
        <v>300000</v>
      </c>
      <c r="L5998">
        <v>0</v>
      </c>
      <c r="M5998" s="1">
        <v>-300000</v>
      </c>
      <c r="N5998">
        <v>0</v>
      </c>
      <c r="O5998">
        <v>0</v>
      </c>
      <c r="P5998">
        <v>0</v>
      </c>
      <c r="Q5998">
        <v>0</v>
      </c>
      <c r="R5998">
        <v>0</v>
      </c>
      <c r="S5998">
        <v>0</v>
      </c>
    </row>
    <row r="5999" spans="1:19" x14ac:dyDescent="0.25">
      <c r="A5999" s="2">
        <v>1011</v>
      </c>
      <c r="B5999" t="s">
        <v>940</v>
      </c>
      <c r="C5999" s="2" t="str">
        <f t="shared" si="314"/>
        <v>14</v>
      </c>
      <c r="D5999" t="s">
        <v>482</v>
      </c>
      <c r="E5999" s="2" t="str">
        <f t="shared" si="315"/>
        <v>142030000</v>
      </c>
      <c r="F5999" t="s">
        <v>941</v>
      </c>
      <c r="G5999" t="s">
        <v>942</v>
      </c>
      <c r="H5999" t="s">
        <v>943</v>
      </c>
      <c r="I5999">
        <v>47308</v>
      </c>
      <c r="J5999" t="s">
        <v>945</v>
      </c>
      <c r="K5999" s="1">
        <v>56533665</v>
      </c>
      <c r="L5999" s="1">
        <v>61901041.969999999</v>
      </c>
      <c r="M5999" s="1">
        <v>5367376.97</v>
      </c>
      <c r="N5999" s="1">
        <v>60729972.119999997</v>
      </c>
      <c r="O5999" s="1">
        <v>1171069.8500000001</v>
      </c>
      <c r="P5999" s="1">
        <v>60729972.119999997</v>
      </c>
      <c r="Q5999">
        <v>0</v>
      </c>
      <c r="R5999" s="1">
        <v>60729972.119999997</v>
      </c>
      <c r="S5999">
        <v>0</v>
      </c>
    </row>
    <row r="6000" spans="1:19" x14ac:dyDescent="0.25">
      <c r="A6000" s="2">
        <v>1011</v>
      </c>
      <c r="B6000" t="s">
        <v>940</v>
      </c>
      <c r="C6000" s="2" t="str">
        <f t="shared" ref="C6000:C6011" si="316">"14"</f>
        <v>14</v>
      </c>
      <c r="D6000" t="s">
        <v>482</v>
      </c>
      <c r="E6000" s="2" t="str">
        <f t="shared" ref="E6000:E6011" si="317">"142030000"</f>
        <v>142030000</v>
      </c>
      <c r="F6000" t="s">
        <v>941</v>
      </c>
      <c r="G6000" t="s">
        <v>942</v>
      </c>
      <c r="H6000" t="s">
        <v>943</v>
      </c>
      <c r="I6000">
        <v>47321</v>
      </c>
      <c r="J6000" t="s">
        <v>946</v>
      </c>
      <c r="K6000" s="1">
        <v>10003793</v>
      </c>
      <c r="L6000" s="1">
        <v>13128793</v>
      </c>
      <c r="M6000" s="1">
        <v>3125000</v>
      </c>
      <c r="N6000" s="1">
        <v>13128793</v>
      </c>
      <c r="O6000">
        <v>0</v>
      </c>
      <c r="P6000" s="1">
        <v>13128793</v>
      </c>
      <c r="Q6000">
        <v>0</v>
      </c>
      <c r="R6000" s="1">
        <v>12883004.689999999</v>
      </c>
      <c r="S6000" s="1">
        <v>245788.31</v>
      </c>
    </row>
    <row r="6001" spans="1:19" x14ac:dyDescent="0.25">
      <c r="A6001" s="2">
        <v>1011</v>
      </c>
      <c r="B6001" t="s">
        <v>940</v>
      </c>
      <c r="C6001" s="2" t="str">
        <f t="shared" si="316"/>
        <v>14</v>
      </c>
      <c r="D6001" t="s">
        <v>482</v>
      </c>
      <c r="E6001" s="2" t="str">
        <f t="shared" si="317"/>
        <v>142030000</v>
      </c>
      <c r="F6001" t="s">
        <v>941</v>
      </c>
      <c r="G6001" t="s">
        <v>942</v>
      </c>
      <c r="H6001" t="s">
        <v>943</v>
      </c>
      <c r="I6001">
        <v>48300</v>
      </c>
      <c r="J6001" t="s">
        <v>947</v>
      </c>
      <c r="K6001" s="1">
        <v>1523338732</v>
      </c>
      <c r="L6001" s="1">
        <v>2064815152.55</v>
      </c>
      <c r="M6001" s="1">
        <v>541476420.54999995</v>
      </c>
      <c r="N6001" s="1">
        <v>2002485710.74</v>
      </c>
      <c r="O6001" s="1">
        <v>62329441.810000002</v>
      </c>
      <c r="P6001" s="1">
        <v>2002485710.74</v>
      </c>
      <c r="Q6001">
        <v>0</v>
      </c>
      <c r="R6001" s="1">
        <v>2001757875.28</v>
      </c>
      <c r="S6001" s="1">
        <v>727835.46</v>
      </c>
    </row>
    <row r="6002" spans="1:19" x14ac:dyDescent="0.25">
      <c r="A6002" s="2">
        <v>1011</v>
      </c>
      <c r="B6002" t="s">
        <v>940</v>
      </c>
      <c r="C6002" s="2" t="str">
        <f t="shared" si="316"/>
        <v>14</v>
      </c>
      <c r="D6002" t="s">
        <v>482</v>
      </c>
      <c r="E6002" s="2" t="str">
        <f t="shared" si="317"/>
        <v>142030000</v>
      </c>
      <c r="F6002" t="s">
        <v>941</v>
      </c>
      <c r="G6002" t="s">
        <v>942</v>
      </c>
      <c r="H6002" t="s">
        <v>943</v>
      </c>
      <c r="I6002">
        <v>61206</v>
      </c>
      <c r="J6002" t="s">
        <v>193</v>
      </c>
      <c r="K6002">
        <v>0</v>
      </c>
      <c r="L6002" s="1">
        <v>60000</v>
      </c>
      <c r="M6002" s="1">
        <v>60000</v>
      </c>
      <c r="N6002" s="1">
        <v>34694.47</v>
      </c>
      <c r="O6002" s="1">
        <v>25305.53</v>
      </c>
      <c r="P6002" s="1">
        <v>34694.47</v>
      </c>
      <c r="Q6002">
        <v>0</v>
      </c>
      <c r="R6002" s="1">
        <v>34694.47</v>
      </c>
      <c r="S6002">
        <v>0</v>
      </c>
    </row>
    <row r="6003" spans="1:19" x14ac:dyDescent="0.25">
      <c r="A6003" s="2">
        <v>1011</v>
      </c>
      <c r="B6003" t="s">
        <v>940</v>
      </c>
      <c r="C6003" s="2" t="str">
        <f t="shared" si="316"/>
        <v>14</v>
      </c>
      <c r="D6003" t="s">
        <v>482</v>
      </c>
      <c r="E6003" s="2" t="str">
        <f t="shared" si="317"/>
        <v>142030000</v>
      </c>
      <c r="F6003" t="s">
        <v>941</v>
      </c>
      <c r="G6003" t="s">
        <v>942</v>
      </c>
      <c r="H6003" t="s">
        <v>943</v>
      </c>
      <c r="I6003">
        <v>62301</v>
      </c>
      <c r="J6003" t="s">
        <v>157</v>
      </c>
      <c r="K6003" s="1">
        <v>7000</v>
      </c>
      <c r="L6003" s="1">
        <v>7000</v>
      </c>
      <c r="M6003">
        <v>0</v>
      </c>
      <c r="N6003" s="1">
        <v>5330</v>
      </c>
      <c r="O6003" s="1">
        <v>1670</v>
      </c>
      <c r="P6003" s="1">
        <v>5330</v>
      </c>
      <c r="Q6003">
        <v>0</v>
      </c>
      <c r="R6003" s="1">
        <v>5330</v>
      </c>
      <c r="S6003">
        <v>0</v>
      </c>
    </row>
    <row r="6004" spans="1:19" x14ac:dyDescent="0.25">
      <c r="A6004" s="2">
        <v>1011</v>
      </c>
      <c r="B6004" t="s">
        <v>940</v>
      </c>
      <c r="C6004" s="2" t="str">
        <f t="shared" si="316"/>
        <v>14</v>
      </c>
      <c r="D6004" t="s">
        <v>482</v>
      </c>
      <c r="E6004" s="2" t="str">
        <f t="shared" si="317"/>
        <v>142030000</v>
      </c>
      <c r="F6004" t="s">
        <v>941</v>
      </c>
      <c r="G6004" t="s">
        <v>942</v>
      </c>
      <c r="H6004" t="s">
        <v>943</v>
      </c>
      <c r="I6004">
        <v>62500</v>
      </c>
      <c r="J6004" t="s">
        <v>93</v>
      </c>
      <c r="K6004" s="1">
        <v>15000</v>
      </c>
      <c r="L6004" s="1">
        <v>15000</v>
      </c>
      <c r="M6004">
        <v>0</v>
      </c>
      <c r="N6004" s="1">
        <v>5568.54</v>
      </c>
      <c r="O6004" s="1">
        <v>9431.4599999999991</v>
      </c>
      <c r="P6004" s="1">
        <v>5568.54</v>
      </c>
      <c r="Q6004">
        <v>0</v>
      </c>
      <c r="R6004" s="1">
        <v>5568.54</v>
      </c>
      <c r="S6004">
        <v>0</v>
      </c>
    </row>
    <row r="6005" spans="1:19" x14ac:dyDescent="0.25">
      <c r="A6005" s="2">
        <v>1011</v>
      </c>
      <c r="B6005" t="s">
        <v>940</v>
      </c>
      <c r="C6005" s="2" t="str">
        <f t="shared" si="316"/>
        <v>14</v>
      </c>
      <c r="D6005" t="s">
        <v>482</v>
      </c>
      <c r="E6005" s="2" t="str">
        <f t="shared" si="317"/>
        <v>142030000</v>
      </c>
      <c r="F6005" t="s">
        <v>941</v>
      </c>
      <c r="G6005" t="s">
        <v>942</v>
      </c>
      <c r="H6005" t="s">
        <v>943</v>
      </c>
      <c r="I6005">
        <v>62501</v>
      </c>
      <c r="J6005" t="s">
        <v>126</v>
      </c>
      <c r="K6005">
        <v>0</v>
      </c>
      <c r="L6005" s="1">
        <v>30000</v>
      </c>
      <c r="M6005" s="1">
        <v>30000</v>
      </c>
      <c r="N6005" s="1">
        <v>16425</v>
      </c>
      <c r="O6005" s="1">
        <v>13575</v>
      </c>
      <c r="P6005" s="1">
        <v>16425</v>
      </c>
      <c r="Q6005">
        <v>0</v>
      </c>
      <c r="R6005" s="1">
        <v>16425</v>
      </c>
      <c r="S6005">
        <v>0</v>
      </c>
    </row>
    <row r="6006" spans="1:19" x14ac:dyDescent="0.25">
      <c r="A6006" s="2">
        <v>1011</v>
      </c>
      <c r="B6006" t="s">
        <v>940</v>
      </c>
      <c r="C6006" s="2" t="str">
        <f t="shared" si="316"/>
        <v>14</v>
      </c>
      <c r="D6006" t="s">
        <v>482</v>
      </c>
      <c r="E6006" s="2" t="str">
        <f t="shared" si="317"/>
        <v>142030000</v>
      </c>
      <c r="F6006" t="s">
        <v>941</v>
      </c>
      <c r="G6006" t="s">
        <v>942</v>
      </c>
      <c r="H6006" t="s">
        <v>943</v>
      </c>
      <c r="I6006">
        <v>62600</v>
      </c>
      <c r="J6006" t="s">
        <v>170</v>
      </c>
      <c r="K6006" s="1">
        <v>190000</v>
      </c>
      <c r="L6006" s="1">
        <v>222361</v>
      </c>
      <c r="M6006" s="1">
        <v>32361</v>
      </c>
      <c r="N6006" s="1">
        <v>207360.53</v>
      </c>
      <c r="O6006" s="1">
        <v>15000.47</v>
      </c>
      <c r="P6006" s="1">
        <v>207360.53</v>
      </c>
      <c r="Q6006">
        <v>0</v>
      </c>
      <c r="R6006" s="1">
        <v>207360.53</v>
      </c>
      <c r="S6006">
        <v>0</v>
      </c>
    </row>
    <row r="6007" spans="1:19" x14ac:dyDescent="0.25">
      <c r="A6007" s="2">
        <v>1011</v>
      </c>
      <c r="B6007" t="s">
        <v>940</v>
      </c>
      <c r="C6007" s="2" t="str">
        <f t="shared" si="316"/>
        <v>14</v>
      </c>
      <c r="D6007" t="s">
        <v>482</v>
      </c>
      <c r="E6007" s="2" t="str">
        <f t="shared" si="317"/>
        <v>142030000</v>
      </c>
      <c r="F6007" t="s">
        <v>941</v>
      </c>
      <c r="G6007" t="s">
        <v>942</v>
      </c>
      <c r="H6007" t="s">
        <v>943</v>
      </c>
      <c r="I6007">
        <v>62803</v>
      </c>
      <c r="J6007" t="s">
        <v>96</v>
      </c>
      <c r="K6007" s="1">
        <v>3000000</v>
      </c>
      <c r="L6007" s="1">
        <v>3000000</v>
      </c>
      <c r="M6007">
        <v>0</v>
      </c>
      <c r="N6007">
        <v>0</v>
      </c>
      <c r="O6007" s="1">
        <v>3000000</v>
      </c>
      <c r="P6007">
        <v>0</v>
      </c>
      <c r="Q6007">
        <v>0</v>
      </c>
      <c r="R6007">
        <v>0</v>
      </c>
      <c r="S6007">
        <v>0</v>
      </c>
    </row>
    <row r="6008" spans="1:19" x14ac:dyDescent="0.25">
      <c r="A6008" s="2">
        <v>1011</v>
      </c>
      <c r="B6008" t="s">
        <v>940</v>
      </c>
      <c r="C6008" s="2" t="str">
        <f t="shared" si="316"/>
        <v>14</v>
      </c>
      <c r="D6008" t="s">
        <v>482</v>
      </c>
      <c r="E6008" s="2" t="str">
        <f t="shared" si="317"/>
        <v>142030000</v>
      </c>
      <c r="F6008" t="s">
        <v>941</v>
      </c>
      <c r="G6008" t="s">
        <v>942</v>
      </c>
      <c r="H6008" t="s">
        <v>943</v>
      </c>
      <c r="I6008">
        <v>64001</v>
      </c>
      <c r="J6008" t="s">
        <v>333</v>
      </c>
      <c r="K6008" s="1">
        <v>4117000</v>
      </c>
      <c r="L6008" s="1">
        <v>3000976.68</v>
      </c>
      <c r="M6008" s="1">
        <v>-1116023.32</v>
      </c>
      <c r="N6008" s="1">
        <v>2358547.15</v>
      </c>
      <c r="O6008" s="1">
        <v>642429.53</v>
      </c>
      <c r="P6008" s="1">
        <v>2352055.15</v>
      </c>
      <c r="Q6008" s="1">
        <v>6492</v>
      </c>
      <c r="R6008" s="1">
        <v>2217741.73</v>
      </c>
      <c r="S6008" s="1">
        <v>134313.42000000001</v>
      </c>
    </row>
    <row r="6009" spans="1:19" x14ac:dyDescent="0.25">
      <c r="A6009" s="2">
        <v>1011</v>
      </c>
      <c r="B6009" t="s">
        <v>940</v>
      </c>
      <c r="C6009" s="2" t="str">
        <f t="shared" si="316"/>
        <v>14</v>
      </c>
      <c r="D6009" t="s">
        <v>482</v>
      </c>
      <c r="E6009" s="2" t="str">
        <f t="shared" si="317"/>
        <v>142030000</v>
      </c>
      <c r="F6009" t="s">
        <v>941</v>
      </c>
      <c r="G6009" t="s">
        <v>942</v>
      </c>
      <c r="H6009" t="s">
        <v>943</v>
      </c>
      <c r="I6009">
        <v>64010</v>
      </c>
      <c r="J6009" t="s">
        <v>99</v>
      </c>
      <c r="K6009">
        <v>0</v>
      </c>
      <c r="L6009" s="1">
        <v>106465.85</v>
      </c>
      <c r="M6009" s="1">
        <v>106465.85</v>
      </c>
      <c r="N6009" s="1">
        <v>107465.85</v>
      </c>
      <c r="O6009" s="1">
        <v>-1000</v>
      </c>
      <c r="P6009" s="1">
        <v>104319.1</v>
      </c>
      <c r="Q6009" s="1">
        <v>3146.75</v>
      </c>
      <c r="R6009" s="1">
        <v>103319.1</v>
      </c>
      <c r="S6009" s="1">
        <v>1000</v>
      </c>
    </row>
    <row r="6010" spans="1:19" x14ac:dyDescent="0.25">
      <c r="A6010" s="2">
        <v>1011</v>
      </c>
      <c r="B6010" t="s">
        <v>940</v>
      </c>
      <c r="C6010" s="2" t="str">
        <f t="shared" si="316"/>
        <v>14</v>
      </c>
      <c r="D6010" t="s">
        <v>482</v>
      </c>
      <c r="E6010" s="2" t="str">
        <f t="shared" si="317"/>
        <v>142030000</v>
      </c>
      <c r="F6010" t="s">
        <v>941</v>
      </c>
      <c r="G6010" t="s">
        <v>942</v>
      </c>
      <c r="H6010" t="s">
        <v>943</v>
      </c>
      <c r="I6010">
        <v>70300</v>
      </c>
      <c r="J6010" t="s">
        <v>948</v>
      </c>
      <c r="K6010" s="1">
        <v>1625000</v>
      </c>
      <c r="L6010">
        <v>0</v>
      </c>
      <c r="M6010" s="1">
        <v>-1625000</v>
      </c>
      <c r="N6010">
        <v>0</v>
      </c>
      <c r="O6010">
        <v>0</v>
      </c>
      <c r="P6010">
        <v>0</v>
      </c>
      <c r="Q6010">
        <v>0</v>
      </c>
      <c r="R6010">
        <v>0</v>
      </c>
      <c r="S6010">
        <v>0</v>
      </c>
    </row>
    <row r="6011" spans="1:19" x14ac:dyDescent="0.25">
      <c r="A6011" s="2">
        <v>1011</v>
      </c>
      <c r="B6011" t="s">
        <v>940</v>
      </c>
      <c r="C6011" s="2" t="str">
        <f t="shared" si="316"/>
        <v>14</v>
      </c>
      <c r="D6011" t="s">
        <v>482</v>
      </c>
      <c r="E6011" s="2" t="str">
        <f t="shared" si="317"/>
        <v>142030000</v>
      </c>
      <c r="F6011" t="s">
        <v>941</v>
      </c>
      <c r="G6011" t="s">
        <v>942</v>
      </c>
      <c r="H6011" t="s">
        <v>943</v>
      </c>
      <c r="I6011">
        <v>83009</v>
      </c>
      <c r="J6011" t="s">
        <v>46</v>
      </c>
      <c r="K6011" s="1">
        <v>15371</v>
      </c>
      <c r="L6011" s="1">
        <v>15371</v>
      </c>
      <c r="M6011">
        <v>0</v>
      </c>
      <c r="N6011" s="1">
        <v>15371</v>
      </c>
      <c r="O6011">
        <v>0</v>
      </c>
      <c r="P6011" s="1">
        <v>15371</v>
      </c>
      <c r="Q6011">
        <v>0</v>
      </c>
      <c r="R6011" s="1">
        <v>4500</v>
      </c>
      <c r="S6011" s="1">
        <v>10871</v>
      </c>
    </row>
    <row r="6012" spans="1:19" x14ac:dyDescent="0.25">
      <c r="A6012" s="2">
        <v>1012</v>
      </c>
      <c r="B6012" t="s">
        <v>949</v>
      </c>
      <c r="C6012" s="2" t="str">
        <f t="shared" ref="C6012:C6043" si="318">"11"</f>
        <v>11</v>
      </c>
      <c r="D6012" t="s">
        <v>334</v>
      </c>
      <c r="E6012" s="2" t="str">
        <f t="shared" ref="E6012:E6043" si="319">"112050000"</f>
        <v>112050000</v>
      </c>
      <c r="F6012" t="s">
        <v>950</v>
      </c>
      <c r="G6012" t="s">
        <v>951</v>
      </c>
      <c r="H6012" t="s">
        <v>952</v>
      </c>
      <c r="I6012">
        <v>10000</v>
      </c>
      <c r="J6012" t="s">
        <v>25</v>
      </c>
      <c r="K6012" s="1">
        <v>82492</v>
      </c>
      <c r="L6012" s="1">
        <v>82492</v>
      </c>
      <c r="M6012">
        <v>0</v>
      </c>
      <c r="N6012" s="1">
        <v>82491.839999999997</v>
      </c>
      <c r="O6012">
        <v>0.16</v>
      </c>
      <c r="P6012" s="1">
        <v>82491.839999999997</v>
      </c>
      <c r="Q6012">
        <v>0</v>
      </c>
      <c r="R6012" s="1">
        <v>82491.839999999997</v>
      </c>
      <c r="S6012">
        <v>0</v>
      </c>
    </row>
    <row r="6013" spans="1:19" x14ac:dyDescent="0.25">
      <c r="A6013" s="2">
        <v>1012</v>
      </c>
      <c r="B6013" t="s">
        <v>949</v>
      </c>
      <c r="C6013" s="2" t="str">
        <f t="shared" si="318"/>
        <v>11</v>
      </c>
      <c r="D6013" t="s">
        <v>334</v>
      </c>
      <c r="E6013" s="2" t="str">
        <f t="shared" si="319"/>
        <v>112050000</v>
      </c>
      <c r="F6013" t="s">
        <v>950</v>
      </c>
      <c r="G6013" t="s">
        <v>951</v>
      </c>
      <c r="H6013" t="s">
        <v>952</v>
      </c>
      <c r="I6013">
        <v>12000</v>
      </c>
      <c r="J6013" t="s">
        <v>28</v>
      </c>
      <c r="K6013" s="1">
        <v>136399</v>
      </c>
      <c r="L6013" s="1">
        <v>88151</v>
      </c>
      <c r="M6013" s="1">
        <v>-48248</v>
      </c>
      <c r="N6013" s="1">
        <v>88150.27</v>
      </c>
      <c r="O6013">
        <v>0.73</v>
      </c>
      <c r="P6013" s="1">
        <v>88150.27</v>
      </c>
      <c r="Q6013">
        <v>0</v>
      </c>
      <c r="R6013" s="1">
        <v>88150.27</v>
      </c>
      <c r="S6013">
        <v>0</v>
      </c>
    </row>
    <row r="6014" spans="1:19" x14ac:dyDescent="0.25">
      <c r="A6014" s="2">
        <v>1012</v>
      </c>
      <c r="B6014" t="s">
        <v>949</v>
      </c>
      <c r="C6014" s="2" t="str">
        <f t="shared" si="318"/>
        <v>11</v>
      </c>
      <c r="D6014" t="s">
        <v>334</v>
      </c>
      <c r="E6014" s="2" t="str">
        <f t="shared" si="319"/>
        <v>112050000</v>
      </c>
      <c r="F6014" t="s">
        <v>950</v>
      </c>
      <c r="G6014" t="s">
        <v>951</v>
      </c>
      <c r="H6014" t="s">
        <v>952</v>
      </c>
      <c r="I6014">
        <v>12001</v>
      </c>
      <c r="J6014" t="s">
        <v>51</v>
      </c>
      <c r="K6014" s="1">
        <v>149927</v>
      </c>
      <c r="L6014" s="1">
        <v>67548</v>
      </c>
      <c r="M6014" s="1">
        <v>-82379</v>
      </c>
      <c r="N6014" s="1">
        <v>67547.27</v>
      </c>
      <c r="O6014">
        <v>0.73</v>
      </c>
      <c r="P6014" s="1">
        <v>67547.27</v>
      </c>
      <c r="Q6014">
        <v>0</v>
      </c>
      <c r="R6014" s="1">
        <v>67547.27</v>
      </c>
      <c r="S6014">
        <v>0</v>
      </c>
    </row>
    <row r="6015" spans="1:19" x14ac:dyDescent="0.25">
      <c r="A6015" s="2">
        <v>1012</v>
      </c>
      <c r="B6015" t="s">
        <v>949</v>
      </c>
      <c r="C6015" s="2" t="str">
        <f t="shared" si="318"/>
        <v>11</v>
      </c>
      <c r="D6015" t="s">
        <v>334</v>
      </c>
      <c r="E6015" s="2" t="str">
        <f t="shared" si="319"/>
        <v>112050000</v>
      </c>
      <c r="F6015" t="s">
        <v>950</v>
      </c>
      <c r="G6015" t="s">
        <v>951</v>
      </c>
      <c r="H6015" t="s">
        <v>952</v>
      </c>
      <c r="I6015">
        <v>12002</v>
      </c>
      <c r="J6015" t="s">
        <v>29</v>
      </c>
      <c r="K6015" s="1">
        <v>172242</v>
      </c>
      <c r="L6015" s="1">
        <v>102125.55</v>
      </c>
      <c r="M6015" s="1">
        <v>-70116.45</v>
      </c>
      <c r="N6015" s="1">
        <v>102124.65</v>
      </c>
      <c r="O6015">
        <v>0.9</v>
      </c>
      <c r="P6015" s="1">
        <v>102124.65</v>
      </c>
      <c r="Q6015">
        <v>0</v>
      </c>
      <c r="R6015" s="1">
        <v>102124.65</v>
      </c>
      <c r="S6015">
        <v>0</v>
      </c>
    </row>
    <row r="6016" spans="1:19" x14ac:dyDescent="0.25">
      <c r="A6016" s="2">
        <v>1012</v>
      </c>
      <c r="B6016" t="s">
        <v>949</v>
      </c>
      <c r="C6016" s="2" t="str">
        <f t="shared" si="318"/>
        <v>11</v>
      </c>
      <c r="D6016" t="s">
        <v>334</v>
      </c>
      <c r="E6016" s="2" t="str">
        <f t="shared" si="319"/>
        <v>112050000</v>
      </c>
      <c r="F6016" t="s">
        <v>950</v>
      </c>
      <c r="G6016" t="s">
        <v>951</v>
      </c>
      <c r="H6016" t="s">
        <v>952</v>
      </c>
      <c r="I6016">
        <v>12003</v>
      </c>
      <c r="J6016" t="s">
        <v>30</v>
      </c>
      <c r="K6016" s="1">
        <v>97330</v>
      </c>
      <c r="L6016" s="1">
        <v>65821.63</v>
      </c>
      <c r="M6016" s="1">
        <v>-31508.37</v>
      </c>
      <c r="N6016" s="1">
        <v>65820.72</v>
      </c>
      <c r="O6016">
        <v>0.91</v>
      </c>
      <c r="P6016" s="1">
        <v>65820.72</v>
      </c>
      <c r="Q6016">
        <v>0</v>
      </c>
      <c r="R6016" s="1">
        <v>65820.72</v>
      </c>
      <c r="S6016">
        <v>0</v>
      </c>
    </row>
    <row r="6017" spans="1:19" x14ac:dyDescent="0.25">
      <c r="A6017" s="2">
        <v>1012</v>
      </c>
      <c r="B6017" t="s">
        <v>949</v>
      </c>
      <c r="C6017" s="2" t="str">
        <f t="shared" si="318"/>
        <v>11</v>
      </c>
      <c r="D6017" t="s">
        <v>334</v>
      </c>
      <c r="E6017" s="2" t="str">
        <f t="shared" si="319"/>
        <v>112050000</v>
      </c>
      <c r="F6017" t="s">
        <v>950</v>
      </c>
      <c r="G6017" t="s">
        <v>951</v>
      </c>
      <c r="H6017" t="s">
        <v>952</v>
      </c>
      <c r="I6017">
        <v>12004</v>
      </c>
      <c r="J6017" t="s">
        <v>580</v>
      </c>
      <c r="K6017" s="1">
        <v>8920</v>
      </c>
      <c r="L6017" s="1">
        <v>4471</v>
      </c>
      <c r="M6017" s="1">
        <v>-4449</v>
      </c>
      <c r="N6017" s="1">
        <v>4443.0200000000004</v>
      </c>
      <c r="O6017">
        <v>27.98</v>
      </c>
      <c r="P6017" s="1">
        <v>4443.0200000000004</v>
      </c>
      <c r="Q6017">
        <v>0</v>
      </c>
      <c r="R6017" s="1">
        <v>4443.0200000000004</v>
      </c>
      <c r="S6017">
        <v>0</v>
      </c>
    </row>
    <row r="6018" spans="1:19" x14ac:dyDescent="0.25">
      <c r="A6018" s="2">
        <v>1012</v>
      </c>
      <c r="B6018" t="s">
        <v>949</v>
      </c>
      <c r="C6018" s="2" t="str">
        <f t="shared" si="318"/>
        <v>11</v>
      </c>
      <c r="D6018" t="s">
        <v>334</v>
      </c>
      <c r="E6018" s="2" t="str">
        <f t="shared" si="319"/>
        <v>112050000</v>
      </c>
      <c r="F6018" t="s">
        <v>950</v>
      </c>
      <c r="G6018" t="s">
        <v>951</v>
      </c>
      <c r="H6018" t="s">
        <v>952</v>
      </c>
      <c r="I6018">
        <v>12005</v>
      </c>
      <c r="J6018" t="s">
        <v>31</v>
      </c>
      <c r="K6018" s="1">
        <v>86033</v>
      </c>
      <c r="L6018" s="1">
        <v>68916</v>
      </c>
      <c r="M6018" s="1">
        <v>-17117</v>
      </c>
      <c r="N6018" s="1">
        <v>68915.88</v>
      </c>
      <c r="O6018">
        <v>0.12</v>
      </c>
      <c r="P6018" s="1">
        <v>68915.88</v>
      </c>
      <c r="Q6018">
        <v>0</v>
      </c>
      <c r="R6018" s="1">
        <v>68915.88</v>
      </c>
      <c r="S6018">
        <v>0</v>
      </c>
    </row>
    <row r="6019" spans="1:19" x14ac:dyDescent="0.25">
      <c r="A6019" s="2">
        <v>1012</v>
      </c>
      <c r="B6019" t="s">
        <v>949</v>
      </c>
      <c r="C6019" s="2" t="str">
        <f t="shared" si="318"/>
        <v>11</v>
      </c>
      <c r="D6019" t="s">
        <v>334</v>
      </c>
      <c r="E6019" s="2" t="str">
        <f t="shared" si="319"/>
        <v>112050000</v>
      </c>
      <c r="F6019" t="s">
        <v>950</v>
      </c>
      <c r="G6019" t="s">
        <v>951</v>
      </c>
      <c r="H6019" t="s">
        <v>952</v>
      </c>
      <c r="I6019">
        <v>12100</v>
      </c>
      <c r="J6019" t="s">
        <v>32</v>
      </c>
      <c r="K6019" s="1">
        <v>337204</v>
      </c>
      <c r="L6019" s="1">
        <v>220838.7</v>
      </c>
      <c r="M6019" s="1">
        <v>-116365.3</v>
      </c>
      <c r="N6019" s="1">
        <v>220838.38</v>
      </c>
      <c r="O6019">
        <v>0.32</v>
      </c>
      <c r="P6019" s="1">
        <v>220838.38</v>
      </c>
      <c r="Q6019">
        <v>0</v>
      </c>
      <c r="R6019" s="1">
        <v>220838.38</v>
      </c>
      <c r="S6019">
        <v>0</v>
      </c>
    </row>
    <row r="6020" spans="1:19" x14ac:dyDescent="0.25">
      <c r="A6020" s="2">
        <v>1012</v>
      </c>
      <c r="B6020" t="s">
        <v>949</v>
      </c>
      <c r="C6020" s="2" t="str">
        <f t="shared" si="318"/>
        <v>11</v>
      </c>
      <c r="D6020" t="s">
        <v>334</v>
      </c>
      <c r="E6020" s="2" t="str">
        <f t="shared" si="319"/>
        <v>112050000</v>
      </c>
      <c r="F6020" t="s">
        <v>950</v>
      </c>
      <c r="G6020" t="s">
        <v>951</v>
      </c>
      <c r="H6020" t="s">
        <v>952</v>
      </c>
      <c r="I6020">
        <v>12101</v>
      </c>
      <c r="J6020" t="s">
        <v>33</v>
      </c>
      <c r="K6020" s="1">
        <v>626282</v>
      </c>
      <c r="L6020" s="1">
        <v>419209.29</v>
      </c>
      <c r="M6020" s="1">
        <v>-207072.71</v>
      </c>
      <c r="N6020" s="1">
        <v>419209.13</v>
      </c>
      <c r="O6020">
        <v>0.16</v>
      </c>
      <c r="P6020" s="1">
        <v>419209.13</v>
      </c>
      <c r="Q6020">
        <v>0</v>
      </c>
      <c r="R6020" s="1">
        <v>419209.13</v>
      </c>
      <c r="S6020">
        <v>0</v>
      </c>
    </row>
    <row r="6021" spans="1:19" x14ac:dyDescent="0.25">
      <c r="A6021" s="2">
        <v>1012</v>
      </c>
      <c r="B6021" t="s">
        <v>949</v>
      </c>
      <c r="C6021" s="2" t="str">
        <f t="shared" si="318"/>
        <v>11</v>
      </c>
      <c r="D6021" t="s">
        <v>334</v>
      </c>
      <c r="E6021" s="2" t="str">
        <f t="shared" si="319"/>
        <v>112050000</v>
      </c>
      <c r="F6021" t="s">
        <v>950</v>
      </c>
      <c r="G6021" t="s">
        <v>951</v>
      </c>
      <c r="H6021" t="s">
        <v>952</v>
      </c>
      <c r="I6021">
        <v>12103</v>
      </c>
      <c r="J6021" t="s">
        <v>52</v>
      </c>
      <c r="K6021" s="1">
        <v>5780</v>
      </c>
      <c r="L6021" s="1">
        <v>5780</v>
      </c>
      <c r="M6021">
        <v>0</v>
      </c>
      <c r="N6021" s="1">
        <v>5807.76</v>
      </c>
      <c r="O6021">
        <v>-27.76</v>
      </c>
      <c r="P6021" s="1">
        <v>5807.76</v>
      </c>
      <c r="Q6021">
        <v>0</v>
      </c>
      <c r="R6021" s="1">
        <v>5807.76</v>
      </c>
      <c r="S6021">
        <v>0</v>
      </c>
    </row>
    <row r="6022" spans="1:19" x14ac:dyDescent="0.25">
      <c r="A6022" s="2">
        <v>1012</v>
      </c>
      <c r="B6022" t="s">
        <v>949</v>
      </c>
      <c r="C6022" s="2" t="str">
        <f t="shared" si="318"/>
        <v>11</v>
      </c>
      <c r="D6022" t="s">
        <v>334</v>
      </c>
      <c r="E6022" s="2" t="str">
        <f t="shared" si="319"/>
        <v>112050000</v>
      </c>
      <c r="F6022" t="s">
        <v>950</v>
      </c>
      <c r="G6022" t="s">
        <v>951</v>
      </c>
      <c r="H6022" t="s">
        <v>952</v>
      </c>
      <c r="I6022">
        <v>13000</v>
      </c>
      <c r="J6022" t="s">
        <v>53</v>
      </c>
      <c r="K6022" s="1">
        <v>2510243</v>
      </c>
      <c r="L6022" s="1">
        <v>1847163.98</v>
      </c>
      <c r="M6022" s="1">
        <v>-663079.02</v>
      </c>
      <c r="N6022" s="1">
        <v>1847163.79</v>
      </c>
      <c r="O6022">
        <v>0.19</v>
      </c>
      <c r="P6022" s="1">
        <v>1847163.79</v>
      </c>
      <c r="Q6022">
        <v>0</v>
      </c>
      <c r="R6022" s="1">
        <v>1847163.79</v>
      </c>
      <c r="S6022">
        <v>0</v>
      </c>
    </row>
    <row r="6023" spans="1:19" x14ac:dyDescent="0.25">
      <c r="A6023" s="2">
        <v>1012</v>
      </c>
      <c r="B6023" t="s">
        <v>949</v>
      </c>
      <c r="C6023" s="2" t="str">
        <f t="shared" si="318"/>
        <v>11</v>
      </c>
      <c r="D6023" t="s">
        <v>334</v>
      </c>
      <c r="E6023" s="2" t="str">
        <f t="shared" si="319"/>
        <v>112050000</v>
      </c>
      <c r="F6023" t="s">
        <v>950</v>
      </c>
      <c r="G6023" t="s">
        <v>951</v>
      </c>
      <c r="H6023" t="s">
        <v>952</v>
      </c>
      <c r="I6023">
        <v>13001</v>
      </c>
      <c r="J6023" t="s">
        <v>54</v>
      </c>
      <c r="K6023" s="1">
        <v>75586</v>
      </c>
      <c r="L6023" s="1">
        <v>54270</v>
      </c>
      <c r="M6023" s="1">
        <v>-21316</v>
      </c>
      <c r="N6023" s="1">
        <v>54269.46</v>
      </c>
      <c r="O6023">
        <v>0.54</v>
      </c>
      <c r="P6023" s="1">
        <v>54269.46</v>
      </c>
      <c r="Q6023">
        <v>0</v>
      </c>
      <c r="R6023" s="1">
        <v>54269.46</v>
      </c>
      <c r="S6023">
        <v>0</v>
      </c>
    </row>
    <row r="6024" spans="1:19" x14ac:dyDescent="0.25">
      <c r="A6024" s="2">
        <v>1012</v>
      </c>
      <c r="B6024" t="s">
        <v>949</v>
      </c>
      <c r="C6024" s="2" t="str">
        <f t="shared" si="318"/>
        <v>11</v>
      </c>
      <c r="D6024" t="s">
        <v>334</v>
      </c>
      <c r="E6024" s="2" t="str">
        <f t="shared" si="319"/>
        <v>112050000</v>
      </c>
      <c r="F6024" t="s">
        <v>950</v>
      </c>
      <c r="G6024" t="s">
        <v>951</v>
      </c>
      <c r="H6024" t="s">
        <v>952</v>
      </c>
      <c r="I6024">
        <v>13002</v>
      </c>
      <c r="J6024" t="s">
        <v>55</v>
      </c>
      <c r="K6024">
        <v>0</v>
      </c>
      <c r="L6024" s="1">
        <v>8785.66</v>
      </c>
      <c r="M6024" s="1">
        <v>8785.66</v>
      </c>
      <c r="N6024" s="1">
        <v>8785.66</v>
      </c>
      <c r="O6024">
        <v>0</v>
      </c>
      <c r="P6024" s="1">
        <v>8785.66</v>
      </c>
      <c r="Q6024">
        <v>0</v>
      </c>
      <c r="R6024" s="1">
        <v>8785.66</v>
      </c>
      <c r="S6024">
        <v>0</v>
      </c>
    </row>
    <row r="6025" spans="1:19" x14ac:dyDescent="0.25">
      <c r="A6025" s="2">
        <v>1012</v>
      </c>
      <c r="B6025" t="s">
        <v>949</v>
      </c>
      <c r="C6025" s="2" t="str">
        <f t="shared" si="318"/>
        <v>11</v>
      </c>
      <c r="D6025" t="s">
        <v>334</v>
      </c>
      <c r="E6025" s="2" t="str">
        <f t="shared" si="319"/>
        <v>112050000</v>
      </c>
      <c r="F6025" t="s">
        <v>950</v>
      </c>
      <c r="G6025" t="s">
        <v>951</v>
      </c>
      <c r="H6025" t="s">
        <v>952</v>
      </c>
      <c r="I6025">
        <v>13005</v>
      </c>
      <c r="J6025" t="s">
        <v>56</v>
      </c>
      <c r="K6025" s="1">
        <v>234126</v>
      </c>
      <c r="L6025" s="1">
        <v>200418</v>
      </c>
      <c r="M6025" s="1">
        <v>-33708</v>
      </c>
      <c r="N6025" s="1">
        <v>200417.1</v>
      </c>
      <c r="O6025">
        <v>0.9</v>
      </c>
      <c r="P6025" s="1">
        <v>200417.1</v>
      </c>
      <c r="Q6025">
        <v>0</v>
      </c>
      <c r="R6025" s="1">
        <v>200417.1</v>
      </c>
      <c r="S6025">
        <v>0</v>
      </c>
    </row>
    <row r="6026" spans="1:19" x14ac:dyDescent="0.25">
      <c r="A6026" s="2">
        <v>1012</v>
      </c>
      <c r="B6026" t="s">
        <v>949</v>
      </c>
      <c r="C6026" s="2" t="str">
        <f t="shared" si="318"/>
        <v>11</v>
      </c>
      <c r="D6026" t="s">
        <v>334</v>
      </c>
      <c r="E6026" s="2" t="str">
        <f t="shared" si="319"/>
        <v>112050000</v>
      </c>
      <c r="F6026" t="s">
        <v>950</v>
      </c>
      <c r="G6026" t="s">
        <v>951</v>
      </c>
      <c r="H6026" t="s">
        <v>952</v>
      </c>
      <c r="I6026">
        <v>13100</v>
      </c>
      <c r="J6026" t="s">
        <v>103</v>
      </c>
      <c r="K6026" s="1">
        <v>8002</v>
      </c>
      <c r="L6026">
        <v>0</v>
      </c>
      <c r="M6026" s="1">
        <v>-8002</v>
      </c>
      <c r="N6026">
        <v>0</v>
      </c>
      <c r="O6026">
        <v>0</v>
      </c>
      <c r="P6026">
        <v>0</v>
      </c>
      <c r="Q6026">
        <v>0</v>
      </c>
      <c r="R6026">
        <v>0</v>
      </c>
      <c r="S6026">
        <v>0</v>
      </c>
    </row>
    <row r="6027" spans="1:19" x14ac:dyDescent="0.25">
      <c r="A6027" s="2">
        <v>1012</v>
      </c>
      <c r="B6027" t="s">
        <v>949</v>
      </c>
      <c r="C6027" s="2" t="str">
        <f t="shared" si="318"/>
        <v>11</v>
      </c>
      <c r="D6027" t="s">
        <v>334</v>
      </c>
      <c r="E6027" s="2" t="str">
        <f t="shared" si="319"/>
        <v>112050000</v>
      </c>
      <c r="F6027" t="s">
        <v>950</v>
      </c>
      <c r="G6027" t="s">
        <v>951</v>
      </c>
      <c r="H6027" t="s">
        <v>952</v>
      </c>
      <c r="I6027">
        <v>15001</v>
      </c>
      <c r="J6027" t="s">
        <v>34</v>
      </c>
      <c r="K6027" s="1">
        <v>11365</v>
      </c>
      <c r="L6027" s="1">
        <v>11364</v>
      </c>
      <c r="M6027">
        <v>-1</v>
      </c>
      <c r="N6027" s="1">
        <v>11363.16</v>
      </c>
      <c r="O6027">
        <v>0.84</v>
      </c>
      <c r="P6027" s="1">
        <v>11363.16</v>
      </c>
      <c r="Q6027">
        <v>0</v>
      </c>
      <c r="R6027" s="1">
        <v>11363.16</v>
      </c>
      <c r="S6027">
        <v>0</v>
      </c>
    </row>
    <row r="6028" spans="1:19" x14ac:dyDescent="0.25">
      <c r="A6028" s="2">
        <v>1012</v>
      </c>
      <c r="B6028" t="s">
        <v>949</v>
      </c>
      <c r="C6028" s="2" t="str">
        <f t="shared" si="318"/>
        <v>11</v>
      </c>
      <c r="D6028" t="s">
        <v>334</v>
      </c>
      <c r="E6028" s="2" t="str">
        <f t="shared" si="319"/>
        <v>112050000</v>
      </c>
      <c r="F6028" t="s">
        <v>950</v>
      </c>
      <c r="G6028" t="s">
        <v>951</v>
      </c>
      <c r="H6028" t="s">
        <v>952</v>
      </c>
      <c r="I6028">
        <v>16000</v>
      </c>
      <c r="J6028" t="s">
        <v>35</v>
      </c>
      <c r="K6028" s="1">
        <v>1012235</v>
      </c>
      <c r="L6028" s="1">
        <v>1089792.45</v>
      </c>
      <c r="M6028" s="1">
        <v>77557.45</v>
      </c>
      <c r="N6028" s="1">
        <v>1089792.45</v>
      </c>
      <c r="O6028">
        <v>0</v>
      </c>
      <c r="P6028" s="1">
        <v>1089792.45</v>
      </c>
      <c r="Q6028">
        <v>0</v>
      </c>
      <c r="R6028" s="1">
        <v>1089792.45</v>
      </c>
      <c r="S6028">
        <v>0</v>
      </c>
    </row>
    <row r="6029" spans="1:19" x14ac:dyDescent="0.25">
      <c r="A6029" s="2">
        <v>1012</v>
      </c>
      <c r="B6029" t="s">
        <v>949</v>
      </c>
      <c r="C6029" s="2" t="str">
        <f t="shared" si="318"/>
        <v>11</v>
      </c>
      <c r="D6029" t="s">
        <v>334</v>
      </c>
      <c r="E6029" s="2" t="str">
        <f t="shared" si="319"/>
        <v>112050000</v>
      </c>
      <c r="F6029" t="s">
        <v>950</v>
      </c>
      <c r="G6029" t="s">
        <v>951</v>
      </c>
      <c r="H6029" t="s">
        <v>952</v>
      </c>
      <c r="I6029">
        <v>16001</v>
      </c>
      <c r="J6029" t="s">
        <v>61</v>
      </c>
      <c r="K6029" s="1">
        <v>2401</v>
      </c>
      <c r="L6029">
        <v>0</v>
      </c>
      <c r="M6029" s="1">
        <v>-2401</v>
      </c>
      <c r="N6029">
        <v>0</v>
      </c>
      <c r="O6029">
        <v>0</v>
      </c>
      <c r="P6029">
        <v>0</v>
      </c>
      <c r="Q6029">
        <v>0</v>
      </c>
      <c r="R6029">
        <v>0</v>
      </c>
      <c r="S6029">
        <v>0</v>
      </c>
    </row>
    <row r="6030" spans="1:19" x14ac:dyDescent="0.25">
      <c r="A6030" s="2">
        <v>1012</v>
      </c>
      <c r="B6030" t="s">
        <v>949</v>
      </c>
      <c r="C6030" s="2" t="str">
        <f t="shared" si="318"/>
        <v>11</v>
      </c>
      <c r="D6030" t="s">
        <v>334</v>
      </c>
      <c r="E6030" s="2" t="str">
        <f t="shared" si="319"/>
        <v>112050000</v>
      </c>
      <c r="F6030" t="s">
        <v>950</v>
      </c>
      <c r="G6030" t="s">
        <v>951</v>
      </c>
      <c r="H6030" t="s">
        <v>952</v>
      </c>
      <c r="I6030">
        <v>16108</v>
      </c>
      <c r="J6030" t="s">
        <v>36</v>
      </c>
      <c r="K6030" s="1">
        <v>15831</v>
      </c>
      <c r="L6030" s="1">
        <v>31720.71</v>
      </c>
      <c r="M6030" s="1">
        <v>15889.71</v>
      </c>
      <c r="N6030" s="1">
        <v>31720.5</v>
      </c>
      <c r="O6030">
        <v>0.21</v>
      </c>
      <c r="P6030" s="1">
        <v>31720.5</v>
      </c>
      <c r="Q6030">
        <v>0</v>
      </c>
      <c r="R6030" s="1">
        <v>31720.5</v>
      </c>
      <c r="S6030">
        <v>0</v>
      </c>
    </row>
    <row r="6031" spans="1:19" x14ac:dyDescent="0.25">
      <c r="A6031" s="2">
        <v>1012</v>
      </c>
      <c r="B6031" t="s">
        <v>949</v>
      </c>
      <c r="C6031" s="2" t="str">
        <f t="shared" si="318"/>
        <v>11</v>
      </c>
      <c r="D6031" t="s">
        <v>334</v>
      </c>
      <c r="E6031" s="2" t="str">
        <f t="shared" si="319"/>
        <v>112050000</v>
      </c>
      <c r="F6031" t="s">
        <v>950</v>
      </c>
      <c r="G6031" t="s">
        <v>951</v>
      </c>
      <c r="H6031" t="s">
        <v>952</v>
      </c>
      <c r="I6031">
        <v>16201</v>
      </c>
      <c r="J6031" t="s">
        <v>37</v>
      </c>
      <c r="K6031" s="1">
        <v>33250</v>
      </c>
      <c r="L6031" s="1">
        <v>40834.78</v>
      </c>
      <c r="M6031" s="1">
        <v>7584.78</v>
      </c>
      <c r="N6031" s="1">
        <v>40834.589999999997</v>
      </c>
      <c r="O6031">
        <v>0.19</v>
      </c>
      <c r="P6031" s="1">
        <v>40834.589999999997</v>
      </c>
      <c r="Q6031">
        <v>0</v>
      </c>
      <c r="R6031" s="1">
        <v>40834.589999999997</v>
      </c>
      <c r="S6031">
        <v>0</v>
      </c>
    </row>
    <row r="6032" spans="1:19" x14ac:dyDescent="0.25">
      <c r="A6032" s="2">
        <v>1012</v>
      </c>
      <c r="B6032" t="s">
        <v>949</v>
      </c>
      <c r="C6032" s="2" t="str">
        <f t="shared" si="318"/>
        <v>11</v>
      </c>
      <c r="D6032" t="s">
        <v>334</v>
      </c>
      <c r="E6032" s="2" t="str">
        <f t="shared" si="319"/>
        <v>112050000</v>
      </c>
      <c r="F6032" t="s">
        <v>950</v>
      </c>
      <c r="G6032" t="s">
        <v>951</v>
      </c>
      <c r="H6032" t="s">
        <v>952</v>
      </c>
      <c r="I6032">
        <v>20200</v>
      </c>
      <c r="J6032" t="s">
        <v>64</v>
      </c>
      <c r="K6032" s="1">
        <v>103100</v>
      </c>
      <c r="L6032" s="1">
        <v>93546.36</v>
      </c>
      <c r="M6032" s="1">
        <v>-9553.64</v>
      </c>
      <c r="N6032" s="1">
        <v>93546.36</v>
      </c>
      <c r="O6032">
        <v>0</v>
      </c>
      <c r="P6032" s="1">
        <v>93546.36</v>
      </c>
      <c r="Q6032">
        <v>0</v>
      </c>
      <c r="R6032" s="1">
        <v>93546.36</v>
      </c>
      <c r="S6032">
        <v>0</v>
      </c>
    </row>
    <row r="6033" spans="1:19" x14ac:dyDescent="0.25">
      <c r="A6033" s="2">
        <v>1012</v>
      </c>
      <c r="B6033" t="s">
        <v>949</v>
      </c>
      <c r="C6033" s="2" t="str">
        <f t="shared" si="318"/>
        <v>11</v>
      </c>
      <c r="D6033" t="s">
        <v>334</v>
      </c>
      <c r="E6033" s="2" t="str">
        <f t="shared" si="319"/>
        <v>112050000</v>
      </c>
      <c r="F6033" t="s">
        <v>950</v>
      </c>
      <c r="G6033" t="s">
        <v>951</v>
      </c>
      <c r="H6033" t="s">
        <v>952</v>
      </c>
      <c r="I6033">
        <v>20500</v>
      </c>
      <c r="J6033" t="s">
        <v>67</v>
      </c>
      <c r="K6033" s="1">
        <v>95000</v>
      </c>
      <c r="L6033" s="1">
        <v>57150</v>
      </c>
      <c r="M6033" s="1">
        <v>-37850</v>
      </c>
      <c r="N6033" s="1">
        <v>57053.33</v>
      </c>
      <c r="O6033">
        <v>96.67</v>
      </c>
      <c r="P6033" s="1">
        <v>57053.33</v>
      </c>
      <c r="Q6033">
        <v>0</v>
      </c>
      <c r="R6033" s="1">
        <v>50512.68</v>
      </c>
      <c r="S6033" s="1">
        <v>6540.65</v>
      </c>
    </row>
    <row r="6034" spans="1:19" x14ac:dyDescent="0.25">
      <c r="A6034" s="2">
        <v>1012</v>
      </c>
      <c r="B6034" t="s">
        <v>949</v>
      </c>
      <c r="C6034" s="2" t="str">
        <f t="shared" si="318"/>
        <v>11</v>
      </c>
      <c r="D6034" t="s">
        <v>334</v>
      </c>
      <c r="E6034" s="2" t="str">
        <f t="shared" si="319"/>
        <v>112050000</v>
      </c>
      <c r="F6034" t="s">
        <v>950</v>
      </c>
      <c r="G6034" t="s">
        <v>951</v>
      </c>
      <c r="H6034" t="s">
        <v>952</v>
      </c>
      <c r="I6034">
        <v>21200</v>
      </c>
      <c r="J6034" t="s">
        <v>68</v>
      </c>
      <c r="K6034" s="1">
        <v>110000</v>
      </c>
      <c r="L6034" s="1">
        <v>60100</v>
      </c>
      <c r="M6034" s="1">
        <v>-49900</v>
      </c>
      <c r="N6034" s="1">
        <v>68177.22</v>
      </c>
      <c r="O6034" s="1">
        <v>-8077.22</v>
      </c>
      <c r="P6034" s="1">
        <v>68177.22</v>
      </c>
      <c r="Q6034">
        <v>0</v>
      </c>
      <c r="R6034" s="1">
        <v>68177.22</v>
      </c>
      <c r="S6034">
        <v>0</v>
      </c>
    </row>
    <row r="6035" spans="1:19" x14ac:dyDescent="0.25">
      <c r="A6035" s="2">
        <v>1012</v>
      </c>
      <c r="B6035" t="s">
        <v>949</v>
      </c>
      <c r="C6035" s="2" t="str">
        <f t="shared" si="318"/>
        <v>11</v>
      </c>
      <c r="D6035" t="s">
        <v>334</v>
      </c>
      <c r="E6035" s="2" t="str">
        <f t="shared" si="319"/>
        <v>112050000</v>
      </c>
      <c r="F6035" t="s">
        <v>950</v>
      </c>
      <c r="G6035" t="s">
        <v>951</v>
      </c>
      <c r="H6035" t="s">
        <v>952</v>
      </c>
      <c r="I6035">
        <v>21300</v>
      </c>
      <c r="J6035" t="s">
        <v>69</v>
      </c>
      <c r="K6035" s="1">
        <v>320000</v>
      </c>
      <c r="L6035" s="1">
        <v>173300</v>
      </c>
      <c r="M6035" s="1">
        <v>-146700</v>
      </c>
      <c r="N6035" s="1">
        <v>152528.63</v>
      </c>
      <c r="O6035" s="1">
        <v>20771.37</v>
      </c>
      <c r="P6035" s="1">
        <v>152528.63</v>
      </c>
      <c r="Q6035">
        <v>0</v>
      </c>
      <c r="R6035" s="1">
        <v>123105.21</v>
      </c>
      <c r="S6035" s="1">
        <v>29423.42</v>
      </c>
    </row>
    <row r="6036" spans="1:19" x14ac:dyDescent="0.25">
      <c r="A6036" s="2">
        <v>1012</v>
      </c>
      <c r="B6036" t="s">
        <v>949</v>
      </c>
      <c r="C6036" s="2" t="str">
        <f t="shared" si="318"/>
        <v>11</v>
      </c>
      <c r="D6036" t="s">
        <v>334</v>
      </c>
      <c r="E6036" s="2" t="str">
        <f t="shared" si="319"/>
        <v>112050000</v>
      </c>
      <c r="F6036" t="s">
        <v>950</v>
      </c>
      <c r="G6036" t="s">
        <v>951</v>
      </c>
      <c r="H6036" t="s">
        <v>952</v>
      </c>
      <c r="I6036">
        <v>21500</v>
      </c>
      <c r="J6036" t="s">
        <v>71</v>
      </c>
      <c r="K6036" s="1">
        <v>2000</v>
      </c>
      <c r="L6036" s="1">
        <v>2000</v>
      </c>
      <c r="M6036">
        <v>0</v>
      </c>
      <c r="N6036">
        <v>226.5</v>
      </c>
      <c r="O6036" s="1">
        <v>1773.5</v>
      </c>
      <c r="P6036">
        <v>226.5</v>
      </c>
      <c r="Q6036">
        <v>0</v>
      </c>
      <c r="R6036">
        <v>226.48</v>
      </c>
      <c r="S6036">
        <v>0.02</v>
      </c>
    </row>
    <row r="6037" spans="1:19" x14ac:dyDescent="0.25">
      <c r="A6037" s="2">
        <v>1012</v>
      </c>
      <c r="B6037" t="s">
        <v>949</v>
      </c>
      <c r="C6037" s="2" t="str">
        <f t="shared" si="318"/>
        <v>11</v>
      </c>
      <c r="D6037" t="s">
        <v>334</v>
      </c>
      <c r="E6037" s="2" t="str">
        <f t="shared" si="319"/>
        <v>112050000</v>
      </c>
      <c r="F6037" t="s">
        <v>950</v>
      </c>
      <c r="G6037" t="s">
        <v>951</v>
      </c>
      <c r="H6037" t="s">
        <v>952</v>
      </c>
      <c r="I6037">
        <v>21600</v>
      </c>
      <c r="J6037" t="s">
        <v>356</v>
      </c>
      <c r="K6037" s="1">
        <v>126130</v>
      </c>
      <c r="L6037" s="1">
        <v>126130</v>
      </c>
      <c r="M6037">
        <v>0</v>
      </c>
      <c r="N6037" s="1">
        <v>139595.78</v>
      </c>
      <c r="O6037" s="1">
        <v>-13465.78</v>
      </c>
      <c r="P6037" s="1">
        <v>139595.78</v>
      </c>
      <c r="Q6037">
        <v>0</v>
      </c>
      <c r="R6037" s="1">
        <v>139595.78</v>
      </c>
      <c r="S6037">
        <v>0</v>
      </c>
    </row>
    <row r="6038" spans="1:19" x14ac:dyDescent="0.25">
      <c r="A6038" s="2">
        <v>1012</v>
      </c>
      <c r="B6038" t="s">
        <v>949</v>
      </c>
      <c r="C6038" s="2" t="str">
        <f t="shared" si="318"/>
        <v>11</v>
      </c>
      <c r="D6038" t="s">
        <v>334</v>
      </c>
      <c r="E6038" s="2" t="str">
        <f t="shared" si="319"/>
        <v>112050000</v>
      </c>
      <c r="F6038" t="s">
        <v>950</v>
      </c>
      <c r="G6038" t="s">
        <v>951</v>
      </c>
      <c r="H6038" t="s">
        <v>952</v>
      </c>
      <c r="I6038">
        <v>22000</v>
      </c>
      <c r="J6038" t="s">
        <v>39</v>
      </c>
      <c r="K6038" s="1">
        <v>5000</v>
      </c>
      <c r="L6038" s="1">
        <v>1728.47</v>
      </c>
      <c r="M6038" s="1">
        <v>-3271.53</v>
      </c>
      <c r="N6038" s="1">
        <v>1728.47</v>
      </c>
      <c r="O6038">
        <v>0</v>
      </c>
      <c r="P6038" s="1">
        <v>1728.47</v>
      </c>
      <c r="Q6038">
        <v>0</v>
      </c>
      <c r="R6038" s="1">
        <v>1728.47</v>
      </c>
      <c r="S6038">
        <v>0</v>
      </c>
    </row>
    <row r="6039" spans="1:19" x14ac:dyDescent="0.25">
      <c r="A6039" s="2">
        <v>1012</v>
      </c>
      <c r="B6039" t="s">
        <v>949</v>
      </c>
      <c r="C6039" s="2" t="str">
        <f t="shared" si="318"/>
        <v>11</v>
      </c>
      <c r="D6039" t="s">
        <v>334</v>
      </c>
      <c r="E6039" s="2" t="str">
        <f t="shared" si="319"/>
        <v>112050000</v>
      </c>
      <c r="F6039" t="s">
        <v>950</v>
      </c>
      <c r="G6039" t="s">
        <v>951</v>
      </c>
      <c r="H6039" t="s">
        <v>952</v>
      </c>
      <c r="I6039">
        <v>22004</v>
      </c>
      <c r="J6039" t="s">
        <v>72</v>
      </c>
      <c r="K6039" s="1">
        <v>14600</v>
      </c>
      <c r="L6039" s="1">
        <v>14600</v>
      </c>
      <c r="M6039">
        <v>0</v>
      </c>
      <c r="N6039" s="1">
        <v>16436.8</v>
      </c>
      <c r="O6039" s="1">
        <v>-1836.8</v>
      </c>
      <c r="P6039" s="1">
        <v>16436.8</v>
      </c>
      <c r="Q6039">
        <v>0</v>
      </c>
      <c r="R6039" s="1">
        <v>16436.8</v>
      </c>
      <c r="S6039">
        <v>0</v>
      </c>
    </row>
    <row r="6040" spans="1:19" x14ac:dyDescent="0.25">
      <c r="A6040" s="2">
        <v>1012</v>
      </c>
      <c r="B6040" t="s">
        <v>949</v>
      </c>
      <c r="C6040" s="2" t="str">
        <f t="shared" si="318"/>
        <v>11</v>
      </c>
      <c r="D6040" t="s">
        <v>334</v>
      </c>
      <c r="E6040" s="2" t="str">
        <f t="shared" si="319"/>
        <v>112050000</v>
      </c>
      <c r="F6040" t="s">
        <v>950</v>
      </c>
      <c r="G6040" t="s">
        <v>951</v>
      </c>
      <c r="H6040" t="s">
        <v>952</v>
      </c>
      <c r="I6040">
        <v>22100</v>
      </c>
      <c r="J6040" t="s">
        <v>73</v>
      </c>
      <c r="K6040" s="1">
        <v>100000</v>
      </c>
      <c r="L6040" s="1">
        <v>100000</v>
      </c>
      <c r="M6040">
        <v>0</v>
      </c>
      <c r="N6040" s="1">
        <v>109413.92</v>
      </c>
      <c r="O6040" s="1">
        <v>-9413.92</v>
      </c>
      <c r="P6040" s="1">
        <v>109413.92</v>
      </c>
      <c r="Q6040">
        <v>0</v>
      </c>
      <c r="R6040" s="1">
        <v>109413.92</v>
      </c>
      <c r="S6040">
        <v>0</v>
      </c>
    </row>
    <row r="6041" spans="1:19" x14ac:dyDescent="0.25">
      <c r="A6041" s="2">
        <v>1012</v>
      </c>
      <c r="B6041" t="s">
        <v>949</v>
      </c>
      <c r="C6041" s="2" t="str">
        <f t="shared" si="318"/>
        <v>11</v>
      </c>
      <c r="D6041" t="s">
        <v>334</v>
      </c>
      <c r="E6041" s="2" t="str">
        <f t="shared" si="319"/>
        <v>112050000</v>
      </c>
      <c r="F6041" t="s">
        <v>950</v>
      </c>
      <c r="G6041" t="s">
        <v>951</v>
      </c>
      <c r="H6041" t="s">
        <v>952</v>
      </c>
      <c r="I6041">
        <v>22101</v>
      </c>
      <c r="J6041" t="s">
        <v>74</v>
      </c>
      <c r="K6041" s="1">
        <v>10000</v>
      </c>
      <c r="L6041" s="1">
        <v>6703.63</v>
      </c>
      <c r="M6041" s="1">
        <v>-3296.37</v>
      </c>
      <c r="N6041" s="1">
        <v>7011.29</v>
      </c>
      <c r="O6041">
        <v>-307.66000000000003</v>
      </c>
      <c r="P6041" s="1">
        <v>7011.29</v>
      </c>
      <c r="Q6041">
        <v>0</v>
      </c>
      <c r="R6041" s="1">
        <v>6868.14</v>
      </c>
      <c r="S6041">
        <v>143.15</v>
      </c>
    </row>
    <row r="6042" spans="1:19" x14ac:dyDescent="0.25">
      <c r="A6042" s="2">
        <v>1012</v>
      </c>
      <c r="B6042" t="s">
        <v>949</v>
      </c>
      <c r="C6042" s="2" t="str">
        <f t="shared" si="318"/>
        <v>11</v>
      </c>
      <c r="D6042" t="s">
        <v>334</v>
      </c>
      <c r="E6042" s="2" t="str">
        <f t="shared" si="319"/>
        <v>112050000</v>
      </c>
      <c r="F6042" t="s">
        <v>950</v>
      </c>
      <c r="G6042" t="s">
        <v>951</v>
      </c>
      <c r="H6042" t="s">
        <v>952</v>
      </c>
      <c r="I6042">
        <v>22103</v>
      </c>
      <c r="J6042" t="s">
        <v>76</v>
      </c>
      <c r="K6042" s="1">
        <v>20000</v>
      </c>
      <c r="L6042" s="1">
        <v>5274.42</v>
      </c>
      <c r="M6042" s="1">
        <v>-14725.58</v>
      </c>
      <c r="N6042" s="1">
        <v>5274.42</v>
      </c>
      <c r="O6042">
        <v>0</v>
      </c>
      <c r="P6042" s="1">
        <v>5274.42</v>
      </c>
      <c r="Q6042">
        <v>0</v>
      </c>
      <c r="R6042" s="1">
        <v>5274.42</v>
      </c>
      <c r="S6042">
        <v>0</v>
      </c>
    </row>
    <row r="6043" spans="1:19" x14ac:dyDescent="0.25">
      <c r="A6043" s="2">
        <v>1012</v>
      </c>
      <c r="B6043" t="s">
        <v>949</v>
      </c>
      <c r="C6043" s="2" t="str">
        <f t="shared" si="318"/>
        <v>11</v>
      </c>
      <c r="D6043" t="s">
        <v>334</v>
      </c>
      <c r="E6043" s="2" t="str">
        <f t="shared" si="319"/>
        <v>112050000</v>
      </c>
      <c r="F6043" t="s">
        <v>950</v>
      </c>
      <c r="G6043" t="s">
        <v>951</v>
      </c>
      <c r="H6043" t="s">
        <v>952</v>
      </c>
      <c r="I6043">
        <v>22104</v>
      </c>
      <c r="J6043" t="s">
        <v>77</v>
      </c>
      <c r="K6043" s="1">
        <v>6000</v>
      </c>
      <c r="L6043" s="1">
        <v>5735.74</v>
      </c>
      <c r="M6043">
        <v>-264.26</v>
      </c>
      <c r="N6043" s="1">
        <v>5735.74</v>
      </c>
      <c r="O6043">
        <v>0</v>
      </c>
      <c r="P6043" s="1">
        <v>5735.74</v>
      </c>
      <c r="Q6043">
        <v>0</v>
      </c>
      <c r="R6043" s="1">
        <v>5735.74</v>
      </c>
      <c r="S6043">
        <v>0</v>
      </c>
    </row>
    <row r="6044" spans="1:19" x14ac:dyDescent="0.25">
      <c r="A6044" s="2">
        <v>1012</v>
      </c>
      <c r="B6044" t="s">
        <v>949</v>
      </c>
      <c r="C6044" s="2" t="str">
        <f t="shared" ref="C6044:C6063" si="320">"11"</f>
        <v>11</v>
      </c>
      <c r="D6044" t="s">
        <v>334</v>
      </c>
      <c r="E6044" s="2" t="str">
        <f t="shared" ref="E6044:E6063" si="321">"112050000"</f>
        <v>112050000</v>
      </c>
      <c r="F6044" t="s">
        <v>950</v>
      </c>
      <c r="G6044" t="s">
        <v>951</v>
      </c>
      <c r="H6044" t="s">
        <v>952</v>
      </c>
      <c r="I6044">
        <v>22201</v>
      </c>
      <c r="J6044" t="s">
        <v>42</v>
      </c>
      <c r="K6044" s="1">
        <v>70000</v>
      </c>
      <c r="L6044" s="1">
        <v>10951.15</v>
      </c>
      <c r="M6044" s="1">
        <v>-59048.85</v>
      </c>
      <c r="N6044" s="1">
        <v>10951.15</v>
      </c>
      <c r="O6044">
        <v>0</v>
      </c>
      <c r="P6044" s="1">
        <v>10951.15</v>
      </c>
      <c r="Q6044">
        <v>0</v>
      </c>
      <c r="R6044" s="1">
        <v>10951.15</v>
      </c>
      <c r="S6044">
        <v>0</v>
      </c>
    </row>
    <row r="6045" spans="1:19" x14ac:dyDescent="0.25">
      <c r="A6045" s="2">
        <v>1012</v>
      </c>
      <c r="B6045" t="s">
        <v>949</v>
      </c>
      <c r="C6045" s="2" t="str">
        <f t="shared" si="320"/>
        <v>11</v>
      </c>
      <c r="D6045" t="s">
        <v>334</v>
      </c>
      <c r="E6045" s="2" t="str">
        <f t="shared" si="321"/>
        <v>112050000</v>
      </c>
      <c r="F6045" t="s">
        <v>950</v>
      </c>
      <c r="G6045" t="s">
        <v>951</v>
      </c>
      <c r="H6045" t="s">
        <v>952</v>
      </c>
      <c r="I6045">
        <v>22209</v>
      </c>
      <c r="J6045" t="s">
        <v>43</v>
      </c>
      <c r="K6045">
        <v>0</v>
      </c>
      <c r="L6045">
        <v>0</v>
      </c>
      <c r="M6045">
        <v>0</v>
      </c>
      <c r="N6045" s="1">
        <v>8239.4500000000007</v>
      </c>
      <c r="O6045" s="1">
        <v>-8239.4500000000007</v>
      </c>
      <c r="P6045" s="1">
        <v>8239.4500000000007</v>
      </c>
      <c r="Q6045">
        <v>0</v>
      </c>
      <c r="R6045" s="1">
        <v>6047.51</v>
      </c>
      <c r="S6045" s="1">
        <v>2191.94</v>
      </c>
    </row>
    <row r="6046" spans="1:19" x14ac:dyDescent="0.25">
      <c r="A6046" s="2">
        <v>1012</v>
      </c>
      <c r="B6046" t="s">
        <v>949</v>
      </c>
      <c r="C6046" s="2" t="str">
        <f t="shared" si="320"/>
        <v>11</v>
      </c>
      <c r="D6046" t="s">
        <v>334</v>
      </c>
      <c r="E6046" s="2" t="str">
        <f t="shared" si="321"/>
        <v>112050000</v>
      </c>
      <c r="F6046" t="s">
        <v>950</v>
      </c>
      <c r="G6046" t="s">
        <v>951</v>
      </c>
      <c r="H6046" t="s">
        <v>952</v>
      </c>
      <c r="I6046">
        <v>22300</v>
      </c>
      <c r="J6046" t="s">
        <v>79</v>
      </c>
      <c r="K6046" s="1">
        <v>100000</v>
      </c>
      <c r="L6046" s="1">
        <v>63196.75</v>
      </c>
      <c r="M6046" s="1">
        <v>-36803.25</v>
      </c>
      <c r="N6046" s="1">
        <v>63196.75</v>
      </c>
      <c r="O6046">
        <v>0</v>
      </c>
      <c r="P6046" s="1">
        <v>62595.95</v>
      </c>
      <c r="Q6046">
        <v>600.79999999999995</v>
      </c>
      <c r="R6046" s="1">
        <v>62531.45</v>
      </c>
      <c r="S6046">
        <v>64.5</v>
      </c>
    </row>
    <row r="6047" spans="1:19" x14ac:dyDescent="0.25">
      <c r="A6047" s="2">
        <v>1012</v>
      </c>
      <c r="B6047" t="s">
        <v>949</v>
      </c>
      <c r="C6047" s="2" t="str">
        <f t="shared" si="320"/>
        <v>11</v>
      </c>
      <c r="D6047" t="s">
        <v>334</v>
      </c>
      <c r="E6047" s="2" t="str">
        <f t="shared" si="321"/>
        <v>112050000</v>
      </c>
      <c r="F6047" t="s">
        <v>950</v>
      </c>
      <c r="G6047" t="s">
        <v>951</v>
      </c>
      <c r="H6047" t="s">
        <v>952</v>
      </c>
      <c r="I6047">
        <v>22400</v>
      </c>
      <c r="J6047" t="s">
        <v>107</v>
      </c>
      <c r="K6047" s="1">
        <v>25000</v>
      </c>
      <c r="L6047" s="1">
        <v>20034.330000000002</v>
      </c>
      <c r="M6047" s="1">
        <v>-4965.67</v>
      </c>
      <c r="N6047" s="1">
        <v>20034.330000000002</v>
      </c>
      <c r="O6047">
        <v>0</v>
      </c>
      <c r="P6047" s="1">
        <v>20034.330000000002</v>
      </c>
      <c r="Q6047">
        <v>0</v>
      </c>
      <c r="R6047" s="1">
        <v>20034.330000000002</v>
      </c>
      <c r="S6047">
        <v>0</v>
      </c>
    </row>
    <row r="6048" spans="1:19" x14ac:dyDescent="0.25">
      <c r="A6048" s="2">
        <v>1012</v>
      </c>
      <c r="B6048" t="s">
        <v>949</v>
      </c>
      <c r="C6048" s="2" t="str">
        <f t="shared" si="320"/>
        <v>11</v>
      </c>
      <c r="D6048" t="s">
        <v>334</v>
      </c>
      <c r="E6048" s="2" t="str">
        <f t="shared" si="321"/>
        <v>112050000</v>
      </c>
      <c r="F6048" t="s">
        <v>950</v>
      </c>
      <c r="G6048" t="s">
        <v>951</v>
      </c>
      <c r="H6048" t="s">
        <v>952</v>
      </c>
      <c r="I6048">
        <v>22500</v>
      </c>
      <c r="J6048" t="s">
        <v>81</v>
      </c>
      <c r="K6048" s="1">
        <v>50000</v>
      </c>
      <c r="L6048" s="1">
        <v>46000</v>
      </c>
      <c r="M6048" s="1">
        <v>-4000</v>
      </c>
      <c r="N6048" s="1">
        <v>45342.74</v>
      </c>
      <c r="O6048">
        <v>657.26</v>
      </c>
      <c r="P6048" s="1">
        <v>45342.74</v>
      </c>
      <c r="Q6048">
        <v>0</v>
      </c>
      <c r="R6048" s="1">
        <v>45342.74</v>
      </c>
      <c r="S6048">
        <v>0</v>
      </c>
    </row>
    <row r="6049" spans="1:19" x14ac:dyDescent="0.25">
      <c r="A6049" s="2">
        <v>1012</v>
      </c>
      <c r="B6049" t="s">
        <v>949</v>
      </c>
      <c r="C6049" s="2" t="str">
        <f t="shared" si="320"/>
        <v>11</v>
      </c>
      <c r="D6049" t="s">
        <v>334</v>
      </c>
      <c r="E6049" s="2" t="str">
        <f t="shared" si="321"/>
        <v>112050000</v>
      </c>
      <c r="F6049" t="s">
        <v>950</v>
      </c>
      <c r="G6049" t="s">
        <v>951</v>
      </c>
      <c r="H6049" t="s">
        <v>952</v>
      </c>
      <c r="I6049">
        <v>22605</v>
      </c>
      <c r="J6049" t="s">
        <v>203</v>
      </c>
      <c r="K6049" s="1">
        <v>20000</v>
      </c>
      <c r="L6049" s="1">
        <v>16283.49</v>
      </c>
      <c r="M6049" s="1">
        <v>-3716.51</v>
      </c>
      <c r="N6049" s="1">
        <v>16283.49</v>
      </c>
      <c r="O6049">
        <v>0</v>
      </c>
      <c r="P6049" s="1">
        <v>16283.49</v>
      </c>
      <c r="Q6049">
        <v>0</v>
      </c>
      <c r="R6049" s="1">
        <v>16283.49</v>
      </c>
      <c r="S6049">
        <v>0</v>
      </c>
    </row>
    <row r="6050" spans="1:19" x14ac:dyDescent="0.25">
      <c r="A6050" s="2">
        <v>1012</v>
      </c>
      <c r="B6050" t="s">
        <v>949</v>
      </c>
      <c r="C6050" s="2" t="str">
        <f t="shared" si="320"/>
        <v>11</v>
      </c>
      <c r="D6050" t="s">
        <v>334</v>
      </c>
      <c r="E6050" s="2" t="str">
        <f t="shared" si="321"/>
        <v>112050000</v>
      </c>
      <c r="F6050" t="s">
        <v>950</v>
      </c>
      <c r="G6050" t="s">
        <v>951</v>
      </c>
      <c r="H6050" t="s">
        <v>952</v>
      </c>
      <c r="I6050">
        <v>22608</v>
      </c>
      <c r="J6050" t="s">
        <v>339</v>
      </c>
      <c r="K6050">
        <v>0</v>
      </c>
      <c r="L6050" s="1">
        <v>870329.76</v>
      </c>
      <c r="M6050" s="1">
        <v>870329.76</v>
      </c>
      <c r="N6050" s="1">
        <v>870329.76</v>
      </c>
      <c r="O6050">
        <v>0</v>
      </c>
      <c r="P6050" s="1">
        <v>870329.76</v>
      </c>
      <c r="Q6050">
        <v>0</v>
      </c>
      <c r="R6050" s="1">
        <v>845258.21</v>
      </c>
      <c r="S6050" s="1">
        <v>25071.55</v>
      </c>
    </row>
    <row r="6051" spans="1:19" x14ac:dyDescent="0.25">
      <c r="A6051" s="2">
        <v>1012</v>
      </c>
      <c r="B6051" t="s">
        <v>949</v>
      </c>
      <c r="C6051" s="2" t="str">
        <f t="shared" si="320"/>
        <v>11</v>
      </c>
      <c r="D6051" t="s">
        <v>334</v>
      </c>
      <c r="E6051" s="2" t="str">
        <f t="shared" si="321"/>
        <v>112050000</v>
      </c>
      <c r="F6051" t="s">
        <v>950</v>
      </c>
      <c r="G6051" t="s">
        <v>951</v>
      </c>
      <c r="H6051" t="s">
        <v>952</v>
      </c>
      <c r="I6051">
        <v>22609</v>
      </c>
      <c r="J6051" t="s">
        <v>44</v>
      </c>
      <c r="K6051" s="1">
        <v>10000</v>
      </c>
      <c r="L6051" s="1">
        <v>6500</v>
      </c>
      <c r="M6051" s="1">
        <v>-3500</v>
      </c>
      <c r="N6051" s="1">
        <v>3451.24</v>
      </c>
      <c r="O6051" s="1">
        <v>3048.76</v>
      </c>
      <c r="P6051" s="1">
        <v>3451.24</v>
      </c>
      <c r="Q6051">
        <v>0</v>
      </c>
      <c r="R6051" s="1">
        <v>3451.24</v>
      </c>
      <c r="S6051">
        <v>0</v>
      </c>
    </row>
    <row r="6052" spans="1:19" x14ac:dyDescent="0.25">
      <c r="A6052" s="2">
        <v>1012</v>
      </c>
      <c r="B6052" t="s">
        <v>949</v>
      </c>
      <c r="C6052" s="2" t="str">
        <f t="shared" si="320"/>
        <v>11</v>
      </c>
      <c r="D6052" t="s">
        <v>334</v>
      </c>
      <c r="E6052" s="2" t="str">
        <f t="shared" si="321"/>
        <v>112050000</v>
      </c>
      <c r="F6052" t="s">
        <v>950</v>
      </c>
      <c r="G6052" t="s">
        <v>951</v>
      </c>
      <c r="H6052" t="s">
        <v>952</v>
      </c>
      <c r="I6052">
        <v>22700</v>
      </c>
      <c r="J6052" t="s">
        <v>84</v>
      </c>
      <c r="K6052" s="1">
        <v>135000</v>
      </c>
      <c r="L6052" s="1">
        <v>130500</v>
      </c>
      <c r="M6052" s="1">
        <v>-4500</v>
      </c>
      <c r="N6052" s="1">
        <v>116227.28</v>
      </c>
      <c r="O6052" s="1">
        <v>14272.72</v>
      </c>
      <c r="P6052" s="1">
        <v>116227.28</v>
      </c>
      <c r="Q6052">
        <v>0</v>
      </c>
      <c r="R6052" s="1">
        <v>116157.28</v>
      </c>
      <c r="S6052">
        <v>70</v>
      </c>
    </row>
    <row r="6053" spans="1:19" x14ac:dyDescent="0.25">
      <c r="A6053" s="2">
        <v>1012</v>
      </c>
      <c r="B6053" t="s">
        <v>949</v>
      </c>
      <c r="C6053" s="2" t="str">
        <f t="shared" si="320"/>
        <v>11</v>
      </c>
      <c r="D6053" t="s">
        <v>334</v>
      </c>
      <c r="E6053" s="2" t="str">
        <f t="shared" si="321"/>
        <v>112050000</v>
      </c>
      <c r="F6053" t="s">
        <v>950</v>
      </c>
      <c r="G6053" t="s">
        <v>951</v>
      </c>
      <c r="H6053" t="s">
        <v>952</v>
      </c>
      <c r="I6053">
        <v>22701</v>
      </c>
      <c r="J6053" t="s">
        <v>85</v>
      </c>
      <c r="K6053" s="1">
        <v>20000</v>
      </c>
      <c r="L6053">
        <v>0</v>
      </c>
      <c r="M6053" s="1">
        <v>-20000</v>
      </c>
      <c r="N6053">
        <v>0</v>
      </c>
      <c r="O6053">
        <v>0</v>
      </c>
      <c r="P6053">
        <v>0</v>
      </c>
      <c r="Q6053">
        <v>0</v>
      </c>
      <c r="R6053">
        <v>0</v>
      </c>
      <c r="S6053">
        <v>0</v>
      </c>
    </row>
    <row r="6054" spans="1:19" x14ac:dyDescent="0.25">
      <c r="A6054" s="2">
        <v>1012</v>
      </c>
      <c r="B6054" t="s">
        <v>949</v>
      </c>
      <c r="C6054" s="2" t="str">
        <f t="shared" si="320"/>
        <v>11</v>
      </c>
      <c r="D6054" t="s">
        <v>334</v>
      </c>
      <c r="E6054" s="2" t="str">
        <f t="shared" si="321"/>
        <v>112050000</v>
      </c>
      <c r="F6054" t="s">
        <v>950</v>
      </c>
      <c r="G6054" t="s">
        <v>951</v>
      </c>
      <c r="H6054" t="s">
        <v>952</v>
      </c>
      <c r="I6054">
        <v>22706</v>
      </c>
      <c r="J6054" t="s">
        <v>86</v>
      </c>
      <c r="K6054" s="1">
        <v>20000</v>
      </c>
      <c r="L6054" s="1">
        <v>17464.25</v>
      </c>
      <c r="M6054" s="1">
        <v>-2535.75</v>
      </c>
      <c r="N6054" s="1">
        <v>9224.7999999999993</v>
      </c>
      <c r="O6054" s="1">
        <v>8239.4500000000007</v>
      </c>
      <c r="P6054" s="1">
        <v>9224.7999999999993</v>
      </c>
      <c r="Q6054">
        <v>0</v>
      </c>
      <c r="R6054" s="1">
        <v>9129.4</v>
      </c>
      <c r="S6054">
        <v>95.4</v>
      </c>
    </row>
    <row r="6055" spans="1:19" x14ac:dyDescent="0.25">
      <c r="A6055" s="2">
        <v>1012</v>
      </c>
      <c r="B6055" t="s">
        <v>949</v>
      </c>
      <c r="C6055" s="2" t="str">
        <f t="shared" si="320"/>
        <v>11</v>
      </c>
      <c r="D6055" t="s">
        <v>334</v>
      </c>
      <c r="E6055" s="2" t="str">
        <f t="shared" si="321"/>
        <v>112050000</v>
      </c>
      <c r="F6055" t="s">
        <v>950</v>
      </c>
      <c r="G6055" t="s">
        <v>951</v>
      </c>
      <c r="H6055" t="s">
        <v>952</v>
      </c>
      <c r="I6055">
        <v>23001</v>
      </c>
      <c r="J6055" t="s">
        <v>88</v>
      </c>
      <c r="K6055">
        <v>900</v>
      </c>
      <c r="L6055">
        <v>0</v>
      </c>
      <c r="M6055">
        <v>-900</v>
      </c>
      <c r="N6055">
        <v>0</v>
      </c>
      <c r="O6055">
        <v>0</v>
      </c>
      <c r="P6055">
        <v>0</v>
      </c>
      <c r="Q6055">
        <v>0</v>
      </c>
      <c r="R6055">
        <v>0</v>
      </c>
      <c r="S6055">
        <v>0</v>
      </c>
    </row>
    <row r="6056" spans="1:19" x14ac:dyDescent="0.25">
      <c r="A6056" s="2">
        <v>1012</v>
      </c>
      <c r="B6056" t="s">
        <v>949</v>
      </c>
      <c r="C6056" s="2" t="str">
        <f t="shared" si="320"/>
        <v>11</v>
      </c>
      <c r="D6056" t="s">
        <v>334</v>
      </c>
      <c r="E6056" s="2" t="str">
        <f t="shared" si="321"/>
        <v>112050000</v>
      </c>
      <c r="F6056" t="s">
        <v>950</v>
      </c>
      <c r="G6056" t="s">
        <v>951</v>
      </c>
      <c r="H6056" t="s">
        <v>952</v>
      </c>
      <c r="I6056">
        <v>23100</v>
      </c>
      <c r="J6056" t="s">
        <v>89</v>
      </c>
      <c r="K6056">
        <v>900</v>
      </c>
      <c r="L6056">
        <v>0</v>
      </c>
      <c r="M6056">
        <v>-900</v>
      </c>
      <c r="N6056">
        <v>0</v>
      </c>
      <c r="O6056">
        <v>0</v>
      </c>
      <c r="P6056">
        <v>0</v>
      </c>
      <c r="Q6056">
        <v>0</v>
      </c>
      <c r="R6056">
        <v>0</v>
      </c>
      <c r="S6056">
        <v>0</v>
      </c>
    </row>
    <row r="6057" spans="1:19" x14ac:dyDescent="0.25">
      <c r="A6057" s="2">
        <v>1012</v>
      </c>
      <c r="B6057" t="s">
        <v>949</v>
      </c>
      <c r="C6057" s="2" t="str">
        <f t="shared" si="320"/>
        <v>11</v>
      </c>
      <c r="D6057" t="s">
        <v>334</v>
      </c>
      <c r="E6057" s="2" t="str">
        <f t="shared" si="321"/>
        <v>112050000</v>
      </c>
      <c r="F6057" t="s">
        <v>950</v>
      </c>
      <c r="G6057" t="s">
        <v>951</v>
      </c>
      <c r="H6057" t="s">
        <v>952</v>
      </c>
      <c r="I6057">
        <v>62301</v>
      </c>
      <c r="J6057" t="s">
        <v>157</v>
      </c>
      <c r="K6057" s="1">
        <v>5000</v>
      </c>
      <c r="L6057">
        <v>0</v>
      </c>
      <c r="M6057" s="1">
        <v>-5000</v>
      </c>
      <c r="N6057">
        <v>0</v>
      </c>
      <c r="O6057">
        <v>0</v>
      </c>
      <c r="P6057">
        <v>0</v>
      </c>
      <c r="Q6057">
        <v>0</v>
      </c>
      <c r="R6057">
        <v>0</v>
      </c>
      <c r="S6057">
        <v>0</v>
      </c>
    </row>
    <row r="6058" spans="1:19" x14ac:dyDescent="0.25">
      <c r="A6058" s="2">
        <v>1012</v>
      </c>
      <c r="B6058" t="s">
        <v>949</v>
      </c>
      <c r="C6058" s="2" t="str">
        <f t="shared" si="320"/>
        <v>11</v>
      </c>
      <c r="D6058" t="s">
        <v>334</v>
      </c>
      <c r="E6058" s="2" t="str">
        <f t="shared" si="321"/>
        <v>112050000</v>
      </c>
      <c r="F6058" t="s">
        <v>950</v>
      </c>
      <c r="G6058" t="s">
        <v>951</v>
      </c>
      <c r="H6058" t="s">
        <v>952</v>
      </c>
      <c r="I6058">
        <v>62303</v>
      </c>
      <c r="J6058" t="s">
        <v>91</v>
      </c>
      <c r="K6058" s="1">
        <v>5000</v>
      </c>
      <c r="L6058">
        <v>0</v>
      </c>
      <c r="M6058" s="1">
        <v>-5000</v>
      </c>
      <c r="N6058">
        <v>0</v>
      </c>
      <c r="O6058">
        <v>0</v>
      </c>
      <c r="P6058">
        <v>0</v>
      </c>
      <c r="Q6058">
        <v>0</v>
      </c>
      <c r="R6058">
        <v>0</v>
      </c>
      <c r="S6058">
        <v>0</v>
      </c>
    </row>
    <row r="6059" spans="1:19" x14ac:dyDescent="0.25">
      <c r="A6059" s="2">
        <v>1012</v>
      </c>
      <c r="B6059" t="s">
        <v>949</v>
      </c>
      <c r="C6059" s="2" t="str">
        <f t="shared" si="320"/>
        <v>11</v>
      </c>
      <c r="D6059" t="s">
        <v>334</v>
      </c>
      <c r="E6059" s="2" t="str">
        <f t="shared" si="321"/>
        <v>112050000</v>
      </c>
      <c r="F6059" t="s">
        <v>950</v>
      </c>
      <c r="G6059" t="s">
        <v>951</v>
      </c>
      <c r="H6059" t="s">
        <v>952</v>
      </c>
      <c r="I6059">
        <v>62307</v>
      </c>
      <c r="J6059" t="s">
        <v>169</v>
      </c>
      <c r="K6059" s="1">
        <v>50000</v>
      </c>
      <c r="L6059" s="1">
        <v>129330</v>
      </c>
      <c r="M6059" s="1">
        <v>79330</v>
      </c>
      <c r="N6059" s="1">
        <v>138180</v>
      </c>
      <c r="O6059" s="1">
        <v>-8850</v>
      </c>
      <c r="P6059" s="1">
        <v>117154.16</v>
      </c>
      <c r="Q6059" s="1">
        <v>21025.84</v>
      </c>
      <c r="R6059" s="1">
        <v>117154.16</v>
      </c>
      <c r="S6059">
        <v>0</v>
      </c>
    </row>
    <row r="6060" spans="1:19" x14ac:dyDescent="0.25">
      <c r="A6060" s="2">
        <v>1012</v>
      </c>
      <c r="B6060" t="s">
        <v>949</v>
      </c>
      <c r="C6060" s="2" t="str">
        <f t="shared" si="320"/>
        <v>11</v>
      </c>
      <c r="D6060" t="s">
        <v>334</v>
      </c>
      <c r="E6060" s="2" t="str">
        <f t="shared" si="321"/>
        <v>112050000</v>
      </c>
      <c r="F6060" t="s">
        <v>950</v>
      </c>
      <c r="G6060" t="s">
        <v>951</v>
      </c>
      <c r="H6060" t="s">
        <v>952</v>
      </c>
      <c r="I6060">
        <v>62500</v>
      </c>
      <c r="J6060" t="s">
        <v>93</v>
      </c>
      <c r="K6060" s="1">
        <v>11000</v>
      </c>
      <c r="L6060" s="1">
        <v>4611.38</v>
      </c>
      <c r="M6060" s="1">
        <v>-6388.62</v>
      </c>
      <c r="N6060">
        <v>0</v>
      </c>
      <c r="O6060" s="1">
        <v>4611.38</v>
      </c>
      <c r="P6060">
        <v>0</v>
      </c>
      <c r="Q6060">
        <v>0</v>
      </c>
      <c r="R6060">
        <v>0</v>
      </c>
      <c r="S6060">
        <v>0</v>
      </c>
    </row>
    <row r="6061" spans="1:19" x14ac:dyDescent="0.25">
      <c r="A6061" s="2">
        <v>1012</v>
      </c>
      <c r="B6061" t="s">
        <v>949</v>
      </c>
      <c r="C6061" s="2" t="str">
        <f t="shared" si="320"/>
        <v>11</v>
      </c>
      <c r="D6061" t="s">
        <v>334</v>
      </c>
      <c r="E6061" s="2" t="str">
        <f t="shared" si="321"/>
        <v>112050000</v>
      </c>
      <c r="F6061" t="s">
        <v>950</v>
      </c>
      <c r="G6061" t="s">
        <v>951</v>
      </c>
      <c r="H6061" t="s">
        <v>952</v>
      </c>
      <c r="I6061">
        <v>62600</v>
      </c>
      <c r="J6061" t="s">
        <v>170</v>
      </c>
      <c r="K6061" s="1">
        <v>5000</v>
      </c>
      <c r="L6061" s="1">
        <v>5000</v>
      </c>
      <c r="M6061">
        <v>0</v>
      </c>
      <c r="N6061">
        <v>761.38</v>
      </c>
      <c r="O6061" s="1">
        <v>4238.62</v>
      </c>
      <c r="P6061">
        <v>761.38</v>
      </c>
      <c r="Q6061">
        <v>0</v>
      </c>
      <c r="R6061">
        <v>761.38</v>
      </c>
      <c r="S6061">
        <v>0</v>
      </c>
    </row>
    <row r="6062" spans="1:19" x14ac:dyDescent="0.25">
      <c r="A6062" s="2">
        <v>1012</v>
      </c>
      <c r="B6062" t="s">
        <v>949</v>
      </c>
      <c r="C6062" s="2" t="str">
        <f t="shared" si="320"/>
        <v>11</v>
      </c>
      <c r="D6062" t="s">
        <v>334</v>
      </c>
      <c r="E6062" s="2" t="str">
        <f t="shared" si="321"/>
        <v>112050000</v>
      </c>
      <c r="F6062" t="s">
        <v>950</v>
      </c>
      <c r="G6062" t="s">
        <v>951</v>
      </c>
      <c r="H6062" t="s">
        <v>952</v>
      </c>
      <c r="I6062">
        <v>63100</v>
      </c>
      <c r="J6062" t="s">
        <v>97</v>
      </c>
      <c r="K6062" s="1">
        <v>600000</v>
      </c>
      <c r="L6062">
        <v>0</v>
      </c>
      <c r="M6062" s="1">
        <v>-600000</v>
      </c>
      <c r="N6062">
        <v>0</v>
      </c>
      <c r="O6062">
        <v>0</v>
      </c>
      <c r="P6062">
        <v>0</v>
      </c>
      <c r="Q6062">
        <v>0</v>
      </c>
      <c r="R6062">
        <v>0</v>
      </c>
      <c r="S6062">
        <v>0</v>
      </c>
    </row>
    <row r="6063" spans="1:19" x14ac:dyDescent="0.25">
      <c r="A6063" s="2">
        <v>1012</v>
      </c>
      <c r="B6063" t="s">
        <v>949</v>
      </c>
      <c r="C6063" s="2" t="str">
        <f t="shared" si="320"/>
        <v>11</v>
      </c>
      <c r="D6063" t="s">
        <v>334</v>
      </c>
      <c r="E6063" s="2" t="str">
        <f t="shared" si="321"/>
        <v>112050000</v>
      </c>
      <c r="F6063" t="s">
        <v>950</v>
      </c>
      <c r="G6063" t="s">
        <v>951</v>
      </c>
      <c r="H6063" t="s">
        <v>952</v>
      </c>
      <c r="I6063">
        <v>83009</v>
      </c>
      <c r="J6063" t="s">
        <v>46</v>
      </c>
      <c r="K6063" s="1">
        <v>15257</v>
      </c>
      <c r="L6063" s="1">
        <v>1433</v>
      </c>
      <c r="M6063" s="1">
        <v>-13824</v>
      </c>
      <c r="N6063" s="1">
        <v>1433</v>
      </c>
      <c r="O6063">
        <v>0</v>
      </c>
      <c r="P6063" s="1">
        <v>1433</v>
      </c>
      <c r="Q6063">
        <v>0</v>
      </c>
      <c r="R6063" s="1">
        <v>1433</v>
      </c>
      <c r="S6063">
        <v>0</v>
      </c>
    </row>
    <row r="6064" spans="1:19" x14ac:dyDescent="0.25">
      <c r="A6064" s="2">
        <v>1013</v>
      </c>
      <c r="B6064" t="s">
        <v>953</v>
      </c>
      <c r="C6064" s="2" t="str">
        <f t="shared" ref="C6064:C6095" si="322">"16"</f>
        <v>16</v>
      </c>
      <c r="D6064" t="s">
        <v>633</v>
      </c>
      <c r="E6064" s="2" t="str">
        <f t="shared" ref="E6064:E6095" si="323">"162060000"</f>
        <v>162060000</v>
      </c>
      <c r="F6064" t="s">
        <v>954</v>
      </c>
      <c r="G6064" t="s">
        <v>955</v>
      </c>
      <c r="H6064" t="s">
        <v>956</v>
      </c>
      <c r="I6064">
        <v>10000</v>
      </c>
      <c r="J6064" t="s">
        <v>25</v>
      </c>
      <c r="K6064" s="1">
        <v>82492</v>
      </c>
      <c r="L6064" s="1">
        <v>67901</v>
      </c>
      <c r="M6064" s="1">
        <v>-14591</v>
      </c>
      <c r="N6064" s="1">
        <v>67900.539999999994</v>
      </c>
      <c r="O6064">
        <v>0.46</v>
      </c>
      <c r="P6064" s="1">
        <v>67900.539999999994</v>
      </c>
      <c r="Q6064">
        <v>0</v>
      </c>
      <c r="R6064" s="1">
        <v>67900.539999999994</v>
      </c>
      <c r="S6064">
        <v>0</v>
      </c>
    </row>
    <row r="6065" spans="1:19" x14ac:dyDescent="0.25">
      <c r="A6065" s="2">
        <v>1013</v>
      </c>
      <c r="B6065" t="s">
        <v>953</v>
      </c>
      <c r="C6065" s="2" t="str">
        <f t="shared" si="322"/>
        <v>16</v>
      </c>
      <c r="D6065" t="s">
        <v>633</v>
      </c>
      <c r="E6065" s="2" t="str">
        <f t="shared" si="323"/>
        <v>162060000</v>
      </c>
      <c r="F6065" t="s">
        <v>954</v>
      </c>
      <c r="G6065" t="s">
        <v>955</v>
      </c>
      <c r="H6065" t="s">
        <v>956</v>
      </c>
      <c r="I6065">
        <v>12000</v>
      </c>
      <c r="J6065" t="s">
        <v>28</v>
      </c>
      <c r="K6065" s="1">
        <v>933120</v>
      </c>
      <c r="L6065" s="1">
        <v>809751.48</v>
      </c>
      <c r="M6065" s="1">
        <v>-123368.52</v>
      </c>
      <c r="N6065" s="1">
        <v>809750.83</v>
      </c>
      <c r="O6065">
        <v>0.65</v>
      </c>
      <c r="P6065" s="1">
        <v>809750.83</v>
      </c>
      <c r="Q6065">
        <v>0</v>
      </c>
      <c r="R6065" s="1">
        <v>809750.83</v>
      </c>
      <c r="S6065">
        <v>0</v>
      </c>
    </row>
    <row r="6066" spans="1:19" x14ac:dyDescent="0.25">
      <c r="A6066" s="2">
        <v>1013</v>
      </c>
      <c r="B6066" t="s">
        <v>953</v>
      </c>
      <c r="C6066" s="2" t="str">
        <f t="shared" si="322"/>
        <v>16</v>
      </c>
      <c r="D6066" t="s">
        <v>633</v>
      </c>
      <c r="E6066" s="2" t="str">
        <f t="shared" si="323"/>
        <v>162060000</v>
      </c>
      <c r="F6066" t="s">
        <v>954</v>
      </c>
      <c r="G6066" t="s">
        <v>955</v>
      </c>
      <c r="H6066" t="s">
        <v>956</v>
      </c>
      <c r="I6066">
        <v>12001</v>
      </c>
      <c r="J6066" t="s">
        <v>51</v>
      </c>
      <c r="K6066" s="1">
        <v>305962</v>
      </c>
      <c r="L6066" s="1">
        <v>182015.9</v>
      </c>
      <c r="M6066" s="1">
        <v>-123946.1</v>
      </c>
      <c r="N6066" s="1">
        <v>182015.19</v>
      </c>
      <c r="O6066">
        <v>0.71</v>
      </c>
      <c r="P6066" s="1">
        <v>182015.19</v>
      </c>
      <c r="Q6066">
        <v>0</v>
      </c>
      <c r="R6066" s="1">
        <v>182015.19</v>
      </c>
      <c r="S6066">
        <v>0</v>
      </c>
    </row>
    <row r="6067" spans="1:19" x14ac:dyDescent="0.25">
      <c r="A6067" s="2">
        <v>1013</v>
      </c>
      <c r="B6067" t="s">
        <v>953</v>
      </c>
      <c r="C6067" s="2" t="str">
        <f t="shared" si="322"/>
        <v>16</v>
      </c>
      <c r="D6067" t="s">
        <v>633</v>
      </c>
      <c r="E6067" s="2" t="str">
        <f t="shared" si="323"/>
        <v>162060000</v>
      </c>
      <c r="F6067" t="s">
        <v>954</v>
      </c>
      <c r="G6067" t="s">
        <v>955</v>
      </c>
      <c r="H6067" t="s">
        <v>956</v>
      </c>
      <c r="I6067">
        <v>12002</v>
      </c>
      <c r="J6067" t="s">
        <v>29</v>
      </c>
      <c r="K6067" s="1">
        <v>138471</v>
      </c>
      <c r="L6067" s="1">
        <v>82033</v>
      </c>
      <c r="M6067" s="1">
        <v>-56438</v>
      </c>
      <c r="N6067" s="1">
        <v>82032.22</v>
      </c>
      <c r="O6067">
        <v>0.78</v>
      </c>
      <c r="P6067" s="1">
        <v>82032.22</v>
      </c>
      <c r="Q6067">
        <v>0</v>
      </c>
      <c r="R6067" s="1">
        <v>82032.22</v>
      </c>
      <c r="S6067">
        <v>0</v>
      </c>
    </row>
    <row r="6068" spans="1:19" x14ac:dyDescent="0.25">
      <c r="A6068" s="2">
        <v>1013</v>
      </c>
      <c r="B6068" t="s">
        <v>953</v>
      </c>
      <c r="C6068" s="2" t="str">
        <f t="shared" si="322"/>
        <v>16</v>
      </c>
      <c r="D6068" t="s">
        <v>633</v>
      </c>
      <c r="E6068" s="2" t="str">
        <f t="shared" si="323"/>
        <v>162060000</v>
      </c>
      <c r="F6068" t="s">
        <v>954</v>
      </c>
      <c r="G6068" t="s">
        <v>955</v>
      </c>
      <c r="H6068" t="s">
        <v>956</v>
      </c>
      <c r="I6068">
        <v>12003</v>
      </c>
      <c r="J6068" t="s">
        <v>30</v>
      </c>
      <c r="K6068" s="1">
        <v>72227</v>
      </c>
      <c r="L6068" s="1">
        <v>38882.129999999997</v>
      </c>
      <c r="M6068" s="1">
        <v>-33344.870000000003</v>
      </c>
      <c r="N6068" s="1">
        <v>38881.449999999997</v>
      </c>
      <c r="O6068">
        <v>0.68</v>
      </c>
      <c r="P6068" s="1">
        <v>38881.449999999997</v>
      </c>
      <c r="Q6068">
        <v>0</v>
      </c>
      <c r="R6068" s="1">
        <v>38881.449999999997</v>
      </c>
      <c r="S6068">
        <v>0</v>
      </c>
    </row>
    <row r="6069" spans="1:19" x14ac:dyDescent="0.25">
      <c r="A6069" s="2">
        <v>1013</v>
      </c>
      <c r="B6069" t="s">
        <v>953</v>
      </c>
      <c r="C6069" s="2" t="str">
        <f t="shared" si="322"/>
        <v>16</v>
      </c>
      <c r="D6069" t="s">
        <v>633</v>
      </c>
      <c r="E6069" s="2" t="str">
        <f t="shared" si="323"/>
        <v>162060000</v>
      </c>
      <c r="F6069" t="s">
        <v>954</v>
      </c>
      <c r="G6069" t="s">
        <v>955</v>
      </c>
      <c r="H6069" t="s">
        <v>956</v>
      </c>
      <c r="I6069">
        <v>12004</v>
      </c>
      <c r="J6069" t="s">
        <v>580</v>
      </c>
      <c r="K6069" s="1">
        <v>44600</v>
      </c>
      <c r="L6069" s="1">
        <v>25537</v>
      </c>
      <c r="M6069" s="1">
        <v>-19063</v>
      </c>
      <c r="N6069" s="1">
        <v>25536.91</v>
      </c>
      <c r="O6069">
        <v>0.09</v>
      </c>
      <c r="P6069" s="1">
        <v>25536.91</v>
      </c>
      <c r="Q6069">
        <v>0</v>
      </c>
      <c r="R6069" s="1">
        <v>25536.91</v>
      </c>
      <c r="S6069">
        <v>0</v>
      </c>
    </row>
    <row r="6070" spans="1:19" x14ac:dyDescent="0.25">
      <c r="A6070" s="2">
        <v>1013</v>
      </c>
      <c r="B6070" t="s">
        <v>953</v>
      </c>
      <c r="C6070" s="2" t="str">
        <f t="shared" si="322"/>
        <v>16</v>
      </c>
      <c r="D6070" t="s">
        <v>633</v>
      </c>
      <c r="E6070" s="2" t="str">
        <f t="shared" si="323"/>
        <v>162060000</v>
      </c>
      <c r="F6070" t="s">
        <v>954</v>
      </c>
      <c r="G6070" t="s">
        <v>955</v>
      </c>
      <c r="H6070" t="s">
        <v>956</v>
      </c>
      <c r="I6070">
        <v>12005</v>
      </c>
      <c r="J6070" t="s">
        <v>31</v>
      </c>
      <c r="K6070" s="1">
        <v>246208</v>
      </c>
      <c r="L6070" s="1">
        <v>274442</v>
      </c>
      <c r="M6070" s="1">
        <v>28234</v>
      </c>
      <c r="N6070" s="1">
        <v>274441.95</v>
      </c>
      <c r="O6070">
        <v>0.05</v>
      </c>
      <c r="P6070" s="1">
        <v>274441.95</v>
      </c>
      <c r="Q6070">
        <v>0</v>
      </c>
      <c r="R6070" s="1">
        <v>274441.95</v>
      </c>
      <c r="S6070">
        <v>0</v>
      </c>
    </row>
    <row r="6071" spans="1:19" x14ac:dyDescent="0.25">
      <c r="A6071" s="2">
        <v>1013</v>
      </c>
      <c r="B6071" t="s">
        <v>953</v>
      </c>
      <c r="C6071" s="2" t="str">
        <f t="shared" si="322"/>
        <v>16</v>
      </c>
      <c r="D6071" t="s">
        <v>633</v>
      </c>
      <c r="E6071" s="2" t="str">
        <f t="shared" si="323"/>
        <v>162060000</v>
      </c>
      <c r="F6071" t="s">
        <v>954</v>
      </c>
      <c r="G6071" t="s">
        <v>955</v>
      </c>
      <c r="H6071" t="s">
        <v>956</v>
      </c>
      <c r="I6071">
        <v>12100</v>
      </c>
      <c r="J6071" t="s">
        <v>32</v>
      </c>
      <c r="K6071" s="1">
        <v>892108</v>
      </c>
      <c r="L6071" s="1">
        <v>745483.87</v>
      </c>
      <c r="M6071" s="1">
        <v>-146624.13</v>
      </c>
      <c r="N6071" s="1">
        <v>745483.33</v>
      </c>
      <c r="O6071">
        <v>0.54</v>
      </c>
      <c r="P6071" s="1">
        <v>745483.33</v>
      </c>
      <c r="Q6071">
        <v>0</v>
      </c>
      <c r="R6071" s="1">
        <v>745483.33</v>
      </c>
      <c r="S6071">
        <v>0</v>
      </c>
    </row>
    <row r="6072" spans="1:19" x14ac:dyDescent="0.25">
      <c r="A6072" s="2">
        <v>1013</v>
      </c>
      <c r="B6072" t="s">
        <v>953</v>
      </c>
      <c r="C6072" s="2" t="str">
        <f t="shared" si="322"/>
        <v>16</v>
      </c>
      <c r="D6072" t="s">
        <v>633</v>
      </c>
      <c r="E6072" s="2" t="str">
        <f t="shared" si="323"/>
        <v>162060000</v>
      </c>
      <c r="F6072" t="s">
        <v>954</v>
      </c>
      <c r="G6072" t="s">
        <v>955</v>
      </c>
      <c r="H6072" t="s">
        <v>956</v>
      </c>
      <c r="I6072">
        <v>12101</v>
      </c>
      <c r="J6072" t="s">
        <v>33</v>
      </c>
      <c r="K6072" s="1">
        <v>1557234</v>
      </c>
      <c r="L6072" s="1">
        <v>1441361.54</v>
      </c>
      <c r="M6072" s="1">
        <v>-115872.46</v>
      </c>
      <c r="N6072" s="1">
        <v>1441360.98</v>
      </c>
      <c r="O6072">
        <v>0.56000000000000005</v>
      </c>
      <c r="P6072" s="1">
        <v>1441360.98</v>
      </c>
      <c r="Q6072">
        <v>0</v>
      </c>
      <c r="R6072" s="1">
        <v>1441360.98</v>
      </c>
      <c r="S6072">
        <v>0</v>
      </c>
    </row>
    <row r="6073" spans="1:19" x14ac:dyDescent="0.25">
      <c r="A6073" s="2">
        <v>1013</v>
      </c>
      <c r="B6073" t="s">
        <v>953</v>
      </c>
      <c r="C6073" s="2" t="str">
        <f t="shared" si="322"/>
        <v>16</v>
      </c>
      <c r="D6073" t="s">
        <v>633</v>
      </c>
      <c r="E6073" s="2" t="str">
        <f t="shared" si="323"/>
        <v>162060000</v>
      </c>
      <c r="F6073" t="s">
        <v>954</v>
      </c>
      <c r="G6073" t="s">
        <v>955</v>
      </c>
      <c r="H6073" t="s">
        <v>956</v>
      </c>
      <c r="I6073">
        <v>12103</v>
      </c>
      <c r="J6073" t="s">
        <v>52</v>
      </c>
      <c r="K6073" s="1">
        <v>5780</v>
      </c>
      <c r="L6073" s="1">
        <v>5140</v>
      </c>
      <c r="M6073">
        <v>-640</v>
      </c>
      <c r="N6073" s="1">
        <v>5139.78</v>
      </c>
      <c r="O6073">
        <v>0.22</v>
      </c>
      <c r="P6073" s="1">
        <v>5139.78</v>
      </c>
      <c r="Q6073">
        <v>0</v>
      </c>
      <c r="R6073" s="1">
        <v>5139.78</v>
      </c>
      <c r="S6073">
        <v>0</v>
      </c>
    </row>
    <row r="6074" spans="1:19" x14ac:dyDescent="0.25">
      <c r="A6074" s="2">
        <v>1013</v>
      </c>
      <c r="B6074" t="s">
        <v>953</v>
      </c>
      <c r="C6074" s="2" t="str">
        <f t="shared" si="322"/>
        <v>16</v>
      </c>
      <c r="D6074" t="s">
        <v>633</v>
      </c>
      <c r="E6074" s="2" t="str">
        <f t="shared" si="323"/>
        <v>162060000</v>
      </c>
      <c r="F6074" t="s">
        <v>954</v>
      </c>
      <c r="G6074" t="s">
        <v>955</v>
      </c>
      <c r="H6074" t="s">
        <v>956</v>
      </c>
      <c r="I6074">
        <v>13000</v>
      </c>
      <c r="J6074" t="s">
        <v>53</v>
      </c>
      <c r="K6074" s="1">
        <v>4810110</v>
      </c>
      <c r="L6074" s="1">
        <v>4124604.88</v>
      </c>
      <c r="M6074" s="1">
        <v>-685505.12</v>
      </c>
      <c r="N6074" s="1">
        <v>4124603.92</v>
      </c>
      <c r="O6074">
        <v>0.96</v>
      </c>
      <c r="P6074" s="1">
        <v>4124603.92</v>
      </c>
      <c r="Q6074">
        <v>0</v>
      </c>
      <c r="R6074" s="1">
        <v>4124603.92</v>
      </c>
      <c r="S6074">
        <v>0</v>
      </c>
    </row>
    <row r="6075" spans="1:19" x14ac:dyDescent="0.25">
      <c r="A6075" s="2">
        <v>1013</v>
      </c>
      <c r="B6075" t="s">
        <v>953</v>
      </c>
      <c r="C6075" s="2" t="str">
        <f t="shared" si="322"/>
        <v>16</v>
      </c>
      <c r="D6075" t="s">
        <v>633</v>
      </c>
      <c r="E6075" s="2" t="str">
        <f t="shared" si="323"/>
        <v>162060000</v>
      </c>
      <c r="F6075" t="s">
        <v>954</v>
      </c>
      <c r="G6075" t="s">
        <v>955</v>
      </c>
      <c r="H6075" t="s">
        <v>956</v>
      </c>
      <c r="I6075">
        <v>13001</v>
      </c>
      <c r="J6075" t="s">
        <v>54</v>
      </c>
      <c r="K6075" s="1">
        <v>6105</v>
      </c>
      <c r="L6075" s="1">
        <v>3444</v>
      </c>
      <c r="M6075" s="1">
        <v>-2661</v>
      </c>
      <c r="N6075" s="1">
        <v>3443.4</v>
      </c>
      <c r="O6075">
        <v>0.6</v>
      </c>
      <c r="P6075" s="1">
        <v>3443.4</v>
      </c>
      <c r="Q6075">
        <v>0</v>
      </c>
      <c r="R6075" s="1">
        <v>3443.4</v>
      </c>
      <c r="S6075">
        <v>0</v>
      </c>
    </row>
    <row r="6076" spans="1:19" x14ac:dyDescent="0.25">
      <c r="A6076" s="2">
        <v>1013</v>
      </c>
      <c r="B6076" t="s">
        <v>953</v>
      </c>
      <c r="C6076" s="2" t="str">
        <f t="shared" si="322"/>
        <v>16</v>
      </c>
      <c r="D6076" t="s">
        <v>633</v>
      </c>
      <c r="E6076" s="2" t="str">
        <f t="shared" si="323"/>
        <v>162060000</v>
      </c>
      <c r="F6076" t="s">
        <v>954</v>
      </c>
      <c r="G6076" t="s">
        <v>955</v>
      </c>
      <c r="H6076" t="s">
        <v>956</v>
      </c>
      <c r="I6076">
        <v>13002</v>
      </c>
      <c r="J6076" t="s">
        <v>55</v>
      </c>
      <c r="K6076">
        <v>0</v>
      </c>
      <c r="L6076" s="1">
        <v>6813.47</v>
      </c>
      <c r="M6076" s="1">
        <v>6813.47</v>
      </c>
      <c r="N6076" s="1">
        <v>6813.47</v>
      </c>
      <c r="O6076">
        <v>0</v>
      </c>
      <c r="P6076" s="1">
        <v>6813.47</v>
      </c>
      <c r="Q6076">
        <v>0</v>
      </c>
      <c r="R6076" s="1">
        <v>6813.47</v>
      </c>
      <c r="S6076">
        <v>0</v>
      </c>
    </row>
    <row r="6077" spans="1:19" x14ac:dyDescent="0.25">
      <c r="A6077" s="2">
        <v>1013</v>
      </c>
      <c r="B6077" t="s">
        <v>953</v>
      </c>
      <c r="C6077" s="2" t="str">
        <f t="shared" si="322"/>
        <v>16</v>
      </c>
      <c r="D6077" t="s">
        <v>633</v>
      </c>
      <c r="E6077" s="2" t="str">
        <f t="shared" si="323"/>
        <v>162060000</v>
      </c>
      <c r="F6077" t="s">
        <v>954</v>
      </c>
      <c r="G6077" t="s">
        <v>955</v>
      </c>
      <c r="H6077" t="s">
        <v>956</v>
      </c>
      <c r="I6077">
        <v>13005</v>
      </c>
      <c r="J6077" t="s">
        <v>56</v>
      </c>
      <c r="K6077" s="1">
        <v>565470</v>
      </c>
      <c r="L6077" s="1">
        <v>442852</v>
      </c>
      <c r="M6077" s="1">
        <v>-122618</v>
      </c>
      <c r="N6077" s="1">
        <v>442851.16</v>
      </c>
      <c r="O6077">
        <v>0.84</v>
      </c>
      <c r="P6077" s="1">
        <v>442851.16</v>
      </c>
      <c r="Q6077">
        <v>0</v>
      </c>
      <c r="R6077" s="1">
        <v>442851.16</v>
      </c>
      <c r="S6077">
        <v>0</v>
      </c>
    </row>
    <row r="6078" spans="1:19" x14ac:dyDescent="0.25">
      <c r="A6078" s="2">
        <v>1013</v>
      </c>
      <c r="B6078" t="s">
        <v>953</v>
      </c>
      <c r="C6078" s="2" t="str">
        <f t="shared" si="322"/>
        <v>16</v>
      </c>
      <c r="D6078" t="s">
        <v>633</v>
      </c>
      <c r="E6078" s="2" t="str">
        <f t="shared" si="323"/>
        <v>162060000</v>
      </c>
      <c r="F6078" t="s">
        <v>954</v>
      </c>
      <c r="G6078" t="s">
        <v>955</v>
      </c>
      <c r="H6078" t="s">
        <v>956</v>
      </c>
      <c r="I6078">
        <v>13106</v>
      </c>
      <c r="J6078" t="s">
        <v>57</v>
      </c>
      <c r="K6078" s="1">
        <v>29954</v>
      </c>
      <c r="L6078" s="1">
        <v>25107</v>
      </c>
      <c r="M6078" s="1">
        <v>-4847</v>
      </c>
      <c r="N6078" s="1">
        <v>25106.42</v>
      </c>
      <c r="O6078">
        <v>0.57999999999999996</v>
      </c>
      <c r="P6078" s="1">
        <v>25106.42</v>
      </c>
      <c r="Q6078">
        <v>0</v>
      </c>
      <c r="R6078" s="1">
        <v>25080.69</v>
      </c>
      <c r="S6078">
        <v>25.73</v>
      </c>
    </row>
    <row r="6079" spans="1:19" x14ac:dyDescent="0.25">
      <c r="A6079" s="2">
        <v>1013</v>
      </c>
      <c r="B6079" t="s">
        <v>953</v>
      </c>
      <c r="C6079" s="2" t="str">
        <f t="shared" si="322"/>
        <v>16</v>
      </c>
      <c r="D6079" t="s">
        <v>633</v>
      </c>
      <c r="E6079" s="2" t="str">
        <f t="shared" si="323"/>
        <v>162060000</v>
      </c>
      <c r="F6079" t="s">
        <v>954</v>
      </c>
      <c r="G6079" t="s">
        <v>955</v>
      </c>
      <c r="H6079" t="s">
        <v>956</v>
      </c>
      <c r="I6079">
        <v>15001</v>
      </c>
      <c r="J6079" t="s">
        <v>34</v>
      </c>
      <c r="K6079" s="1">
        <v>11365</v>
      </c>
      <c r="L6079" s="1">
        <v>9354</v>
      </c>
      <c r="M6079" s="1">
        <v>-2011</v>
      </c>
      <c r="N6079" s="1">
        <v>9353.2199999999993</v>
      </c>
      <c r="O6079">
        <v>0.78</v>
      </c>
      <c r="P6079" s="1">
        <v>9353.2199999999993</v>
      </c>
      <c r="Q6079">
        <v>0</v>
      </c>
      <c r="R6079" s="1">
        <v>9353.2199999999993</v>
      </c>
      <c r="S6079">
        <v>0</v>
      </c>
    </row>
    <row r="6080" spans="1:19" x14ac:dyDescent="0.25">
      <c r="A6080" s="2">
        <v>1013</v>
      </c>
      <c r="B6080" t="s">
        <v>953</v>
      </c>
      <c r="C6080" s="2" t="str">
        <f t="shared" si="322"/>
        <v>16</v>
      </c>
      <c r="D6080" t="s">
        <v>633</v>
      </c>
      <c r="E6080" s="2" t="str">
        <f t="shared" si="323"/>
        <v>162060000</v>
      </c>
      <c r="F6080" t="s">
        <v>954</v>
      </c>
      <c r="G6080" t="s">
        <v>955</v>
      </c>
      <c r="H6080" t="s">
        <v>956</v>
      </c>
      <c r="I6080">
        <v>16000</v>
      </c>
      <c r="J6080" t="s">
        <v>35</v>
      </c>
      <c r="K6080" s="1">
        <v>2636214</v>
      </c>
      <c r="L6080" s="1">
        <v>2628866.16</v>
      </c>
      <c r="M6080" s="1">
        <v>-7347.84</v>
      </c>
      <c r="N6080" s="1">
        <v>2628865.34</v>
      </c>
      <c r="O6080">
        <v>0.82</v>
      </c>
      <c r="P6080" s="1">
        <v>2628865.34</v>
      </c>
      <c r="Q6080">
        <v>0</v>
      </c>
      <c r="R6080" s="1">
        <v>2628865.34</v>
      </c>
      <c r="S6080">
        <v>0</v>
      </c>
    </row>
    <row r="6081" spans="1:19" x14ac:dyDescent="0.25">
      <c r="A6081" s="2">
        <v>1013</v>
      </c>
      <c r="B6081" t="s">
        <v>953</v>
      </c>
      <c r="C6081" s="2" t="str">
        <f t="shared" si="322"/>
        <v>16</v>
      </c>
      <c r="D6081" t="s">
        <v>633</v>
      </c>
      <c r="E6081" s="2" t="str">
        <f t="shared" si="323"/>
        <v>162060000</v>
      </c>
      <c r="F6081" t="s">
        <v>954</v>
      </c>
      <c r="G6081" t="s">
        <v>955</v>
      </c>
      <c r="H6081" t="s">
        <v>956</v>
      </c>
      <c r="I6081">
        <v>16001</v>
      </c>
      <c r="J6081" t="s">
        <v>61</v>
      </c>
      <c r="K6081" s="1">
        <v>8986</v>
      </c>
      <c r="L6081" s="1">
        <v>8296</v>
      </c>
      <c r="M6081">
        <v>-690</v>
      </c>
      <c r="N6081" s="1">
        <v>8295.48</v>
      </c>
      <c r="O6081">
        <v>0.52</v>
      </c>
      <c r="P6081" s="1">
        <v>8295.48</v>
      </c>
      <c r="Q6081">
        <v>0</v>
      </c>
      <c r="R6081" s="1">
        <v>8295.48</v>
      </c>
      <c r="S6081">
        <v>0</v>
      </c>
    </row>
    <row r="6082" spans="1:19" x14ac:dyDescent="0.25">
      <c r="A6082" s="2">
        <v>1013</v>
      </c>
      <c r="B6082" t="s">
        <v>953</v>
      </c>
      <c r="C6082" s="2" t="str">
        <f t="shared" si="322"/>
        <v>16</v>
      </c>
      <c r="D6082" t="s">
        <v>633</v>
      </c>
      <c r="E6082" s="2" t="str">
        <f t="shared" si="323"/>
        <v>162060000</v>
      </c>
      <c r="F6082" t="s">
        <v>954</v>
      </c>
      <c r="G6082" t="s">
        <v>955</v>
      </c>
      <c r="H6082" t="s">
        <v>956</v>
      </c>
      <c r="I6082">
        <v>16108</v>
      </c>
      <c r="J6082" t="s">
        <v>36</v>
      </c>
      <c r="K6082" s="1">
        <v>20968</v>
      </c>
      <c r="L6082" s="1">
        <v>114462.57</v>
      </c>
      <c r="M6082" s="1">
        <v>93494.57</v>
      </c>
      <c r="N6082" s="1">
        <v>113990.89</v>
      </c>
      <c r="O6082">
        <v>471.68</v>
      </c>
      <c r="P6082" s="1">
        <v>113990.89</v>
      </c>
      <c r="Q6082">
        <v>0</v>
      </c>
      <c r="R6082" s="1">
        <v>113990.89</v>
      </c>
      <c r="S6082">
        <v>0</v>
      </c>
    </row>
    <row r="6083" spans="1:19" x14ac:dyDescent="0.25">
      <c r="A6083" s="2">
        <v>1013</v>
      </c>
      <c r="B6083" t="s">
        <v>953</v>
      </c>
      <c r="C6083" s="2" t="str">
        <f t="shared" si="322"/>
        <v>16</v>
      </c>
      <c r="D6083" t="s">
        <v>633</v>
      </c>
      <c r="E6083" s="2" t="str">
        <f t="shared" si="323"/>
        <v>162060000</v>
      </c>
      <c r="F6083" t="s">
        <v>954</v>
      </c>
      <c r="G6083" t="s">
        <v>955</v>
      </c>
      <c r="H6083" t="s">
        <v>956</v>
      </c>
      <c r="I6083">
        <v>16201</v>
      </c>
      <c r="J6083" t="s">
        <v>37</v>
      </c>
      <c r="K6083" s="1">
        <v>193800</v>
      </c>
      <c r="L6083" s="1">
        <v>212979.82</v>
      </c>
      <c r="M6083" s="1">
        <v>19179.82</v>
      </c>
      <c r="N6083" s="1">
        <v>213451.5</v>
      </c>
      <c r="O6083">
        <v>-471.68</v>
      </c>
      <c r="P6083" s="1">
        <v>213451.5</v>
      </c>
      <c r="Q6083">
        <v>0</v>
      </c>
      <c r="R6083" s="1">
        <v>213451.5</v>
      </c>
      <c r="S6083">
        <v>0</v>
      </c>
    </row>
    <row r="6084" spans="1:19" x14ac:dyDescent="0.25">
      <c r="A6084" s="2">
        <v>1013</v>
      </c>
      <c r="B6084" t="s">
        <v>953</v>
      </c>
      <c r="C6084" s="2" t="str">
        <f t="shared" si="322"/>
        <v>16</v>
      </c>
      <c r="D6084" t="s">
        <v>633</v>
      </c>
      <c r="E6084" s="2" t="str">
        <f t="shared" si="323"/>
        <v>162060000</v>
      </c>
      <c r="F6084" t="s">
        <v>954</v>
      </c>
      <c r="G6084" t="s">
        <v>955</v>
      </c>
      <c r="H6084" t="s">
        <v>956</v>
      </c>
      <c r="I6084">
        <v>16205</v>
      </c>
      <c r="J6084" t="s">
        <v>63</v>
      </c>
      <c r="K6084">
        <v>0</v>
      </c>
      <c r="L6084" s="1">
        <v>16000</v>
      </c>
      <c r="M6084" s="1">
        <v>16000</v>
      </c>
      <c r="N6084" s="1">
        <v>16000</v>
      </c>
      <c r="O6084">
        <v>0</v>
      </c>
      <c r="P6084" s="1">
        <v>16000</v>
      </c>
      <c r="Q6084">
        <v>0</v>
      </c>
      <c r="R6084" s="1">
        <v>16000</v>
      </c>
      <c r="S6084">
        <v>0</v>
      </c>
    </row>
    <row r="6085" spans="1:19" x14ac:dyDescent="0.25">
      <c r="A6085" s="2">
        <v>1013</v>
      </c>
      <c r="B6085" t="s">
        <v>953</v>
      </c>
      <c r="C6085" s="2" t="str">
        <f t="shared" si="322"/>
        <v>16</v>
      </c>
      <c r="D6085" t="s">
        <v>633</v>
      </c>
      <c r="E6085" s="2" t="str">
        <f t="shared" si="323"/>
        <v>162060000</v>
      </c>
      <c r="F6085" t="s">
        <v>954</v>
      </c>
      <c r="G6085" t="s">
        <v>955</v>
      </c>
      <c r="H6085" t="s">
        <v>956</v>
      </c>
      <c r="I6085">
        <v>20200</v>
      </c>
      <c r="J6085" t="s">
        <v>64</v>
      </c>
      <c r="K6085" s="1">
        <v>837348</v>
      </c>
      <c r="L6085" s="1">
        <v>840733.4</v>
      </c>
      <c r="M6085" s="1">
        <v>3385.4</v>
      </c>
      <c r="N6085" s="1">
        <v>840601.27</v>
      </c>
      <c r="O6085">
        <v>132.13</v>
      </c>
      <c r="P6085" s="1">
        <v>840601.27</v>
      </c>
      <c r="Q6085">
        <v>0</v>
      </c>
      <c r="R6085" s="1">
        <v>840601.27</v>
      </c>
      <c r="S6085">
        <v>0</v>
      </c>
    </row>
    <row r="6086" spans="1:19" x14ac:dyDescent="0.25">
      <c r="A6086" s="2">
        <v>1013</v>
      </c>
      <c r="B6086" t="s">
        <v>953</v>
      </c>
      <c r="C6086" s="2" t="str">
        <f t="shared" si="322"/>
        <v>16</v>
      </c>
      <c r="D6086" t="s">
        <v>633</v>
      </c>
      <c r="E6086" s="2" t="str">
        <f t="shared" si="323"/>
        <v>162060000</v>
      </c>
      <c r="F6086" t="s">
        <v>954</v>
      </c>
      <c r="G6086" t="s">
        <v>955</v>
      </c>
      <c r="H6086" t="s">
        <v>956</v>
      </c>
      <c r="I6086">
        <v>20300</v>
      </c>
      <c r="J6086" t="s">
        <v>65</v>
      </c>
      <c r="K6086" s="1">
        <v>2550</v>
      </c>
      <c r="L6086">
        <v>0</v>
      </c>
      <c r="M6086" s="1">
        <v>-2550</v>
      </c>
      <c r="N6086">
        <v>0</v>
      </c>
      <c r="O6086">
        <v>0</v>
      </c>
      <c r="P6086">
        <v>0</v>
      </c>
      <c r="Q6086">
        <v>0</v>
      </c>
      <c r="R6086">
        <v>0</v>
      </c>
      <c r="S6086">
        <v>0</v>
      </c>
    </row>
    <row r="6087" spans="1:19" x14ac:dyDescent="0.25">
      <c r="A6087" s="2">
        <v>1013</v>
      </c>
      <c r="B6087" t="s">
        <v>953</v>
      </c>
      <c r="C6087" s="2" t="str">
        <f t="shared" si="322"/>
        <v>16</v>
      </c>
      <c r="D6087" t="s">
        <v>633</v>
      </c>
      <c r="E6087" s="2" t="str">
        <f t="shared" si="323"/>
        <v>162060000</v>
      </c>
      <c r="F6087" t="s">
        <v>954</v>
      </c>
      <c r="G6087" t="s">
        <v>955</v>
      </c>
      <c r="H6087" t="s">
        <v>956</v>
      </c>
      <c r="I6087">
        <v>20400</v>
      </c>
      <c r="J6087" t="s">
        <v>66</v>
      </c>
      <c r="K6087" s="1">
        <v>181931</v>
      </c>
      <c r="L6087" s="1">
        <v>169719.7</v>
      </c>
      <c r="M6087" s="1">
        <v>-12211.3</v>
      </c>
      <c r="N6087" s="1">
        <v>167117.62</v>
      </c>
      <c r="O6087" s="1">
        <v>2602.08</v>
      </c>
      <c r="P6087" s="1">
        <v>167117.62</v>
      </c>
      <c r="Q6087">
        <v>0</v>
      </c>
      <c r="R6087" s="1">
        <v>167117.62</v>
      </c>
      <c r="S6087">
        <v>0</v>
      </c>
    </row>
    <row r="6088" spans="1:19" x14ac:dyDescent="0.25">
      <c r="A6088" s="2">
        <v>1013</v>
      </c>
      <c r="B6088" t="s">
        <v>953</v>
      </c>
      <c r="C6088" s="2" t="str">
        <f t="shared" si="322"/>
        <v>16</v>
      </c>
      <c r="D6088" t="s">
        <v>633</v>
      </c>
      <c r="E6088" s="2" t="str">
        <f t="shared" si="323"/>
        <v>162060000</v>
      </c>
      <c r="F6088" t="s">
        <v>954</v>
      </c>
      <c r="G6088" t="s">
        <v>955</v>
      </c>
      <c r="H6088" t="s">
        <v>956</v>
      </c>
      <c r="I6088">
        <v>20500</v>
      </c>
      <c r="J6088" t="s">
        <v>67</v>
      </c>
      <c r="K6088" s="1">
        <v>32500</v>
      </c>
      <c r="L6088" s="1">
        <v>18503.939999999999</v>
      </c>
      <c r="M6088" s="1">
        <v>-13996.06</v>
      </c>
      <c r="N6088" s="1">
        <v>17341.740000000002</v>
      </c>
      <c r="O6088" s="1">
        <v>1162.2</v>
      </c>
      <c r="P6088" s="1">
        <v>17341.740000000002</v>
      </c>
      <c r="Q6088">
        <v>0</v>
      </c>
      <c r="R6088" s="1">
        <v>16007.76</v>
      </c>
      <c r="S6088" s="1">
        <v>1333.98</v>
      </c>
    </row>
    <row r="6089" spans="1:19" x14ac:dyDescent="0.25">
      <c r="A6089" s="2">
        <v>1013</v>
      </c>
      <c r="B6089" t="s">
        <v>953</v>
      </c>
      <c r="C6089" s="2" t="str">
        <f t="shared" si="322"/>
        <v>16</v>
      </c>
      <c r="D6089" t="s">
        <v>633</v>
      </c>
      <c r="E6089" s="2" t="str">
        <f t="shared" si="323"/>
        <v>162060000</v>
      </c>
      <c r="F6089" t="s">
        <v>954</v>
      </c>
      <c r="G6089" t="s">
        <v>955</v>
      </c>
      <c r="H6089" t="s">
        <v>956</v>
      </c>
      <c r="I6089">
        <v>20900</v>
      </c>
      <c r="J6089" t="s">
        <v>452</v>
      </c>
      <c r="K6089" s="1">
        <v>118376</v>
      </c>
      <c r="L6089" s="1">
        <v>101955.73</v>
      </c>
      <c r="M6089" s="1">
        <v>-16420.27</v>
      </c>
      <c r="N6089" s="1">
        <v>105611.4</v>
      </c>
      <c r="O6089" s="1">
        <v>-3655.67</v>
      </c>
      <c r="P6089" s="1">
        <v>105611.4</v>
      </c>
      <c r="Q6089">
        <v>0</v>
      </c>
      <c r="R6089" s="1">
        <v>105611.4</v>
      </c>
      <c r="S6089">
        <v>0</v>
      </c>
    </row>
    <row r="6090" spans="1:19" x14ac:dyDescent="0.25">
      <c r="A6090" s="2">
        <v>1013</v>
      </c>
      <c r="B6090" t="s">
        <v>953</v>
      </c>
      <c r="C6090" s="2" t="str">
        <f t="shared" si="322"/>
        <v>16</v>
      </c>
      <c r="D6090" t="s">
        <v>633</v>
      </c>
      <c r="E6090" s="2" t="str">
        <f t="shared" si="323"/>
        <v>162060000</v>
      </c>
      <c r="F6090" t="s">
        <v>954</v>
      </c>
      <c r="G6090" t="s">
        <v>955</v>
      </c>
      <c r="H6090" t="s">
        <v>956</v>
      </c>
      <c r="I6090">
        <v>21200</v>
      </c>
      <c r="J6090" t="s">
        <v>68</v>
      </c>
      <c r="K6090" s="1">
        <v>100000</v>
      </c>
      <c r="L6090" s="1">
        <v>100000</v>
      </c>
      <c r="M6090">
        <v>0</v>
      </c>
      <c r="N6090" s="1">
        <v>125938.61</v>
      </c>
      <c r="O6090" s="1">
        <v>-25938.61</v>
      </c>
      <c r="P6090" s="1">
        <v>125938.61</v>
      </c>
      <c r="Q6090">
        <v>0</v>
      </c>
      <c r="R6090" s="1">
        <v>118520.46</v>
      </c>
      <c r="S6090" s="1">
        <v>7418.15</v>
      </c>
    </row>
    <row r="6091" spans="1:19" x14ac:dyDescent="0.25">
      <c r="A6091" s="2">
        <v>1013</v>
      </c>
      <c r="B6091" t="s">
        <v>953</v>
      </c>
      <c r="C6091" s="2" t="str">
        <f t="shared" si="322"/>
        <v>16</v>
      </c>
      <c r="D6091" t="s">
        <v>633</v>
      </c>
      <c r="E6091" s="2" t="str">
        <f t="shared" si="323"/>
        <v>162060000</v>
      </c>
      <c r="F6091" t="s">
        <v>954</v>
      </c>
      <c r="G6091" t="s">
        <v>955</v>
      </c>
      <c r="H6091" t="s">
        <v>956</v>
      </c>
      <c r="I6091">
        <v>21300</v>
      </c>
      <c r="J6091" t="s">
        <v>69</v>
      </c>
      <c r="K6091" s="1">
        <v>190000</v>
      </c>
      <c r="L6091" s="1">
        <v>234041.25</v>
      </c>
      <c r="M6091" s="1">
        <v>44041.25</v>
      </c>
      <c r="N6091" s="1">
        <v>178894.07999999999</v>
      </c>
      <c r="O6091" s="1">
        <v>55147.17</v>
      </c>
      <c r="P6091" s="1">
        <v>178894.07999999999</v>
      </c>
      <c r="Q6091">
        <v>0</v>
      </c>
      <c r="R6091" s="1">
        <v>178173.83</v>
      </c>
      <c r="S6091">
        <v>720.25</v>
      </c>
    </row>
    <row r="6092" spans="1:19" x14ac:dyDescent="0.25">
      <c r="A6092" s="2">
        <v>1013</v>
      </c>
      <c r="B6092" t="s">
        <v>953</v>
      </c>
      <c r="C6092" s="2" t="str">
        <f t="shared" si="322"/>
        <v>16</v>
      </c>
      <c r="D6092" t="s">
        <v>633</v>
      </c>
      <c r="E6092" s="2" t="str">
        <f t="shared" si="323"/>
        <v>162060000</v>
      </c>
      <c r="F6092" t="s">
        <v>954</v>
      </c>
      <c r="G6092" t="s">
        <v>955</v>
      </c>
      <c r="H6092" t="s">
        <v>956</v>
      </c>
      <c r="I6092">
        <v>21400</v>
      </c>
      <c r="J6092" t="s">
        <v>70</v>
      </c>
      <c r="K6092" s="1">
        <v>10000</v>
      </c>
      <c r="L6092" s="1">
        <v>16520.53</v>
      </c>
      <c r="M6092" s="1">
        <v>6520.53</v>
      </c>
      <c r="N6092" s="1">
        <v>27610.26</v>
      </c>
      <c r="O6092" s="1">
        <v>-11089.73</v>
      </c>
      <c r="P6092" s="1">
        <v>27610.26</v>
      </c>
      <c r="Q6092">
        <v>0</v>
      </c>
      <c r="R6092" s="1">
        <v>27610.26</v>
      </c>
      <c r="S6092">
        <v>0</v>
      </c>
    </row>
    <row r="6093" spans="1:19" x14ac:dyDescent="0.25">
      <c r="A6093" s="2">
        <v>1013</v>
      </c>
      <c r="B6093" t="s">
        <v>953</v>
      </c>
      <c r="C6093" s="2" t="str">
        <f t="shared" si="322"/>
        <v>16</v>
      </c>
      <c r="D6093" t="s">
        <v>633</v>
      </c>
      <c r="E6093" s="2" t="str">
        <f t="shared" si="323"/>
        <v>162060000</v>
      </c>
      <c r="F6093" t="s">
        <v>954</v>
      </c>
      <c r="G6093" t="s">
        <v>955</v>
      </c>
      <c r="H6093" t="s">
        <v>956</v>
      </c>
      <c r="I6093">
        <v>21500</v>
      </c>
      <c r="J6093" t="s">
        <v>71</v>
      </c>
      <c r="K6093" s="1">
        <v>7500</v>
      </c>
      <c r="L6093" s="1">
        <v>7500</v>
      </c>
      <c r="M6093">
        <v>0</v>
      </c>
      <c r="N6093" s="1">
        <v>3464.23</v>
      </c>
      <c r="O6093" s="1">
        <v>4035.77</v>
      </c>
      <c r="P6093" s="1">
        <v>3464.23</v>
      </c>
      <c r="Q6093">
        <v>0</v>
      </c>
      <c r="R6093" s="1">
        <v>3464.23</v>
      </c>
      <c r="S6093">
        <v>0</v>
      </c>
    </row>
    <row r="6094" spans="1:19" x14ac:dyDescent="0.25">
      <c r="A6094" s="2">
        <v>1013</v>
      </c>
      <c r="B6094" t="s">
        <v>953</v>
      </c>
      <c r="C6094" s="2" t="str">
        <f t="shared" si="322"/>
        <v>16</v>
      </c>
      <c r="D6094" t="s">
        <v>633</v>
      </c>
      <c r="E6094" s="2" t="str">
        <f t="shared" si="323"/>
        <v>162060000</v>
      </c>
      <c r="F6094" t="s">
        <v>954</v>
      </c>
      <c r="G6094" t="s">
        <v>955</v>
      </c>
      <c r="H6094" t="s">
        <v>956</v>
      </c>
      <c r="I6094">
        <v>21800</v>
      </c>
      <c r="J6094" t="s">
        <v>222</v>
      </c>
      <c r="K6094" s="1">
        <v>120000</v>
      </c>
      <c r="L6094" s="1">
        <v>144438.22</v>
      </c>
      <c r="M6094" s="1">
        <v>24438.22</v>
      </c>
      <c r="N6094" s="1">
        <v>147288.29999999999</v>
      </c>
      <c r="O6094" s="1">
        <v>-2850.08</v>
      </c>
      <c r="P6094" s="1">
        <v>147288.29999999999</v>
      </c>
      <c r="Q6094">
        <v>0</v>
      </c>
      <c r="R6094" s="1">
        <v>137860.01999999999</v>
      </c>
      <c r="S6094" s="1">
        <v>9428.2800000000007</v>
      </c>
    </row>
    <row r="6095" spans="1:19" x14ac:dyDescent="0.25">
      <c r="A6095" s="2">
        <v>1013</v>
      </c>
      <c r="B6095" t="s">
        <v>953</v>
      </c>
      <c r="C6095" s="2" t="str">
        <f t="shared" si="322"/>
        <v>16</v>
      </c>
      <c r="D6095" t="s">
        <v>633</v>
      </c>
      <c r="E6095" s="2" t="str">
        <f t="shared" si="323"/>
        <v>162060000</v>
      </c>
      <c r="F6095" t="s">
        <v>954</v>
      </c>
      <c r="G6095" t="s">
        <v>955</v>
      </c>
      <c r="H6095" t="s">
        <v>956</v>
      </c>
      <c r="I6095">
        <v>22000</v>
      </c>
      <c r="J6095" t="s">
        <v>39</v>
      </c>
      <c r="K6095" s="1">
        <v>12000</v>
      </c>
      <c r="L6095" s="1">
        <v>4195</v>
      </c>
      <c r="M6095" s="1">
        <v>-7805</v>
      </c>
      <c r="N6095" s="1">
        <v>3134.14</v>
      </c>
      <c r="O6095" s="1">
        <v>1060.8599999999999</v>
      </c>
      <c r="P6095" s="1">
        <v>3134.14</v>
      </c>
      <c r="Q6095">
        <v>0</v>
      </c>
      <c r="R6095" s="1">
        <v>3134.14</v>
      </c>
      <c r="S6095">
        <v>0</v>
      </c>
    </row>
    <row r="6096" spans="1:19" x14ac:dyDescent="0.25">
      <c r="A6096" s="2">
        <v>1013</v>
      </c>
      <c r="B6096" t="s">
        <v>953</v>
      </c>
      <c r="C6096" s="2" t="str">
        <f t="shared" ref="C6096:C6127" si="324">"16"</f>
        <v>16</v>
      </c>
      <c r="D6096" t="s">
        <v>633</v>
      </c>
      <c r="E6096" s="2" t="str">
        <f t="shared" ref="E6096:E6127" si="325">"162060000"</f>
        <v>162060000</v>
      </c>
      <c r="F6096" t="s">
        <v>954</v>
      </c>
      <c r="G6096" t="s">
        <v>955</v>
      </c>
      <c r="H6096" t="s">
        <v>956</v>
      </c>
      <c r="I6096">
        <v>22004</v>
      </c>
      <c r="J6096" t="s">
        <v>72</v>
      </c>
      <c r="K6096" s="1">
        <v>15500</v>
      </c>
      <c r="L6096" s="1">
        <v>5017</v>
      </c>
      <c r="M6096" s="1">
        <v>-10483</v>
      </c>
      <c r="N6096" s="1">
        <v>4843.3500000000004</v>
      </c>
      <c r="O6096">
        <v>173.65</v>
      </c>
      <c r="P6096" s="1">
        <v>4843.3500000000004</v>
      </c>
      <c r="Q6096">
        <v>0</v>
      </c>
      <c r="R6096" s="1">
        <v>4843.3500000000004</v>
      </c>
      <c r="S6096">
        <v>0</v>
      </c>
    </row>
    <row r="6097" spans="1:19" x14ac:dyDescent="0.25">
      <c r="A6097" s="2">
        <v>1013</v>
      </c>
      <c r="B6097" t="s">
        <v>953</v>
      </c>
      <c r="C6097" s="2" t="str">
        <f t="shared" si="324"/>
        <v>16</v>
      </c>
      <c r="D6097" t="s">
        <v>633</v>
      </c>
      <c r="E6097" s="2" t="str">
        <f t="shared" si="325"/>
        <v>162060000</v>
      </c>
      <c r="F6097" t="s">
        <v>954</v>
      </c>
      <c r="G6097" t="s">
        <v>955</v>
      </c>
      <c r="H6097" t="s">
        <v>956</v>
      </c>
      <c r="I6097">
        <v>22100</v>
      </c>
      <c r="J6097" t="s">
        <v>73</v>
      </c>
      <c r="K6097" s="1">
        <v>450000</v>
      </c>
      <c r="L6097" s="1">
        <v>721098.73</v>
      </c>
      <c r="M6097" s="1">
        <v>271098.73</v>
      </c>
      <c r="N6097" s="1">
        <v>718455.33</v>
      </c>
      <c r="O6097" s="1">
        <v>2643.4</v>
      </c>
      <c r="P6097" s="1">
        <v>718455.33</v>
      </c>
      <c r="Q6097">
        <v>0</v>
      </c>
      <c r="R6097" s="1">
        <v>718455.33</v>
      </c>
      <c r="S6097">
        <v>0</v>
      </c>
    </row>
    <row r="6098" spans="1:19" x14ac:dyDescent="0.25">
      <c r="A6098" s="2">
        <v>1013</v>
      </c>
      <c r="B6098" t="s">
        <v>953</v>
      </c>
      <c r="C6098" s="2" t="str">
        <f t="shared" si="324"/>
        <v>16</v>
      </c>
      <c r="D6098" t="s">
        <v>633</v>
      </c>
      <c r="E6098" s="2" t="str">
        <f t="shared" si="325"/>
        <v>162060000</v>
      </c>
      <c r="F6098" t="s">
        <v>954</v>
      </c>
      <c r="G6098" t="s">
        <v>955</v>
      </c>
      <c r="H6098" t="s">
        <v>956</v>
      </c>
      <c r="I6098">
        <v>22101</v>
      </c>
      <c r="J6098" t="s">
        <v>74</v>
      </c>
      <c r="K6098" s="1">
        <v>30700</v>
      </c>
      <c r="L6098" s="1">
        <v>55700</v>
      </c>
      <c r="M6098" s="1">
        <v>25000</v>
      </c>
      <c r="N6098" s="1">
        <v>45566.32</v>
      </c>
      <c r="O6098" s="1">
        <v>10133.68</v>
      </c>
      <c r="P6098" s="1">
        <v>45566.32</v>
      </c>
      <c r="Q6098">
        <v>0</v>
      </c>
      <c r="R6098" s="1">
        <v>45566.32</v>
      </c>
      <c r="S6098">
        <v>0</v>
      </c>
    </row>
    <row r="6099" spans="1:19" x14ac:dyDescent="0.25">
      <c r="A6099" s="2">
        <v>1013</v>
      </c>
      <c r="B6099" t="s">
        <v>953</v>
      </c>
      <c r="C6099" s="2" t="str">
        <f t="shared" si="324"/>
        <v>16</v>
      </c>
      <c r="D6099" t="s">
        <v>633</v>
      </c>
      <c r="E6099" s="2" t="str">
        <f t="shared" si="325"/>
        <v>162060000</v>
      </c>
      <c r="F6099" t="s">
        <v>954</v>
      </c>
      <c r="G6099" t="s">
        <v>955</v>
      </c>
      <c r="H6099" t="s">
        <v>956</v>
      </c>
      <c r="I6099">
        <v>22102</v>
      </c>
      <c r="J6099" t="s">
        <v>75</v>
      </c>
      <c r="K6099" s="1">
        <v>40000</v>
      </c>
      <c r="L6099" s="1">
        <v>40000</v>
      </c>
      <c r="M6099">
        <v>0</v>
      </c>
      <c r="N6099" s="1">
        <v>33601.94</v>
      </c>
      <c r="O6099" s="1">
        <v>6398.06</v>
      </c>
      <c r="P6099" s="1">
        <v>33601.94</v>
      </c>
      <c r="Q6099">
        <v>0</v>
      </c>
      <c r="R6099" s="1">
        <v>33601.94</v>
      </c>
      <c r="S6099">
        <v>0</v>
      </c>
    </row>
    <row r="6100" spans="1:19" x14ac:dyDescent="0.25">
      <c r="A6100" s="2">
        <v>1013</v>
      </c>
      <c r="B6100" t="s">
        <v>953</v>
      </c>
      <c r="C6100" s="2" t="str">
        <f t="shared" si="324"/>
        <v>16</v>
      </c>
      <c r="D6100" t="s">
        <v>633</v>
      </c>
      <c r="E6100" s="2" t="str">
        <f t="shared" si="325"/>
        <v>162060000</v>
      </c>
      <c r="F6100" t="s">
        <v>954</v>
      </c>
      <c r="G6100" t="s">
        <v>955</v>
      </c>
      <c r="H6100" t="s">
        <v>956</v>
      </c>
      <c r="I6100">
        <v>22103</v>
      </c>
      <c r="J6100" t="s">
        <v>76</v>
      </c>
      <c r="K6100" s="1">
        <v>125000</v>
      </c>
      <c r="L6100" s="1">
        <v>125000</v>
      </c>
      <c r="M6100">
        <v>0</v>
      </c>
      <c r="N6100" s="1">
        <v>144230.39000000001</v>
      </c>
      <c r="O6100" s="1">
        <v>-19230.39</v>
      </c>
      <c r="P6100" s="1">
        <v>144230.39000000001</v>
      </c>
      <c r="Q6100">
        <v>0</v>
      </c>
      <c r="R6100" s="1">
        <v>144230.39000000001</v>
      </c>
      <c r="S6100">
        <v>0</v>
      </c>
    </row>
    <row r="6101" spans="1:19" x14ac:dyDescent="0.25">
      <c r="A6101" s="2">
        <v>1013</v>
      </c>
      <c r="B6101" t="s">
        <v>953</v>
      </c>
      <c r="C6101" s="2" t="str">
        <f t="shared" si="324"/>
        <v>16</v>
      </c>
      <c r="D6101" t="s">
        <v>633</v>
      </c>
      <c r="E6101" s="2" t="str">
        <f t="shared" si="325"/>
        <v>162060000</v>
      </c>
      <c r="F6101" t="s">
        <v>954</v>
      </c>
      <c r="G6101" t="s">
        <v>955</v>
      </c>
      <c r="H6101" t="s">
        <v>956</v>
      </c>
      <c r="I6101">
        <v>22104</v>
      </c>
      <c r="J6101" t="s">
        <v>77</v>
      </c>
      <c r="K6101" s="1">
        <v>60000</v>
      </c>
      <c r="L6101" s="1">
        <v>158927.38</v>
      </c>
      <c r="M6101" s="1">
        <v>98927.38</v>
      </c>
      <c r="N6101" s="1">
        <v>158923.63</v>
      </c>
      <c r="O6101">
        <v>3.75</v>
      </c>
      <c r="P6101" s="1">
        <v>158923.63</v>
      </c>
      <c r="Q6101">
        <v>0</v>
      </c>
      <c r="R6101" s="1">
        <v>156824</v>
      </c>
      <c r="S6101" s="1">
        <v>2099.63</v>
      </c>
    </row>
    <row r="6102" spans="1:19" x14ac:dyDescent="0.25">
      <c r="A6102" s="2">
        <v>1013</v>
      </c>
      <c r="B6102" t="s">
        <v>953</v>
      </c>
      <c r="C6102" s="2" t="str">
        <f t="shared" si="324"/>
        <v>16</v>
      </c>
      <c r="D6102" t="s">
        <v>633</v>
      </c>
      <c r="E6102" s="2" t="str">
        <f t="shared" si="325"/>
        <v>162060000</v>
      </c>
      <c r="F6102" t="s">
        <v>954</v>
      </c>
      <c r="G6102" t="s">
        <v>955</v>
      </c>
      <c r="H6102" t="s">
        <v>956</v>
      </c>
      <c r="I6102">
        <v>22105</v>
      </c>
      <c r="J6102" t="s">
        <v>357</v>
      </c>
      <c r="K6102" s="1">
        <v>73000</v>
      </c>
      <c r="L6102" s="1">
        <v>95538.08</v>
      </c>
      <c r="M6102" s="1">
        <v>22538.080000000002</v>
      </c>
      <c r="N6102" s="1">
        <v>81595.75</v>
      </c>
      <c r="O6102" s="1">
        <v>13942.33</v>
      </c>
      <c r="P6102" s="1">
        <v>81595.75</v>
      </c>
      <c r="Q6102">
        <v>0</v>
      </c>
      <c r="R6102" s="1">
        <v>60697.34</v>
      </c>
      <c r="S6102" s="1">
        <v>20898.41</v>
      </c>
    </row>
    <row r="6103" spans="1:19" x14ac:dyDescent="0.25">
      <c r="A6103" s="2">
        <v>1013</v>
      </c>
      <c r="B6103" t="s">
        <v>953</v>
      </c>
      <c r="C6103" s="2" t="str">
        <f t="shared" si="324"/>
        <v>16</v>
      </c>
      <c r="D6103" t="s">
        <v>633</v>
      </c>
      <c r="E6103" s="2" t="str">
        <f t="shared" si="325"/>
        <v>162060000</v>
      </c>
      <c r="F6103" t="s">
        <v>954</v>
      </c>
      <c r="G6103" t="s">
        <v>955</v>
      </c>
      <c r="H6103" t="s">
        <v>956</v>
      </c>
      <c r="I6103">
        <v>22109</v>
      </c>
      <c r="J6103" t="s">
        <v>78</v>
      </c>
      <c r="K6103" s="1">
        <v>280000</v>
      </c>
      <c r="L6103" s="1">
        <v>332317.28000000003</v>
      </c>
      <c r="M6103" s="1">
        <v>52317.279999999999</v>
      </c>
      <c r="N6103" s="1">
        <v>314168.77</v>
      </c>
      <c r="O6103" s="1">
        <v>18148.509999999998</v>
      </c>
      <c r="P6103" s="1">
        <v>314168.77</v>
      </c>
      <c r="Q6103">
        <v>0</v>
      </c>
      <c r="R6103" s="1">
        <v>312835.92</v>
      </c>
      <c r="S6103" s="1">
        <v>1332.85</v>
      </c>
    </row>
    <row r="6104" spans="1:19" x14ac:dyDescent="0.25">
      <c r="A6104" s="2">
        <v>1013</v>
      </c>
      <c r="B6104" t="s">
        <v>953</v>
      </c>
      <c r="C6104" s="2" t="str">
        <f t="shared" si="324"/>
        <v>16</v>
      </c>
      <c r="D6104" t="s">
        <v>633</v>
      </c>
      <c r="E6104" s="2" t="str">
        <f t="shared" si="325"/>
        <v>162060000</v>
      </c>
      <c r="F6104" t="s">
        <v>954</v>
      </c>
      <c r="G6104" t="s">
        <v>955</v>
      </c>
      <c r="H6104" t="s">
        <v>956</v>
      </c>
      <c r="I6104">
        <v>22201</v>
      </c>
      <c r="J6104" t="s">
        <v>42</v>
      </c>
      <c r="K6104" s="1">
        <v>3000</v>
      </c>
      <c r="L6104" s="1">
        <v>3000</v>
      </c>
      <c r="M6104">
        <v>0</v>
      </c>
      <c r="N6104">
        <v>608.22</v>
      </c>
      <c r="O6104" s="1">
        <v>2391.7800000000002</v>
      </c>
      <c r="P6104">
        <v>608.22</v>
      </c>
      <c r="Q6104">
        <v>0</v>
      </c>
      <c r="R6104">
        <v>608.22</v>
      </c>
      <c r="S6104">
        <v>0</v>
      </c>
    </row>
    <row r="6105" spans="1:19" x14ac:dyDescent="0.25">
      <c r="A6105" s="2">
        <v>1013</v>
      </c>
      <c r="B6105" t="s">
        <v>953</v>
      </c>
      <c r="C6105" s="2" t="str">
        <f t="shared" si="324"/>
        <v>16</v>
      </c>
      <c r="D6105" t="s">
        <v>633</v>
      </c>
      <c r="E6105" s="2" t="str">
        <f t="shared" si="325"/>
        <v>162060000</v>
      </c>
      <c r="F6105" t="s">
        <v>954</v>
      </c>
      <c r="G6105" t="s">
        <v>955</v>
      </c>
      <c r="H6105" t="s">
        <v>956</v>
      </c>
      <c r="I6105">
        <v>22300</v>
      </c>
      <c r="J6105" t="s">
        <v>79</v>
      </c>
      <c r="K6105" s="1">
        <v>5000</v>
      </c>
      <c r="L6105" s="1">
        <v>5000</v>
      </c>
      <c r="M6105">
        <v>0</v>
      </c>
      <c r="N6105" s="1">
        <v>3775.46</v>
      </c>
      <c r="O6105" s="1">
        <v>1224.54</v>
      </c>
      <c r="P6105" s="1">
        <v>3775.46</v>
      </c>
      <c r="Q6105">
        <v>0</v>
      </c>
      <c r="R6105" s="1">
        <v>3775.46</v>
      </c>
      <c r="S6105">
        <v>0</v>
      </c>
    </row>
    <row r="6106" spans="1:19" x14ac:dyDescent="0.25">
      <c r="A6106" s="2">
        <v>1013</v>
      </c>
      <c r="B6106" t="s">
        <v>953</v>
      </c>
      <c r="C6106" s="2" t="str">
        <f t="shared" si="324"/>
        <v>16</v>
      </c>
      <c r="D6106" t="s">
        <v>633</v>
      </c>
      <c r="E6106" s="2" t="str">
        <f t="shared" si="325"/>
        <v>162060000</v>
      </c>
      <c r="F6106" t="s">
        <v>954</v>
      </c>
      <c r="G6106" t="s">
        <v>955</v>
      </c>
      <c r="H6106" t="s">
        <v>956</v>
      </c>
      <c r="I6106">
        <v>22400</v>
      </c>
      <c r="J6106" t="s">
        <v>107</v>
      </c>
      <c r="K6106" s="1">
        <v>22295</v>
      </c>
      <c r="L6106" s="1">
        <v>17154</v>
      </c>
      <c r="M6106" s="1">
        <v>-5141</v>
      </c>
      <c r="N6106" s="1">
        <v>17103.48</v>
      </c>
      <c r="O6106">
        <v>50.52</v>
      </c>
      <c r="P6106" s="1">
        <v>17103.48</v>
      </c>
      <c r="Q6106">
        <v>0</v>
      </c>
      <c r="R6106" s="1">
        <v>17103.46</v>
      </c>
      <c r="S6106">
        <v>0.02</v>
      </c>
    </row>
    <row r="6107" spans="1:19" x14ac:dyDescent="0.25">
      <c r="A6107" s="2">
        <v>1013</v>
      </c>
      <c r="B6107" t="s">
        <v>953</v>
      </c>
      <c r="C6107" s="2" t="str">
        <f t="shared" si="324"/>
        <v>16</v>
      </c>
      <c r="D6107" t="s">
        <v>633</v>
      </c>
      <c r="E6107" s="2" t="str">
        <f t="shared" si="325"/>
        <v>162060000</v>
      </c>
      <c r="F6107" t="s">
        <v>954</v>
      </c>
      <c r="G6107" t="s">
        <v>955</v>
      </c>
      <c r="H6107" t="s">
        <v>956</v>
      </c>
      <c r="I6107">
        <v>22401</v>
      </c>
      <c r="J6107" t="s">
        <v>175</v>
      </c>
      <c r="K6107" s="1">
        <v>28440</v>
      </c>
      <c r="L6107" s="1">
        <v>22138</v>
      </c>
      <c r="M6107" s="1">
        <v>-6302</v>
      </c>
      <c r="N6107" s="1">
        <v>22137.5</v>
      </c>
      <c r="O6107">
        <v>0.5</v>
      </c>
      <c r="P6107" s="1">
        <v>22137.5</v>
      </c>
      <c r="Q6107">
        <v>0</v>
      </c>
      <c r="R6107" s="1">
        <v>22137.5</v>
      </c>
      <c r="S6107">
        <v>0</v>
      </c>
    </row>
    <row r="6108" spans="1:19" x14ac:dyDescent="0.25">
      <c r="A6108" s="2">
        <v>1013</v>
      </c>
      <c r="B6108" t="s">
        <v>953</v>
      </c>
      <c r="C6108" s="2" t="str">
        <f t="shared" si="324"/>
        <v>16</v>
      </c>
      <c r="D6108" t="s">
        <v>633</v>
      </c>
      <c r="E6108" s="2" t="str">
        <f t="shared" si="325"/>
        <v>162060000</v>
      </c>
      <c r="F6108" t="s">
        <v>954</v>
      </c>
      <c r="G6108" t="s">
        <v>955</v>
      </c>
      <c r="H6108" t="s">
        <v>956</v>
      </c>
      <c r="I6108">
        <v>22409</v>
      </c>
      <c r="J6108" t="s">
        <v>80</v>
      </c>
      <c r="K6108" s="1">
        <v>24000</v>
      </c>
      <c r="L6108">
        <v>0</v>
      </c>
      <c r="M6108" s="1">
        <v>-24000</v>
      </c>
      <c r="N6108">
        <v>0</v>
      </c>
      <c r="O6108">
        <v>0</v>
      </c>
      <c r="P6108">
        <v>0</v>
      </c>
      <c r="Q6108">
        <v>0</v>
      </c>
      <c r="R6108">
        <v>0</v>
      </c>
      <c r="S6108">
        <v>0</v>
      </c>
    </row>
    <row r="6109" spans="1:19" x14ac:dyDescent="0.25">
      <c r="A6109" s="2">
        <v>1013</v>
      </c>
      <c r="B6109" t="s">
        <v>953</v>
      </c>
      <c r="C6109" s="2" t="str">
        <f t="shared" si="324"/>
        <v>16</v>
      </c>
      <c r="D6109" t="s">
        <v>633</v>
      </c>
      <c r="E6109" s="2" t="str">
        <f t="shared" si="325"/>
        <v>162060000</v>
      </c>
      <c r="F6109" t="s">
        <v>954</v>
      </c>
      <c r="G6109" t="s">
        <v>955</v>
      </c>
      <c r="H6109" t="s">
        <v>956</v>
      </c>
      <c r="I6109">
        <v>22500</v>
      </c>
      <c r="J6109" t="s">
        <v>81</v>
      </c>
      <c r="K6109" s="1">
        <v>1000</v>
      </c>
      <c r="L6109" s="1">
        <v>50867.91</v>
      </c>
      <c r="M6109" s="1">
        <v>49867.91</v>
      </c>
      <c r="N6109" s="1">
        <v>51064.99</v>
      </c>
      <c r="O6109">
        <v>-197.08</v>
      </c>
      <c r="P6109" s="1">
        <v>51064.99</v>
      </c>
      <c r="Q6109">
        <v>0</v>
      </c>
      <c r="R6109" s="1">
        <v>51064.99</v>
      </c>
      <c r="S6109">
        <v>0</v>
      </c>
    </row>
    <row r="6110" spans="1:19" x14ac:dyDescent="0.25">
      <c r="A6110" s="2">
        <v>1013</v>
      </c>
      <c r="B6110" t="s">
        <v>953</v>
      </c>
      <c r="C6110" s="2" t="str">
        <f t="shared" si="324"/>
        <v>16</v>
      </c>
      <c r="D6110" t="s">
        <v>633</v>
      </c>
      <c r="E6110" s="2" t="str">
        <f t="shared" si="325"/>
        <v>162060000</v>
      </c>
      <c r="F6110" t="s">
        <v>954</v>
      </c>
      <c r="G6110" t="s">
        <v>955</v>
      </c>
      <c r="H6110" t="s">
        <v>956</v>
      </c>
      <c r="I6110">
        <v>22503</v>
      </c>
      <c r="J6110" t="s">
        <v>957</v>
      </c>
      <c r="K6110">
        <v>0</v>
      </c>
      <c r="L6110" s="1">
        <v>62355.49</v>
      </c>
      <c r="M6110" s="1">
        <v>62355.49</v>
      </c>
      <c r="N6110" s="1">
        <v>62355.49</v>
      </c>
      <c r="O6110">
        <v>0</v>
      </c>
      <c r="P6110" s="1">
        <v>62355.49</v>
      </c>
      <c r="Q6110">
        <v>0</v>
      </c>
      <c r="R6110" s="1">
        <v>62355.49</v>
      </c>
      <c r="S6110">
        <v>0</v>
      </c>
    </row>
    <row r="6111" spans="1:19" x14ac:dyDescent="0.25">
      <c r="A6111" s="2">
        <v>1013</v>
      </c>
      <c r="B6111" t="s">
        <v>953</v>
      </c>
      <c r="C6111" s="2" t="str">
        <f t="shared" si="324"/>
        <v>16</v>
      </c>
      <c r="D6111" t="s">
        <v>633</v>
      </c>
      <c r="E6111" s="2" t="str">
        <f t="shared" si="325"/>
        <v>162060000</v>
      </c>
      <c r="F6111" t="s">
        <v>954</v>
      </c>
      <c r="G6111" t="s">
        <v>955</v>
      </c>
      <c r="H6111" t="s">
        <v>956</v>
      </c>
      <c r="I6111">
        <v>22609</v>
      </c>
      <c r="J6111" t="s">
        <v>44</v>
      </c>
      <c r="K6111" s="1">
        <v>27860</v>
      </c>
      <c r="L6111" s="1">
        <v>69422.47</v>
      </c>
      <c r="M6111" s="1">
        <v>41562.47</v>
      </c>
      <c r="N6111" s="1">
        <v>90848.03</v>
      </c>
      <c r="O6111" s="1">
        <v>-21425.56</v>
      </c>
      <c r="P6111" s="1">
        <v>90848.03</v>
      </c>
      <c r="Q6111">
        <v>0</v>
      </c>
      <c r="R6111" s="1">
        <v>90848.03</v>
      </c>
      <c r="S6111">
        <v>0</v>
      </c>
    </row>
    <row r="6112" spans="1:19" x14ac:dyDescent="0.25">
      <c r="A6112" s="2">
        <v>1013</v>
      </c>
      <c r="B6112" t="s">
        <v>953</v>
      </c>
      <c r="C6112" s="2" t="str">
        <f t="shared" si="324"/>
        <v>16</v>
      </c>
      <c r="D6112" t="s">
        <v>633</v>
      </c>
      <c r="E6112" s="2" t="str">
        <f t="shared" si="325"/>
        <v>162060000</v>
      </c>
      <c r="F6112" t="s">
        <v>954</v>
      </c>
      <c r="G6112" t="s">
        <v>955</v>
      </c>
      <c r="H6112" t="s">
        <v>956</v>
      </c>
      <c r="I6112">
        <v>22700</v>
      </c>
      <c r="J6112" t="s">
        <v>84</v>
      </c>
      <c r="K6112" s="1">
        <v>388000</v>
      </c>
      <c r="L6112" s="1">
        <v>347801.06</v>
      </c>
      <c r="M6112" s="1">
        <v>-40198.94</v>
      </c>
      <c r="N6112" s="1">
        <v>346600.13</v>
      </c>
      <c r="O6112" s="1">
        <v>1200.93</v>
      </c>
      <c r="P6112" s="1">
        <v>346600.13</v>
      </c>
      <c r="Q6112">
        <v>0</v>
      </c>
      <c r="R6112" s="1">
        <v>346600.11</v>
      </c>
      <c r="S6112">
        <v>0.02</v>
      </c>
    </row>
    <row r="6113" spans="1:19" x14ac:dyDescent="0.25">
      <c r="A6113" s="2">
        <v>1013</v>
      </c>
      <c r="B6113" t="s">
        <v>953</v>
      </c>
      <c r="C6113" s="2" t="str">
        <f t="shared" si="324"/>
        <v>16</v>
      </c>
      <c r="D6113" t="s">
        <v>633</v>
      </c>
      <c r="E6113" s="2" t="str">
        <f t="shared" si="325"/>
        <v>162060000</v>
      </c>
      <c r="F6113" t="s">
        <v>954</v>
      </c>
      <c r="G6113" t="s">
        <v>955</v>
      </c>
      <c r="H6113" t="s">
        <v>956</v>
      </c>
      <c r="I6113">
        <v>22701</v>
      </c>
      <c r="J6113" t="s">
        <v>85</v>
      </c>
      <c r="K6113" s="1">
        <v>521675</v>
      </c>
      <c r="L6113" s="1">
        <v>483029.13</v>
      </c>
      <c r="M6113" s="1">
        <v>-38645.870000000003</v>
      </c>
      <c r="N6113" s="1">
        <v>488731.48</v>
      </c>
      <c r="O6113" s="1">
        <v>-5702.35</v>
      </c>
      <c r="P6113" s="1">
        <v>488731.48</v>
      </c>
      <c r="Q6113">
        <v>0</v>
      </c>
      <c r="R6113" s="1">
        <v>488731.48</v>
      </c>
      <c r="S6113">
        <v>0</v>
      </c>
    </row>
    <row r="6114" spans="1:19" x14ac:dyDescent="0.25">
      <c r="A6114" s="2">
        <v>1013</v>
      </c>
      <c r="B6114" t="s">
        <v>953</v>
      </c>
      <c r="C6114" s="2" t="str">
        <f t="shared" si="324"/>
        <v>16</v>
      </c>
      <c r="D6114" t="s">
        <v>633</v>
      </c>
      <c r="E6114" s="2" t="str">
        <f t="shared" si="325"/>
        <v>162060000</v>
      </c>
      <c r="F6114" t="s">
        <v>954</v>
      </c>
      <c r="G6114" t="s">
        <v>955</v>
      </c>
      <c r="H6114" t="s">
        <v>956</v>
      </c>
      <c r="I6114">
        <v>22704</v>
      </c>
      <c r="J6114" t="s">
        <v>136</v>
      </c>
      <c r="K6114" s="1">
        <v>671151</v>
      </c>
      <c r="L6114" s="1">
        <v>433040.65</v>
      </c>
      <c r="M6114" s="1">
        <v>-238110.35</v>
      </c>
      <c r="N6114" s="1">
        <v>433040.63</v>
      </c>
      <c r="O6114">
        <v>0.02</v>
      </c>
      <c r="P6114" s="1">
        <v>433040.63</v>
      </c>
      <c r="Q6114">
        <v>0</v>
      </c>
      <c r="R6114" s="1">
        <v>403386.02</v>
      </c>
      <c r="S6114" s="1">
        <v>29654.61</v>
      </c>
    </row>
    <row r="6115" spans="1:19" x14ac:dyDescent="0.25">
      <c r="A6115" s="2">
        <v>1013</v>
      </c>
      <c r="B6115" t="s">
        <v>953</v>
      </c>
      <c r="C6115" s="2" t="str">
        <f t="shared" si="324"/>
        <v>16</v>
      </c>
      <c r="D6115" t="s">
        <v>633</v>
      </c>
      <c r="E6115" s="2" t="str">
        <f t="shared" si="325"/>
        <v>162060000</v>
      </c>
      <c r="F6115" t="s">
        <v>954</v>
      </c>
      <c r="G6115" t="s">
        <v>955</v>
      </c>
      <c r="H6115" t="s">
        <v>956</v>
      </c>
      <c r="I6115">
        <v>22709</v>
      </c>
      <c r="J6115" t="s">
        <v>87</v>
      </c>
      <c r="K6115" s="1">
        <v>300000</v>
      </c>
      <c r="L6115" s="1">
        <v>432294.71</v>
      </c>
      <c r="M6115" s="1">
        <v>132294.71</v>
      </c>
      <c r="N6115" s="1">
        <v>390842.07</v>
      </c>
      <c r="O6115" s="1">
        <v>41452.639999999999</v>
      </c>
      <c r="P6115" s="1">
        <v>390842.07</v>
      </c>
      <c r="Q6115">
        <v>0</v>
      </c>
      <c r="R6115" s="1">
        <v>390839.58</v>
      </c>
      <c r="S6115">
        <v>2.4900000000000002</v>
      </c>
    </row>
    <row r="6116" spans="1:19" x14ac:dyDescent="0.25">
      <c r="A6116" s="2">
        <v>1013</v>
      </c>
      <c r="B6116" t="s">
        <v>953</v>
      </c>
      <c r="C6116" s="2" t="str">
        <f t="shared" si="324"/>
        <v>16</v>
      </c>
      <c r="D6116" t="s">
        <v>633</v>
      </c>
      <c r="E6116" s="2" t="str">
        <f t="shared" si="325"/>
        <v>162060000</v>
      </c>
      <c r="F6116" t="s">
        <v>954</v>
      </c>
      <c r="G6116" t="s">
        <v>955</v>
      </c>
      <c r="H6116" t="s">
        <v>956</v>
      </c>
      <c r="I6116">
        <v>23001</v>
      </c>
      <c r="J6116" t="s">
        <v>88</v>
      </c>
      <c r="K6116" s="1">
        <v>4000</v>
      </c>
      <c r="L6116" s="1">
        <v>4000</v>
      </c>
      <c r="M6116">
        <v>0</v>
      </c>
      <c r="N6116" s="1">
        <v>5010.5</v>
      </c>
      <c r="O6116" s="1">
        <v>-1010.5</v>
      </c>
      <c r="P6116" s="1">
        <v>5010.5</v>
      </c>
      <c r="Q6116">
        <v>0</v>
      </c>
      <c r="R6116" s="1">
        <v>5010.5</v>
      </c>
      <c r="S6116">
        <v>0</v>
      </c>
    </row>
    <row r="6117" spans="1:19" x14ac:dyDescent="0.25">
      <c r="A6117" s="2">
        <v>1013</v>
      </c>
      <c r="B6117" t="s">
        <v>953</v>
      </c>
      <c r="C6117" s="2" t="str">
        <f t="shared" si="324"/>
        <v>16</v>
      </c>
      <c r="D6117" t="s">
        <v>633</v>
      </c>
      <c r="E6117" s="2" t="str">
        <f t="shared" si="325"/>
        <v>162060000</v>
      </c>
      <c r="F6117" t="s">
        <v>954</v>
      </c>
      <c r="G6117" t="s">
        <v>955</v>
      </c>
      <c r="H6117" t="s">
        <v>956</v>
      </c>
      <c r="I6117">
        <v>23100</v>
      </c>
      <c r="J6117" t="s">
        <v>89</v>
      </c>
      <c r="K6117" s="1">
        <v>3000</v>
      </c>
      <c r="L6117" s="1">
        <v>3000</v>
      </c>
      <c r="M6117">
        <v>0</v>
      </c>
      <c r="N6117">
        <v>933.34</v>
      </c>
      <c r="O6117" s="1">
        <v>2066.66</v>
      </c>
      <c r="P6117">
        <v>933.34</v>
      </c>
      <c r="Q6117">
        <v>0</v>
      </c>
      <c r="R6117">
        <v>933.34</v>
      </c>
      <c r="S6117">
        <v>0</v>
      </c>
    </row>
    <row r="6118" spans="1:19" x14ac:dyDescent="0.25">
      <c r="A6118" s="2">
        <v>1013</v>
      </c>
      <c r="B6118" t="s">
        <v>953</v>
      </c>
      <c r="C6118" s="2" t="str">
        <f t="shared" si="324"/>
        <v>16</v>
      </c>
      <c r="D6118" t="s">
        <v>633</v>
      </c>
      <c r="E6118" s="2" t="str">
        <f t="shared" si="325"/>
        <v>162060000</v>
      </c>
      <c r="F6118" t="s">
        <v>954</v>
      </c>
      <c r="G6118" t="s">
        <v>955</v>
      </c>
      <c r="H6118" t="s">
        <v>956</v>
      </c>
      <c r="I6118">
        <v>26009</v>
      </c>
      <c r="J6118" t="s">
        <v>227</v>
      </c>
      <c r="K6118" s="1">
        <v>105000</v>
      </c>
      <c r="L6118" s="1">
        <v>56192.74</v>
      </c>
      <c r="M6118" s="1">
        <v>-48807.26</v>
      </c>
      <c r="N6118" s="1">
        <v>56192.28</v>
      </c>
      <c r="O6118">
        <v>0.46</v>
      </c>
      <c r="P6118" s="1">
        <v>56192.28</v>
      </c>
      <c r="Q6118">
        <v>0</v>
      </c>
      <c r="R6118" s="1">
        <v>53632.28</v>
      </c>
      <c r="S6118" s="1">
        <v>2560</v>
      </c>
    </row>
    <row r="6119" spans="1:19" x14ac:dyDescent="0.25">
      <c r="A6119" s="2">
        <v>1013</v>
      </c>
      <c r="B6119" t="s">
        <v>953</v>
      </c>
      <c r="C6119" s="2" t="str">
        <f t="shared" si="324"/>
        <v>16</v>
      </c>
      <c r="D6119" t="s">
        <v>633</v>
      </c>
      <c r="E6119" s="2" t="str">
        <f t="shared" si="325"/>
        <v>162060000</v>
      </c>
      <c r="F6119" t="s">
        <v>954</v>
      </c>
      <c r="G6119" t="s">
        <v>955</v>
      </c>
      <c r="H6119" t="s">
        <v>956</v>
      </c>
      <c r="I6119">
        <v>28001</v>
      </c>
      <c r="J6119" t="s">
        <v>45</v>
      </c>
      <c r="K6119" s="1">
        <v>190000</v>
      </c>
      <c r="L6119" s="1">
        <v>103481.47</v>
      </c>
      <c r="M6119" s="1">
        <v>-86518.53</v>
      </c>
      <c r="N6119" s="1">
        <v>102518.03</v>
      </c>
      <c r="O6119">
        <v>963.44</v>
      </c>
      <c r="P6119" s="1">
        <v>102518.03</v>
      </c>
      <c r="Q6119">
        <v>0</v>
      </c>
      <c r="R6119" s="1">
        <v>102518.03</v>
      </c>
      <c r="S6119">
        <v>0</v>
      </c>
    </row>
    <row r="6120" spans="1:19" x14ac:dyDescent="0.25">
      <c r="A6120" s="2">
        <v>1013</v>
      </c>
      <c r="B6120" t="s">
        <v>953</v>
      </c>
      <c r="C6120" s="2" t="str">
        <f t="shared" si="324"/>
        <v>16</v>
      </c>
      <c r="D6120" t="s">
        <v>633</v>
      </c>
      <c r="E6120" s="2" t="str">
        <f t="shared" si="325"/>
        <v>162060000</v>
      </c>
      <c r="F6120" t="s">
        <v>954</v>
      </c>
      <c r="G6120" t="s">
        <v>955</v>
      </c>
      <c r="H6120" t="s">
        <v>956</v>
      </c>
      <c r="I6120">
        <v>47399</v>
      </c>
      <c r="J6120" t="s">
        <v>146</v>
      </c>
      <c r="K6120" s="1">
        <v>500000</v>
      </c>
      <c r="L6120" s="1">
        <v>337276</v>
      </c>
      <c r="M6120" s="1">
        <v>-162724</v>
      </c>
      <c r="N6120" s="1">
        <v>337275.23</v>
      </c>
      <c r="O6120">
        <v>0.77</v>
      </c>
      <c r="P6120" s="1">
        <v>337275.23</v>
      </c>
      <c r="Q6120">
        <v>0</v>
      </c>
      <c r="R6120" s="1">
        <v>164998.41</v>
      </c>
      <c r="S6120" s="1">
        <v>172276.82</v>
      </c>
    </row>
    <row r="6121" spans="1:19" x14ac:dyDescent="0.25">
      <c r="A6121" s="2">
        <v>1013</v>
      </c>
      <c r="B6121" t="s">
        <v>953</v>
      </c>
      <c r="C6121" s="2" t="str">
        <f t="shared" si="324"/>
        <v>16</v>
      </c>
      <c r="D6121" t="s">
        <v>633</v>
      </c>
      <c r="E6121" s="2" t="str">
        <f t="shared" si="325"/>
        <v>162060000</v>
      </c>
      <c r="F6121" t="s">
        <v>954</v>
      </c>
      <c r="G6121" t="s">
        <v>955</v>
      </c>
      <c r="H6121" t="s">
        <v>956</v>
      </c>
      <c r="I6121">
        <v>48099</v>
      </c>
      <c r="J6121" t="s">
        <v>118</v>
      </c>
      <c r="K6121">
        <v>0</v>
      </c>
      <c r="L6121" s="1">
        <v>80000</v>
      </c>
      <c r="M6121" s="1">
        <v>80000</v>
      </c>
      <c r="N6121" s="1">
        <v>80000</v>
      </c>
      <c r="O6121">
        <v>0</v>
      </c>
      <c r="P6121" s="1">
        <v>80000</v>
      </c>
      <c r="Q6121">
        <v>0</v>
      </c>
      <c r="R6121" s="1">
        <v>80000</v>
      </c>
      <c r="S6121">
        <v>0</v>
      </c>
    </row>
    <row r="6122" spans="1:19" x14ac:dyDescent="0.25">
      <c r="A6122" s="2">
        <v>1013</v>
      </c>
      <c r="B6122" t="s">
        <v>953</v>
      </c>
      <c r="C6122" s="2" t="str">
        <f t="shared" si="324"/>
        <v>16</v>
      </c>
      <c r="D6122" t="s">
        <v>633</v>
      </c>
      <c r="E6122" s="2" t="str">
        <f t="shared" si="325"/>
        <v>162060000</v>
      </c>
      <c r="F6122" t="s">
        <v>954</v>
      </c>
      <c r="G6122" t="s">
        <v>955</v>
      </c>
      <c r="H6122" t="s">
        <v>956</v>
      </c>
      <c r="I6122">
        <v>48209</v>
      </c>
      <c r="J6122" t="s">
        <v>527</v>
      </c>
      <c r="K6122" s="1">
        <v>277000</v>
      </c>
      <c r="L6122" s="1">
        <v>323588.19</v>
      </c>
      <c r="M6122" s="1">
        <v>46588.19</v>
      </c>
      <c r="N6122" s="1">
        <v>323588.14</v>
      </c>
      <c r="O6122">
        <v>0.05</v>
      </c>
      <c r="P6122" s="1">
        <v>323588.14</v>
      </c>
      <c r="Q6122">
        <v>0</v>
      </c>
      <c r="R6122" s="1">
        <v>321825.73</v>
      </c>
      <c r="S6122" s="1">
        <v>1762.41</v>
      </c>
    </row>
    <row r="6123" spans="1:19" x14ac:dyDescent="0.25">
      <c r="A6123" s="2">
        <v>1013</v>
      </c>
      <c r="B6123" t="s">
        <v>953</v>
      </c>
      <c r="C6123" s="2" t="str">
        <f t="shared" si="324"/>
        <v>16</v>
      </c>
      <c r="D6123" t="s">
        <v>633</v>
      </c>
      <c r="E6123" s="2" t="str">
        <f t="shared" si="325"/>
        <v>162060000</v>
      </c>
      <c r="F6123" t="s">
        <v>954</v>
      </c>
      <c r="G6123" t="s">
        <v>955</v>
      </c>
      <c r="H6123" t="s">
        <v>956</v>
      </c>
      <c r="I6123">
        <v>60105</v>
      </c>
      <c r="J6123" t="s">
        <v>358</v>
      </c>
      <c r="K6123" s="1">
        <v>40000</v>
      </c>
      <c r="L6123" s="1">
        <v>109322</v>
      </c>
      <c r="M6123" s="1">
        <v>69322</v>
      </c>
      <c r="N6123" s="1">
        <v>109321.36</v>
      </c>
      <c r="O6123">
        <v>0.64</v>
      </c>
      <c r="P6123" s="1">
        <v>109321.36</v>
      </c>
      <c r="Q6123">
        <v>0</v>
      </c>
      <c r="R6123" s="1">
        <v>109321.35</v>
      </c>
      <c r="S6123">
        <v>0.01</v>
      </c>
    </row>
    <row r="6124" spans="1:19" x14ac:dyDescent="0.25">
      <c r="A6124" s="2">
        <v>1013</v>
      </c>
      <c r="B6124" t="s">
        <v>953</v>
      </c>
      <c r="C6124" s="2" t="str">
        <f t="shared" si="324"/>
        <v>16</v>
      </c>
      <c r="D6124" t="s">
        <v>633</v>
      </c>
      <c r="E6124" s="2" t="str">
        <f t="shared" si="325"/>
        <v>162060000</v>
      </c>
      <c r="F6124" t="s">
        <v>954</v>
      </c>
      <c r="G6124" t="s">
        <v>955</v>
      </c>
      <c r="H6124" t="s">
        <v>956</v>
      </c>
      <c r="I6124">
        <v>62399</v>
      </c>
      <c r="J6124" t="s">
        <v>92</v>
      </c>
      <c r="K6124" s="1">
        <v>147868</v>
      </c>
      <c r="L6124" s="1">
        <v>117333.38</v>
      </c>
      <c r="M6124" s="1">
        <v>-30534.62</v>
      </c>
      <c r="N6124" s="1">
        <v>111608.57</v>
      </c>
      <c r="O6124" s="1">
        <v>5724.81</v>
      </c>
      <c r="P6124" s="1">
        <v>111608.57</v>
      </c>
      <c r="Q6124">
        <v>0</v>
      </c>
      <c r="R6124" s="1">
        <v>111608.57</v>
      </c>
      <c r="S6124">
        <v>0</v>
      </c>
    </row>
    <row r="6125" spans="1:19" x14ac:dyDescent="0.25">
      <c r="A6125" s="2">
        <v>1013</v>
      </c>
      <c r="B6125" t="s">
        <v>953</v>
      </c>
      <c r="C6125" s="2" t="str">
        <f t="shared" si="324"/>
        <v>16</v>
      </c>
      <c r="D6125" t="s">
        <v>633</v>
      </c>
      <c r="E6125" s="2" t="str">
        <f t="shared" si="325"/>
        <v>162060000</v>
      </c>
      <c r="F6125" t="s">
        <v>954</v>
      </c>
      <c r="G6125" t="s">
        <v>955</v>
      </c>
      <c r="H6125" t="s">
        <v>956</v>
      </c>
      <c r="I6125">
        <v>62400</v>
      </c>
      <c r="J6125" t="s">
        <v>348</v>
      </c>
      <c r="K6125">
        <v>0</v>
      </c>
      <c r="L6125">
        <v>0.62</v>
      </c>
      <c r="M6125">
        <v>0.62</v>
      </c>
      <c r="N6125">
        <v>0</v>
      </c>
      <c r="O6125">
        <v>0.62</v>
      </c>
      <c r="P6125">
        <v>0</v>
      </c>
      <c r="Q6125">
        <v>0</v>
      </c>
      <c r="R6125">
        <v>0</v>
      </c>
      <c r="S6125">
        <v>0</v>
      </c>
    </row>
    <row r="6126" spans="1:19" x14ac:dyDescent="0.25">
      <c r="A6126" s="2">
        <v>1013</v>
      </c>
      <c r="B6126" t="s">
        <v>953</v>
      </c>
      <c r="C6126" s="2" t="str">
        <f t="shared" si="324"/>
        <v>16</v>
      </c>
      <c r="D6126" t="s">
        <v>633</v>
      </c>
      <c r="E6126" s="2" t="str">
        <f t="shared" si="325"/>
        <v>162060000</v>
      </c>
      <c r="F6126" t="s">
        <v>954</v>
      </c>
      <c r="G6126" t="s">
        <v>955</v>
      </c>
      <c r="H6126" t="s">
        <v>956</v>
      </c>
      <c r="I6126">
        <v>62500</v>
      </c>
      <c r="J6126" t="s">
        <v>93</v>
      </c>
      <c r="K6126" s="1">
        <v>30000</v>
      </c>
      <c r="L6126" s="1">
        <v>34745.769999999997</v>
      </c>
      <c r="M6126" s="1">
        <v>4745.7700000000004</v>
      </c>
      <c r="N6126" s="1">
        <v>40470.35</v>
      </c>
      <c r="O6126" s="1">
        <v>-5724.58</v>
      </c>
      <c r="P6126" s="1">
        <v>40470.35</v>
      </c>
      <c r="Q6126">
        <v>0</v>
      </c>
      <c r="R6126" s="1">
        <v>40470.35</v>
      </c>
      <c r="S6126">
        <v>0</v>
      </c>
    </row>
    <row r="6127" spans="1:19" x14ac:dyDescent="0.25">
      <c r="A6127" s="2">
        <v>1013</v>
      </c>
      <c r="B6127" t="s">
        <v>953</v>
      </c>
      <c r="C6127" s="2" t="str">
        <f t="shared" si="324"/>
        <v>16</v>
      </c>
      <c r="D6127" t="s">
        <v>633</v>
      </c>
      <c r="E6127" s="2" t="str">
        <f t="shared" si="325"/>
        <v>162060000</v>
      </c>
      <c r="F6127" t="s">
        <v>954</v>
      </c>
      <c r="G6127" t="s">
        <v>955</v>
      </c>
      <c r="H6127" t="s">
        <v>956</v>
      </c>
      <c r="I6127">
        <v>63100</v>
      </c>
      <c r="J6127" t="s">
        <v>97</v>
      </c>
      <c r="K6127" s="1">
        <v>827435</v>
      </c>
      <c r="L6127" s="1">
        <v>280519.96000000002</v>
      </c>
      <c r="M6127" s="1">
        <v>-546915.04</v>
      </c>
      <c r="N6127" s="1">
        <v>317649.26</v>
      </c>
      <c r="O6127" s="1">
        <v>-37129.300000000003</v>
      </c>
      <c r="P6127" s="1">
        <v>317649.26</v>
      </c>
      <c r="Q6127">
        <v>0</v>
      </c>
      <c r="R6127" s="1">
        <v>315164.44</v>
      </c>
      <c r="S6127" s="1">
        <v>2484.8200000000002</v>
      </c>
    </row>
    <row r="6128" spans="1:19" x14ac:dyDescent="0.25">
      <c r="A6128" s="2">
        <v>1013</v>
      </c>
      <c r="B6128" t="s">
        <v>953</v>
      </c>
      <c r="C6128" s="2" t="str">
        <f t="shared" ref="C6128:C6159" si="326">"16"</f>
        <v>16</v>
      </c>
      <c r="D6128" t="s">
        <v>633</v>
      </c>
      <c r="E6128" s="2" t="str">
        <f t="shared" ref="E6128:E6135" si="327">"162060000"</f>
        <v>162060000</v>
      </c>
      <c r="F6128" t="s">
        <v>954</v>
      </c>
      <c r="G6128" t="s">
        <v>955</v>
      </c>
      <c r="H6128" t="s">
        <v>956</v>
      </c>
      <c r="I6128">
        <v>63302</v>
      </c>
      <c r="J6128" t="s">
        <v>130</v>
      </c>
      <c r="K6128" s="1">
        <v>314600</v>
      </c>
      <c r="L6128" s="1">
        <v>214600</v>
      </c>
      <c r="M6128" s="1">
        <v>-100000</v>
      </c>
      <c r="N6128" s="1">
        <v>99642.74</v>
      </c>
      <c r="O6128" s="1">
        <v>114957.26</v>
      </c>
      <c r="P6128" s="1">
        <v>99642.74</v>
      </c>
      <c r="Q6128">
        <v>0</v>
      </c>
      <c r="R6128" s="1">
        <v>99642.74</v>
      </c>
      <c r="S6128">
        <v>0</v>
      </c>
    </row>
    <row r="6129" spans="1:19" x14ac:dyDescent="0.25">
      <c r="A6129" s="2">
        <v>1013</v>
      </c>
      <c r="B6129" t="s">
        <v>953</v>
      </c>
      <c r="C6129" s="2" t="str">
        <f t="shared" si="326"/>
        <v>16</v>
      </c>
      <c r="D6129" t="s">
        <v>633</v>
      </c>
      <c r="E6129" s="2" t="str">
        <f t="shared" si="327"/>
        <v>162060000</v>
      </c>
      <c r="F6129" t="s">
        <v>954</v>
      </c>
      <c r="G6129" t="s">
        <v>955</v>
      </c>
      <c r="H6129" t="s">
        <v>956</v>
      </c>
      <c r="I6129">
        <v>63306</v>
      </c>
      <c r="J6129" t="s">
        <v>958</v>
      </c>
      <c r="K6129" s="1">
        <v>650000</v>
      </c>
      <c r="L6129" s="1">
        <v>650000</v>
      </c>
      <c r="M6129">
        <v>0</v>
      </c>
      <c r="N6129" s="1">
        <v>477756.7</v>
      </c>
      <c r="O6129" s="1">
        <v>172243.3</v>
      </c>
      <c r="P6129" s="1">
        <v>477756.7</v>
      </c>
      <c r="Q6129">
        <v>0</v>
      </c>
      <c r="R6129" s="1">
        <v>477756.7</v>
      </c>
      <c r="S6129">
        <v>0</v>
      </c>
    </row>
    <row r="6130" spans="1:19" x14ac:dyDescent="0.25">
      <c r="A6130" s="2">
        <v>1013</v>
      </c>
      <c r="B6130" t="s">
        <v>953</v>
      </c>
      <c r="C6130" s="2" t="str">
        <f t="shared" si="326"/>
        <v>16</v>
      </c>
      <c r="D6130" t="s">
        <v>633</v>
      </c>
      <c r="E6130" s="2" t="str">
        <f t="shared" si="327"/>
        <v>162060000</v>
      </c>
      <c r="F6130" t="s">
        <v>954</v>
      </c>
      <c r="G6130" t="s">
        <v>955</v>
      </c>
      <c r="H6130" t="s">
        <v>956</v>
      </c>
      <c r="I6130">
        <v>63308</v>
      </c>
      <c r="J6130" t="s">
        <v>171</v>
      </c>
      <c r="K6130" s="1">
        <v>35000</v>
      </c>
      <c r="L6130" s="1">
        <v>146828.21</v>
      </c>
      <c r="M6130" s="1">
        <v>111828.21</v>
      </c>
      <c r="N6130" s="1">
        <v>354291.98</v>
      </c>
      <c r="O6130" s="1">
        <v>-207463.77</v>
      </c>
      <c r="P6130" s="1">
        <v>354291.98</v>
      </c>
      <c r="Q6130">
        <v>0</v>
      </c>
      <c r="R6130" s="1">
        <v>354291.98</v>
      </c>
      <c r="S6130">
        <v>0</v>
      </c>
    </row>
    <row r="6131" spans="1:19" x14ac:dyDescent="0.25">
      <c r="A6131" s="2">
        <v>1013</v>
      </c>
      <c r="B6131" t="s">
        <v>953</v>
      </c>
      <c r="C6131" s="2" t="str">
        <f t="shared" si="326"/>
        <v>16</v>
      </c>
      <c r="D6131" t="s">
        <v>633</v>
      </c>
      <c r="E6131" s="2" t="str">
        <f t="shared" si="327"/>
        <v>162060000</v>
      </c>
      <c r="F6131" t="s">
        <v>954</v>
      </c>
      <c r="G6131" t="s">
        <v>955</v>
      </c>
      <c r="H6131" t="s">
        <v>956</v>
      </c>
      <c r="I6131">
        <v>63309</v>
      </c>
      <c r="J6131" t="s">
        <v>159</v>
      </c>
      <c r="K6131">
        <v>0</v>
      </c>
      <c r="L6131">
        <v>0</v>
      </c>
      <c r="M6131">
        <v>0</v>
      </c>
      <c r="N6131" s="1">
        <v>29787.11</v>
      </c>
      <c r="O6131" s="1">
        <v>-29787.11</v>
      </c>
      <c r="P6131" s="1">
        <v>29787.11</v>
      </c>
      <c r="Q6131">
        <v>0</v>
      </c>
      <c r="R6131" s="1">
        <v>29787.11</v>
      </c>
      <c r="S6131">
        <v>0</v>
      </c>
    </row>
    <row r="6132" spans="1:19" x14ac:dyDescent="0.25">
      <c r="A6132" s="2">
        <v>1013</v>
      </c>
      <c r="B6132" t="s">
        <v>953</v>
      </c>
      <c r="C6132" s="2" t="str">
        <f t="shared" si="326"/>
        <v>16</v>
      </c>
      <c r="D6132" t="s">
        <v>633</v>
      </c>
      <c r="E6132" s="2" t="str">
        <f t="shared" si="327"/>
        <v>162060000</v>
      </c>
      <c r="F6132" t="s">
        <v>954</v>
      </c>
      <c r="G6132" t="s">
        <v>955</v>
      </c>
      <c r="H6132" t="s">
        <v>956</v>
      </c>
      <c r="I6132">
        <v>64000</v>
      </c>
      <c r="J6132" t="s">
        <v>637</v>
      </c>
      <c r="K6132" s="1">
        <v>5000</v>
      </c>
      <c r="L6132">
        <v>703</v>
      </c>
      <c r="M6132" s="1">
        <v>-4297</v>
      </c>
      <c r="N6132">
        <v>702.15</v>
      </c>
      <c r="O6132">
        <v>0.85</v>
      </c>
      <c r="P6132">
        <v>702.15</v>
      </c>
      <c r="Q6132">
        <v>0</v>
      </c>
      <c r="R6132">
        <v>702.15</v>
      </c>
      <c r="S6132">
        <v>0</v>
      </c>
    </row>
    <row r="6133" spans="1:19" x14ac:dyDescent="0.25">
      <c r="A6133" s="2">
        <v>1013</v>
      </c>
      <c r="B6133" t="s">
        <v>953</v>
      </c>
      <c r="C6133" s="2" t="str">
        <f t="shared" si="326"/>
        <v>16</v>
      </c>
      <c r="D6133" t="s">
        <v>633</v>
      </c>
      <c r="E6133" s="2" t="str">
        <f t="shared" si="327"/>
        <v>162060000</v>
      </c>
      <c r="F6133" t="s">
        <v>954</v>
      </c>
      <c r="G6133" t="s">
        <v>955</v>
      </c>
      <c r="H6133" t="s">
        <v>956</v>
      </c>
      <c r="I6133">
        <v>64003</v>
      </c>
      <c r="J6133" t="s">
        <v>194</v>
      </c>
      <c r="K6133" s="1">
        <v>3750000</v>
      </c>
      <c r="L6133" s="1">
        <v>3077756.54</v>
      </c>
      <c r="M6133" s="1">
        <v>-672243.46</v>
      </c>
      <c r="N6133" s="1">
        <v>2683840.11</v>
      </c>
      <c r="O6133" s="1">
        <v>393916.43</v>
      </c>
      <c r="P6133" s="1">
        <v>2683840.11</v>
      </c>
      <c r="Q6133">
        <v>0</v>
      </c>
      <c r="R6133" s="1">
        <v>2660636.3199999998</v>
      </c>
      <c r="S6133" s="1">
        <v>23203.79</v>
      </c>
    </row>
    <row r="6134" spans="1:19" x14ac:dyDescent="0.25">
      <c r="A6134" s="2">
        <v>1013</v>
      </c>
      <c r="B6134" t="s">
        <v>953</v>
      </c>
      <c r="C6134" s="2" t="str">
        <f t="shared" si="326"/>
        <v>16</v>
      </c>
      <c r="D6134" t="s">
        <v>633</v>
      </c>
      <c r="E6134" s="2" t="str">
        <f t="shared" si="327"/>
        <v>162060000</v>
      </c>
      <c r="F6134" t="s">
        <v>954</v>
      </c>
      <c r="G6134" t="s">
        <v>955</v>
      </c>
      <c r="H6134" t="s">
        <v>956</v>
      </c>
      <c r="I6134">
        <v>64010</v>
      </c>
      <c r="J6134" t="s">
        <v>99</v>
      </c>
      <c r="K6134" s="1">
        <v>372565</v>
      </c>
      <c r="L6134" s="1">
        <v>141494.64000000001</v>
      </c>
      <c r="M6134" s="1">
        <v>-231070.36</v>
      </c>
      <c r="N6134" s="1">
        <v>159730.17000000001</v>
      </c>
      <c r="O6134" s="1">
        <v>-18235.53</v>
      </c>
      <c r="P6134" s="1">
        <v>159730.17000000001</v>
      </c>
      <c r="Q6134">
        <v>0</v>
      </c>
      <c r="R6134" s="1">
        <v>140451.10999999999</v>
      </c>
      <c r="S6134" s="1">
        <v>19279.060000000001</v>
      </c>
    </row>
    <row r="6135" spans="1:19" x14ac:dyDescent="0.25">
      <c r="A6135" s="2">
        <v>1013</v>
      </c>
      <c r="B6135" t="s">
        <v>953</v>
      </c>
      <c r="C6135" s="2" t="str">
        <f t="shared" si="326"/>
        <v>16</v>
      </c>
      <c r="D6135" t="s">
        <v>633</v>
      </c>
      <c r="E6135" s="2" t="str">
        <f t="shared" si="327"/>
        <v>162060000</v>
      </c>
      <c r="F6135" t="s">
        <v>954</v>
      </c>
      <c r="G6135" t="s">
        <v>955</v>
      </c>
      <c r="H6135" t="s">
        <v>956</v>
      </c>
      <c r="I6135">
        <v>83009</v>
      </c>
      <c r="J6135" t="s">
        <v>46</v>
      </c>
      <c r="K6135" s="1">
        <v>15000</v>
      </c>
      <c r="L6135" s="1">
        <v>5000</v>
      </c>
      <c r="M6135" s="1">
        <v>-10000</v>
      </c>
      <c r="N6135" s="1">
        <v>5000</v>
      </c>
      <c r="O6135">
        <v>0</v>
      </c>
      <c r="P6135" s="1">
        <v>5000</v>
      </c>
      <c r="Q6135">
        <v>0</v>
      </c>
      <c r="R6135" s="1">
        <v>5000</v>
      </c>
      <c r="S6135">
        <v>0</v>
      </c>
    </row>
    <row r="6136" spans="1:19" x14ac:dyDescent="0.25">
      <c r="A6136" s="2">
        <v>1014</v>
      </c>
      <c r="B6136" t="s">
        <v>959</v>
      </c>
      <c r="C6136" s="2" t="str">
        <f t="shared" si="326"/>
        <v>16</v>
      </c>
      <c r="D6136" t="s">
        <v>633</v>
      </c>
      <c r="E6136" s="2" t="str">
        <f t="shared" ref="E6136:E6167" si="328">"162020000"</f>
        <v>162020000</v>
      </c>
      <c r="F6136" t="s">
        <v>960</v>
      </c>
      <c r="G6136" t="s">
        <v>961</v>
      </c>
      <c r="H6136" t="s">
        <v>962</v>
      </c>
      <c r="I6136">
        <v>10000</v>
      </c>
      <c r="J6136" t="s">
        <v>25</v>
      </c>
      <c r="K6136" s="1">
        <v>280472</v>
      </c>
      <c r="L6136" s="1">
        <v>244160</v>
      </c>
      <c r="M6136" s="1">
        <v>-36312</v>
      </c>
      <c r="N6136" s="1">
        <v>244159.6</v>
      </c>
      <c r="O6136">
        <v>0.4</v>
      </c>
      <c r="P6136" s="1">
        <v>244159.6</v>
      </c>
      <c r="Q6136">
        <v>0</v>
      </c>
      <c r="R6136" s="1">
        <v>244159.6</v>
      </c>
      <c r="S6136">
        <v>0</v>
      </c>
    </row>
    <row r="6137" spans="1:19" x14ac:dyDescent="0.25">
      <c r="A6137" s="2">
        <v>1014</v>
      </c>
      <c r="B6137" t="s">
        <v>959</v>
      </c>
      <c r="C6137" s="2" t="str">
        <f t="shared" si="326"/>
        <v>16</v>
      </c>
      <c r="D6137" t="s">
        <v>633</v>
      </c>
      <c r="E6137" s="2" t="str">
        <f t="shared" si="328"/>
        <v>162020000</v>
      </c>
      <c r="F6137" t="s">
        <v>960</v>
      </c>
      <c r="G6137" t="s">
        <v>961</v>
      </c>
      <c r="H6137" t="s">
        <v>962</v>
      </c>
      <c r="I6137">
        <v>12000</v>
      </c>
      <c r="J6137" t="s">
        <v>28</v>
      </c>
      <c r="K6137" s="1">
        <v>2011879</v>
      </c>
      <c r="L6137" s="1">
        <v>1542853.91</v>
      </c>
      <c r="M6137" s="1">
        <v>-469025.09</v>
      </c>
      <c r="N6137" s="1">
        <v>1542853.05</v>
      </c>
      <c r="O6137">
        <v>0.86</v>
      </c>
      <c r="P6137" s="1">
        <v>1542853.05</v>
      </c>
      <c r="Q6137">
        <v>0</v>
      </c>
      <c r="R6137" s="1">
        <v>1542853.05</v>
      </c>
      <c r="S6137">
        <v>0</v>
      </c>
    </row>
    <row r="6138" spans="1:19" x14ac:dyDescent="0.25">
      <c r="A6138" s="2">
        <v>1014</v>
      </c>
      <c r="B6138" t="s">
        <v>959</v>
      </c>
      <c r="C6138" s="2" t="str">
        <f t="shared" si="326"/>
        <v>16</v>
      </c>
      <c r="D6138" t="s">
        <v>633</v>
      </c>
      <c r="E6138" s="2" t="str">
        <f t="shared" si="328"/>
        <v>162020000</v>
      </c>
      <c r="F6138" t="s">
        <v>960</v>
      </c>
      <c r="G6138" t="s">
        <v>961</v>
      </c>
      <c r="H6138" t="s">
        <v>962</v>
      </c>
      <c r="I6138">
        <v>12001</v>
      </c>
      <c r="J6138" t="s">
        <v>51</v>
      </c>
      <c r="K6138" s="1">
        <v>1109458</v>
      </c>
      <c r="L6138" s="1">
        <v>553792.21</v>
      </c>
      <c r="M6138" s="1">
        <v>-555665.79</v>
      </c>
      <c r="N6138" s="1">
        <v>553791.68000000005</v>
      </c>
      <c r="O6138">
        <v>0.53</v>
      </c>
      <c r="P6138" s="1">
        <v>553791.68000000005</v>
      </c>
      <c r="Q6138">
        <v>0</v>
      </c>
      <c r="R6138" s="1">
        <v>553791.68000000005</v>
      </c>
      <c r="S6138">
        <v>0</v>
      </c>
    </row>
    <row r="6139" spans="1:19" x14ac:dyDescent="0.25">
      <c r="A6139" s="2">
        <v>1014</v>
      </c>
      <c r="B6139" t="s">
        <v>959</v>
      </c>
      <c r="C6139" s="2" t="str">
        <f t="shared" si="326"/>
        <v>16</v>
      </c>
      <c r="D6139" t="s">
        <v>633</v>
      </c>
      <c r="E6139" s="2" t="str">
        <f t="shared" si="328"/>
        <v>162020000</v>
      </c>
      <c r="F6139" t="s">
        <v>960</v>
      </c>
      <c r="G6139" t="s">
        <v>961</v>
      </c>
      <c r="H6139" t="s">
        <v>962</v>
      </c>
      <c r="I6139">
        <v>12002</v>
      </c>
      <c r="J6139" t="s">
        <v>29</v>
      </c>
      <c r="K6139" s="1">
        <v>631556</v>
      </c>
      <c r="L6139" s="1">
        <v>282946.48</v>
      </c>
      <c r="M6139" s="1">
        <v>-348609.52</v>
      </c>
      <c r="N6139" s="1">
        <v>282945.96999999997</v>
      </c>
      <c r="O6139">
        <v>0.51</v>
      </c>
      <c r="P6139" s="1">
        <v>282945.96999999997</v>
      </c>
      <c r="Q6139">
        <v>0</v>
      </c>
      <c r="R6139" s="1">
        <v>282945.96999999997</v>
      </c>
      <c r="S6139">
        <v>0</v>
      </c>
    </row>
    <row r="6140" spans="1:19" x14ac:dyDescent="0.25">
      <c r="A6140" s="2">
        <v>1014</v>
      </c>
      <c r="B6140" t="s">
        <v>959</v>
      </c>
      <c r="C6140" s="2" t="str">
        <f t="shared" si="326"/>
        <v>16</v>
      </c>
      <c r="D6140" t="s">
        <v>633</v>
      </c>
      <c r="E6140" s="2" t="str">
        <f t="shared" si="328"/>
        <v>162020000</v>
      </c>
      <c r="F6140" t="s">
        <v>960</v>
      </c>
      <c r="G6140" t="s">
        <v>961</v>
      </c>
      <c r="H6140" t="s">
        <v>962</v>
      </c>
      <c r="I6140">
        <v>12003</v>
      </c>
      <c r="J6140" t="s">
        <v>30</v>
      </c>
      <c r="K6140" s="1">
        <v>632645</v>
      </c>
      <c r="L6140" s="1">
        <v>569577.56000000006</v>
      </c>
      <c r="M6140" s="1">
        <v>-63067.44</v>
      </c>
      <c r="N6140" s="1">
        <v>569576.86</v>
      </c>
      <c r="O6140">
        <v>0.7</v>
      </c>
      <c r="P6140" s="1">
        <v>569576.86</v>
      </c>
      <c r="Q6140">
        <v>0</v>
      </c>
      <c r="R6140" s="1">
        <v>569576.86</v>
      </c>
      <c r="S6140">
        <v>0</v>
      </c>
    </row>
    <row r="6141" spans="1:19" x14ac:dyDescent="0.25">
      <c r="A6141" s="2">
        <v>1014</v>
      </c>
      <c r="B6141" t="s">
        <v>959</v>
      </c>
      <c r="C6141" s="2" t="str">
        <f t="shared" si="326"/>
        <v>16</v>
      </c>
      <c r="D6141" t="s">
        <v>633</v>
      </c>
      <c r="E6141" s="2" t="str">
        <f t="shared" si="328"/>
        <v>162020000</v>
      </c>
      <c r="F6141" t="s">
        <v>960</v>
      </c>
      <c r="G6141" t="s">
        <v>961</v>
      </c>
      <c r="H6141" t="s">
        <v>962</v>
      </c>
      <c r="I6141">
        <v>12005</v>
      </c>
      <c r="J6141" t="s">
        <v>31</v>
      </c>
      <c r="K6141" s="1">
        <v>499999</v>
      </c>
      <c r="L6141" s="1">
        <v>552976.26</v>
      </c>
      <c r="M6141" s="1">
        <v>52977.26</v>
      </c>
      <c r="N6141" s="1">
        <v>552975.76</v>
      </c>
      <c r="O6141">
        <v>0.5</v>
      </c>
      <c r="P6141" s="1">
        <v>552975.76</v>
      </c>
      <c r="Q6141">
        <v>0</v>
      </c>
      <c r="R6141" s="1">
        <v>552975.76</v>
      </c>
      <c r="S6141">
        <v>0</v>
      </c>
    </row>
    <row r="6142" spans="1:19" x14ac:dyDescent="0.25">
      <c r="A6142" s="2">
        <v>1014</v>
      </c>
      <c r="B6142" t="s">
        <v>959</v>
      </c>
      <c r="C6142" s="2" t="str">
        <f t="shared" si="326"/>
        <v>16</v>
      </c>
      <c r="D6142" t="s">
        <v>633</v>
      </c>
      <c r="E6142" s="2" t="str">
        <f t="shared" si="328"/>
        <v>162020000</v>
      </c>
      <c r="F6142" t="s">
        <v>960</v>
      </c>
      <c r="G6142" t="s">
        <v>961</v>
      </c>
      <c r="H6142" t="s">
        <v>962</v>
      </c>
      <c r="I6142">
        <v>12100</v>
      </c>
      <c r="J6142" t="s">
        <v>32</v>
      </c>
      <c r="K6142" s="1">
        <v>2626834</v>
      </c>
      <c r="L6142" s="1">
        <v>1924698.45</v>
      </c>
      <c r="M6142" s="1">
        <v>-702135.55</v>
      </c>
      <c r="N6142" s="1">
        <v>1924697.79</v>
      </c>
      <c r="O6142">
        <v>0.66</v>
      </c>
      <c r="P6142" s="1">
        <v>1924697.79</v>
      </c>
      <c r="Q6142">
        <v>0</v>
      </c>
      <c r="R6142" s="1">
        <v>1924697.79</v>
      </c>
      <c r="S6142">
        <v>0</v>
      </c>
    </row>
    <row r="6143" spans="1:19" x14ac:dyDescent="0.25">
      <c r="A6143" s="2">
        <v>1014</v>
      </c>
      <c r="B6143" t="s">
        <v>959</v>
      </c>
      <c r="C6143" s="2" t="str">
        <f t="shared" si="326"/>
        <v>16</v>
      </c>
      <c r="D6143" t="s">
        <v>633</v>
      </c>
      <c r="E6143" s="2" t="str">
        <f t="shared" si="328"/>
        <v>162020000</v>
      </c>
      <c r="F6143" t="s">
        <v>960</v>
      </c>
      <c r="G6143" t="s">
        <v>961</v>
      </c>
      <c r="H6143" t="s">
        <v>962</v>
      </c>
      <c r="I6143">
        <v>12101</v>
      </c>
      <c r="J6143" t="s">
        <v>33</v>
      </c>
      <c r="K6143" s="1">
        <v>4689121</v>
      </c>
      <c r="L6143" s="1">
        <v>3586621.27</v>
      </c>
      <c r="M6143" s="1">
        <v>-1102499.73</v>
      </c>
      <c r="N6143" s="1">
        <v>3586620.65</v>
      </c>
      <c r="O6143">
        <v>0.62</v>
      </c>
      <c r="P6143" s="1">
        <v>3586620.65</v>
      </c>
      <c r="Q6143">
        <v>0</v>
      </c>
      <c r="R6143" s="1">
        <v>3586620.65</v>
      </c>
      <c r="S6143">
        <v>0</v>
      </c>
    </row>
    <row r="6144" spans="1:19" x14ac:dyDescent="0.25">
      <c r="A6144" s="2">
        <v>1014</v>
      </c>
      <c r="B6144" t="s">
        <v>959</v>
      </c>
      <c r="C6144" s="2" t="str">
        <f t="shared" si="326"/>
        <v>16</v>
      </c>
      <c r="D6144" t="s">
        <v>633</v>
      </c>
      <c r="E6144" s="2" t="str">
        <f t="shared" si="328"/>
        <v>162020000</v>
      </c>
      <c r="F6144" t="s">
        <v>960</v>
      </c>
      <c r="G6144" t="s">
        <v>961</v>
      </c>
      <c r="H6144" t="s">
        <v>962</v>
      </c>
      <c r="I6144">
        <v>12103</v>
      </c>
      <c r="J6144" t="s">
        <v>52</v>
      </c>
      <c r="K6144" s="1">
        <v>26973</v>
      </c>
      <c r="L6144" s="1">
        <v>38618</v>
      </c>
      <c r="M6144" s="1">
        <v>11645</v>
      </c>
      <c r="N6144" s="1">
        <v>38617.269999999997</v>
      </c>
      <c r="O6144">
        <v>0.73</v>
      </c>
      <c r="P6144" s="1">
        <v>38617.269999999997</v>
      </c>
      <c r="Q6144">
        <v>0</v>
      </c>
      <c r="R6144" s="1">
        <v>38617.269999999997</v>
      </c>
      <c r="S6144">
        <v>0</v>
      </c>
    </row>
    <row r="6145" spans="1:19" x14ac:dyDescent="0.25">
      <c r="A6145" s="2">
        <v>1014</v>
      </c>
      <c r="B6145" t="s">
        <v>959</v>
      </c>
      <c r="C6145" s="2" t="str">
        <f t="shared" si="326"/>
        <v>16</v>
      </c>
      <c r="D6145" t="s">
        <v>633</v>
      </c>
      <c r="E6145" s="2" t="str">
        <f t="shared" si="328"/>
        <v>162020000</v>
      </c>
      <c r="F6145" t="s">
        <v>960</v>
      </c>
      <c r="G6145" t="s">
        <v>961</v>
      </c>
      <c r="H6145" t="s">
        <v>962</v>
      </c>
      <c r="I6145">
        <v>12401</v>
      </c>
      <c r="J6145" t="s">
        <v>133</v>
      </c>
      <c r="K6145" s="1">
        <v>514719</v>
      </c>
      <c r="L6145" s="1">
        <v>1063765.29</v>
      </c>
      <c r="M6145" s="1">
        <v>549046.29</v>
      </c>
      <c r="N6145" s="1">
        <v>1063764.95</v>
      </c>
      <c r="O6145">
        <v>0.34</v>
      </c>
      <c r="P6145" s="1">
        <v>1063764.95</v>
      </c>
      <c r="Q6145">
        <v>0</v>
      </c>
      <c r="R6145" s="1">
        <v>1063764.95</v>
      </c>
      <c r="S6145">
        <v>0</v>
      </c>
    </row>
    <row r="6146" spans="1:19" x14ac:dyDescent="0.25">
      <c r="A6146" s="2">
        <v>1014</v>
      </c>
      <c r="B6146" t="s">
        <v>959</v>
      </c>
      <c r="C6146" s="2" t="str">
        <f t="shared" si="326"/>
        <v>16</v>
      </c>
      <c r="D6146" t="s">
        <v>633</v>
      </c>
      <c r="E6146" s="2" t="str">
        <f t="shared" si="328"/>
        <v>162020000</v>
      </c>
      <c r="F6146" t="s">
        <v>960</v>
      </c>
      <c r="G6146" t="s">
        <v>961</v>
      </c>
      <c r="H6146" t="s">
        <v>962</v>
      </c>
      <c r="I6146">
        <v>12502</v>
      </c>
      <c r="J6146" t="s">
        <v>134</v>
      </c>
      <c r="K6146">
        <v>0</v>
      </c>
      <c r="L6146" s="1">
        <v>17662.52</v>
      </c>
      <c r="M6146" s="1">
        <v>17662.52</v>
      </c>
      <c r="N6146" s="1">
        <v>17662.52</v>
      </c>
      <c r="O6146">
        <v>0</v>
      </c>
      <c r="P6146" s="1">
        <v>17662.52</v>
      </c>
      <c r="Q6146">
        <v>0</v>
      </c>
      <c r="R6146" s="1">
        <v>17662.52</v>
      </c>
      <c r="S6146">
        <v>0</v>
      </c>
    </row>
    <row r="6147" spans="1:19" x14ac:dyDescent="0.25">
      <c r="A6147" s="2">
        <v>1014</v>
      </c>
      <c r="B6147" t="s">
        <v>959</v>
      </c>
      <c r="C6147" s="2" t="str">
        <f t="shared" si="326"/>
        <v>16</v>
      </c>
      <c r="D6147" t="s">
        <v>633</v>
      </c>
      <c r="E6147" s="2" t="str">
        <f t="shared" si="328"/>
        <v>162020000</v>
      </c>
      <c r="F6147" t="s">
        <v>960</v>
      </c>
      <c r="G6147" t="s">
        <v>961</v>
      </c>
      <c r="H6147" t="s">
        <v>962</v>
      </c>
      <c r="I6147">
        <v>13000</v>
      </c>
      <c r="J6147" t="s">
        <v>53</v>
      </c>
      <c r="K6147" s="1">
        <v>8216417</v>
      </c>
      <c r="L6147" s="1">
        <v>6805754.0199999996</v>
      </c>
      <c r="M6147" s="1">
        <v>-1410662.98</v>
      </c>
      <c r="N6147" s="1">
        <v>6801210.7000000002</v>
      </c>
      <c r="O6147" s="1">
        <v>4543.32</v>
      </c>
      <c r="P6147" s="1">
        <v>6801210.7000000002</v>
      </c>
      <c r="Q6147">
        <v>0</v>
      </c>
      <c r="R6147" s="1">
        <v>6801210.7000000002</v>
      </c>
      <c r="S6147">
        <v>0</v>
      </c>
    </row>
    <row r="6148" spans="1:19" x14ac:dyDescent="0.25">
      <c r="A6148" s="2">
        <v>1014</v>
      </c>
      <c r="B6148" t="s">
        <v>959</v>
      </c>
      <c r="C6148" s="2" t="str">
        <f t="shared" si="326"/>
        <v>16</v>
      </c>
      <c r="D6148" t="s">
        <v>633</v>
      </c>
      <c r="E6148" s="2" t="str">
        <f t="shared" si="328"/>
        <v>162020000</v>
      </c>
      <c r="F6148" t="s">
        <v>960</v>
      </c>
      <c r="G6148" t="s">
        <v>961</v>
      </c>
      <c r="H6148" t="s">
        <v>962</v>
      </c>
      <c r="I6148">
        <v>13001</v>
      </c>
      <c r="J6148" t="s">
        <v>54</v>
      </c>
      <c r="K6148" s="1">
        <v>426372</v>
      </c>
      <c r="L6148" s="1">
        <v>259085.27</v>
      </c>
      <c r="M6148" s="1">
        <v>-167286.73000000001</v>
      </c>
      <c r="N6148" s="1">
        <v>259084.64</v>
      </c>
      <c r="O6148">
        <v>0.63</v>
      </c>
      <c r="P6148" s="1">
        <v>259084.64</v>
      </c>
      <c r="Q6148">
        <v>0</v>
      </c>
      <c r="R6148" s="1">
        <v>259084.64</v>
      </c>
      <c r="S6148">
        <v>0</v>
      </c>
    </row>
    <row r="6149" spans="1:19" x14ac:dyDescent="0.25">
      <c r="A6149" s="2">
        <v>1014</v>
      </c>
      <c r="B6149" t="s">
        <v>959</v>
      </c>
      <c r="C6149" s="2" t="str">
        <f t="shared" si="326"/>
        <v>16</v>
      </c>
      <c r="D6149" t="s">
        <v>633</v>
      </c>
      <c r="E6149" s="2" t="str">
        <f t="shared" si="328"/>
        <v>162020000</v>
      </c>
      <c r="F6149" t="s">
        <v>960</v>
      </c>
      <c r="G6149" t="s">
        <v>961</v>
      </c>
      <c r="H6149" t="s">
        <v>962</v>
      </c>
      <c r="I6149">
        <v>13002</v>
      </c>
      <c r="J6149" t="s">
        <v>55</v>
      </c>
      <c r="K6149">
        <v>0</v>
      </c>
      <c r="L6149" s="1">
        <v>6479.48</v>
      </c>
      <c r="M6149" s="1">
        <v>6479.48</v>
      </c>
      <c r="N6149" s="1">
        <v>6479.48</v>
      </c>
      <c r="O6149">
        <v>0</v>
      </c>
      <c r="P6149" s="1">
        <v>6479.48</v>
      </c>
      <c r="Q6149">
        <v>0</v>
      </c>
      <c r="R6149" s="1">
        <v>6479.48</v>
      </c>
      <c r="S6149">
        <v>0</v>
      </c>
    </row>
    <row r="6150" spans="1:19" x14ac:dyDescent="0.25">
      <c r="A6150" s="2">
        <v>1014</v>
      </c>
      <c r="B6150" t="s">
        <v>959</v>
      </c>
      <c r="C6150" s="2" t="str">
        <f t="shared" si="326"/>
        <v>16</v>
      </c>
      <c r="D6150" t="s">
        <v>633</v>
      </c>
      <c r="E6150" s="2" t="str">
        <f t="shared" si="328"/>
        <v>162020000</v>
      </c>
      <c r="F6150" t="s">
        <v>960</v>
      </c>
      <c r="G6150" t="s">
        <v>961</v>
      </c>
      <c r="H6150" t="s">
        <v>962</v>
      </c>
      <c r="I6150">
        <v>13005</v>
      </c>
      <c r="J6150" t="s">
        <v>56</v>
      </c>
      <c r="K6150" s="1">
        <v>1235844</v>
      </c>
      <c r="L6150" s="1">
        <v>1095565</v>
      </c>
      <c r="M6150" s="1">
        <v>-140279</v>
      </c>
      <c r="N6150" s="1">
        <v>1095564.44</v>
      </c>
      <c r="O6150">
        <v>0.56000000000000005</v>
      </c>
      <c r="P6150" s="1">
        <v>1095564.44</v>
      </c>
      <c r="Q6150">
        <v>0</v>
      </c>
      <c r="R6150" s="1">
        <v>1095564.44</v>
      </c>
      <c r="S6150">
        <v>0</v>
      </c>
    </row>
    <row r="6151" spans="1:19" x14ac:dyDescent="0.25">
      <c r="A6151" s="2">
        <v>1014</v>
      </c>
      <c r="B6151" t="s">
        <v>959</v>
      </c>
      <c r="C6151" s="2" t="str">
        <f t="shared" si="326"/>
        <v>16</v>
      </c>
      <c r="D6151" t="s">
        <v>633</v>
      </c>
      <c r="E6151" s="2" t="str">
        <f t="shared" si="328"/>
        <v>162020000</v>
      </c>
      <c r="F6151" t="s">
        <v>960</v>
      </c>
      <c r="G6151" t="s">
        <v>961</v>
      </c>
      <c r="H6151" t="s">
        <v>962</v>
      </c>
      <c r="I6151">
        <v>13100</v>
      </c>
      <c r="J6151" t="s">
        <v>103</v>
      </c>
      <c r="K6151">
        <v>0</v>
      </c>
      <c r="L6151" s="1">
        <v>54997</v>
      </c>
      <c r="M6151" s="1">
        <v>54997</v>
      </c>
      <c r="N6151" s="1">
        <v>54996.89</v>
      </c>
      <c r="O6151">
        <v>0.11</v>
      </c>
      <c r="P6151" s="1">
        <v>54996.89</v>
      </c>
      <c r="Q6151">
        <v>0</v>
      </c>
      <c r="R6151" s="1">
        <v>54996.89</v>
      </c>
      <c r="S6151">
        <v>0</v>
      </c>
    </row>
    <row r="6152" spans="1:19" x14ac:dyDescent="0.25">
      <c r="A6152" s="2">
        <v>1014</v>
      </c>
      <c r="B6152" t="s">
        <v>959</v>
      </c>
      <c r="C6152" s="2" t="str">
        <f t="shared" si="326"/>
        <v>16</v>
      </c>
      <c r="D6152" t="s">
        <v>633</v>
      </c>
      <c r="E6152" s="2" t="str">
        <f t="shared" si="328"/>
        <v>162020000</v>
      </c>
      <c r="F6152" t="s">
        <v>960</v>
      </c>
      <c r="G6152" t="s">
        <v>961</v>
      </c>
      <c r="H6152" t="s">
        <v>962</v>
      </c>
      <c r="I6152">
        <v>15000</v>
      </c>
      <c r="J6152" t="s">
        <v>135</v>
      </c>
      <c r="K6152">
        <v>0</v>
      </c>
      <c r="L6152">
        <v>993.15</v>
      </c>
      <c r="M6152">
        <v>993.15</v>
      </c>
      <c r="N6152">
        <v>993.15</v>
      </c>
      <c r="O6152">
        <v>0</v>
      </c>
      <c r="P6152">
        <v>993.15</v>
      </c>
      <c r="Q6152">
        <v>0</v>
      </c>
      <c r="R6152">
        <v>993.15</v>
      </c>
      <c r="S6152">
        <v>0</v>
      </c>
    </row>
    <row r="6153" spans="1:19" x14ac:dyDescent="0.25">
      <c r="A6153" s="2">
        <v>1014</v>
      </c>
      <c r="B6153" t="s">
        <v>959</v>
      </c>
      <c r="C6153" s="2" t="str">
        <f t="shared" si="326"/>
        <v>16</v>
      </c>
      <c r="D6153" t="s">
        <v>633</v>
      </c>
      <c r="E6153" s="2" t="str">
        <f t="shared" si="328"/>
        <v>162020000</v>
      </c>
      <c r="F6153" t="s">
        <v>960</v>
      </c>
      <c r="G6153" t="s">
        <v>961</v>
      </c>
      <c r="H6153" t="s">
        <v>962</v>
      </c>
      <c r="I6153">
        <v>15001</v>
      </c>
      <c r="J6153" t="s">
        <v>34</v>
      </c>
      <c r="K6153" s="1">
        <v>38639</v>
      </c>
      <c r="L6153" s="1">
        <v>34121</v>
      </c>
      <c r="M6153" s="1">
        <v>-4518</v>
      </c>
      <c r="N6153" s="1">
        <v>34120.26</v>
      </c>
      <c r="O6153">
        <v>0.74</v>
      </c>
      <c r="P6153" s="1">
        <v>34120.26</v>
      </c>
      <c r="Q6153">
        <v>0</v>
      </c>
      <c r="R6153" s="1">
        <v>34120.26</v>
      </c>
      <c r="S6153">
        <v>0</v>
      </c>
    </row>
    <row r="6154" spans="1:19" x14ac:dyDescent="0.25">
      <c r="A6154" s="2">
        <v>1014</v>
      </c>
      <c r="B6154" t="s">
        <v>959</v>
      </c>
      <c r="C6154" s="2" t="str">
        <f t="shared" si="326"/>
        <v>16</v>
      </c>
      <c r="D6154" t="s">
        <v>633</v>
      </c>
      <c r="E6154" s="2" t="str">
        <f t="shared" si="328"/>
        <v>162020000</v>
      </c>
      <c r="F6154" t="s">
        <v>960</v>
      </c>
      <c r="G6154" t="s">
        <v>961</v>
      </c>
      <c r="H6154" t="s">
        <v>962</v>
      </c>
      <c r="I6154">
        <v>15006</v>
      </c>
      <c r="J6154" t="s">
        <v>60</v>
      </c>
      <c r="K6154">
        <v>0</v>
      </c>
      <c r="L6154" s="1">
        <v>7996.82</v>
      </c>
      <c r="M6154" s="1">
        <v>7996.82</v>
      </c>
      <c r="N6154" s="1">
        <v>7996.77</v>
      </c>
      <c r="O6154">
        <v>0.05</v>
      </c>
      <c r="P6154" s="1">
        <v>7996.77</v>
      </c>
      <c r="Q6154">
        <v>0</v>
      </c>
      <c r="R6154" s="1">
        <v>7996.77</v>
      </c>
      <c r="S6154">
        <v>0</v>
      </c>
    </row>
    <row r="6155" spans="1:19" x14ac:dyDescent="0.25">
      <c r="A6155" s="2">
        <v>1014</v>
      </c>
      <c r="B6155" t="s">
        <v>959</v>
      </c>
      <c r="C6155" s="2" t="str">
        <f t="shared" si="326"/>
        <v>16</v>
      </c>
      <c r="D6155" t="s">
        <v>633</v>
      </c>
      <c r="E6155" s="2" t="str">
        <f t="shared" si="328"/>
        <v>162020000</v>
      </c>
      <c r="F6155" t="s">
        <v>960</v>
      </c>
      <c r="G6155" t="s">
        <v>961</v>
      </c>
      <c r="H6155" t="s">
        <v>962</v>
      </c>
      <c r="I6155">
        <v>16000</v>
      </c>
      <c r="J6155" t="s">
        <v>35</v>
      </c>
      <c r="K6155" s="1">
        <v>5741857</v>
      </c>
      <c r="L6155" s="1">
        <v>5731545.4100000001</v>
      </c>
      <c r="M6155" s="1">
        <v>-10311.59</v>
      </c>
      <c r="N6155" s="1">
        <v>5731544.8099999996</v>
      </c>
      <c r="O6155">
        <v>0.6</v>
      </c>
      <c r="P6155" s="1">
        <v>5731544.8099999996</v>
      </c>
      <c r="Q6155">
        <v>0</v>
      </c>
      <c r="R6155" s="1">
        <v>5731544.8099999996</v>
      </c>
      <c r="S6155">
        <v>0</v>
      </c>
    </row>
    <row r="6156" spans="1:19" x14ac:dyDescent="0.25">
      <c r="A6156" s="2">
        <v>1014</v>
      </c>
      <c r="B6156" t="s">
        <v>959</v>
      </c>
      <c r="C6156" s="2" t="str">
        <f t="shared" si="326"/>
        <v>16</v>
      </c>
      <c r="D6156" t="s">
        <v>633</v>
      </c>
      <c r="E6156" s="2" t="str">
        <f t="shared" si="328"/>
        <v>162020000</v>
      </c>
      <c r="F6156" t="s">
        <v>960</v>
      </c>
      <c r="G6156" t="s">
        <v>961</v>
      </c>
      <c r="H6156" t="s">
        <v>962</v>
      </c>
      <c r="I6156">
        <v>16001</v>
      </c>
      <c r="J6156" t="s">
        <v>61</v>
      </c>
      <c r="K6156">
        <v>0</v>
      </c>
      <c r="L6156" s="1">
        <v>17876</v>
      </c>
      <c r="M6156" s="1">
        <v>17876</v>
      </c>
      <c r="N6156" s="1">
        <v>17875.759999999998</v>
      </c>
      <c r="O6156">
        <v>0.24</v>
      </c>
      <c r="P6156" s="1">
        <v>17875.759999999998</v>
      </c>
      <c r="Q6156">
        <v>0</v>
      </c>
      <c r="R6156" s="1">
        <v>17875.759999999998</v>
      </c>
      <c r="S6156">
        <v>0</v>
      </c>
    </row>
    <row r="6157" spans="1:19" x14ac:dyDescent="0.25">
      <c r="A6157" s="2">
        <v>1014</v>
      </c>
      <c r="B6157" t="s">
        <v>959</v>
      </c>
      <c r="C6157" s="2" t="str">
        <f t="shared" si="326"/>
        <v>16</v>
      </c>
      <c r="D6157" t="s">
        <v>633</v>
      </c>
      <c r="E6157" s="2" t="str">
        <f t="shared" si="328"/>
        <v>162020000</v>
      </c>
      <c r="F6157" t="s">
        <v>960</v>
      </c>
      <c r="G6157" t="s">
        <v>961</v>
      </c>
      <c r="H6157" t="s">
        <v>962</v>
      </c>
      <c r="I6157">
        <v>16108</v>
      </c>
      <c r="J6157" t="s">
        <v>36</v>
      </c>
      <c r="K6157" s="1">
        <v>96634</v>
      </c>
      <c r="L6157" s="1">
        <v>167845</v>
      </c>
      <c r="M6157" s="1">
        <v>71211</v>
      </c>
      <c r="N6157" s="1">
        <v>167844.18</v>
      </c>
      <c r="O6157">
        <v>0.82</v>
      </c>
      <c r="P6157" s="1">
        <v>167844.18</v>
      </c>
      <c r="Q6157">
        <v>0</v>
      </c>
      <c r="R6157" s="1">
        <v>167844.18</v>
      </c>
      <c r="S6157">
        <v>0</v>
      </c>
    </row>
    <row r="6158" spans="1:19" x14ac:dyDescent="0.25">
      <c r="A6158" s="2">
        <v>1014</v>
      </c>
      <c r="B6158" t="s">
        <v>959</v>
      </c>
      <c r="C6158" s="2" t="str">
        <f t="shared" si="326"/>
        <v>16</v>
      </c>
      <c r="D6158" t="s">
        <v>633</v>
      </c>
      <c r="E6158" s="2" t="str">
        <f t="shared" si="328"/>
        <v>162020000</v>
      </c>
      <c r="F6158" t="s">
        <v>960</v>
      </c>
      <c r="G6158" t="s">
        <v>961</v>
      </c>
      <c r="H6158" t="s">
        <v>962</v>
      </c>
      <c r="I6158">
        <v>16201</v>
      </c>
      <c r="J6158" t="s">
        <v>37</v>
      </c>
      <c r="K6158" s="1">
        <v>371752</v>
      </c>
      <c r="L6158" s="1">
        <v>257358</v>
      </c>
      <c r="M6158" s="1">
        <v>-114394</v>
      </c>
      <c r="N6158" s="1">
        <v>257357.21</v>
      </c>
      <c r="O6158">
        <v>0.79</v>
      </c>
      <c r="P6158" s="1">
        <v>257357.21</v>
      </c>
      <c r="Q6158">
        <v>0</v>
      </c>
      <c r="R6158" s="1">
        <v>257357.21</v>
      </c>
      <c r="S6158">
        <v>0</v>
      </c>
    </row>
    <row r="6159" spans="1:19" x14ac:dyDescent="0.25">
      <c r="A6159" s="2">
        <v>1014</v>
      </c>
      <c r="B6159" t="s">
        <v>959</v>
      </c>
      <c r="C6159" s="2" t="str">
        <f t="shared" si="326"/>
        <v>16</v>
      </c>
      <c r="D6159" t="s">
        <v>633</v>
      </c>
      <c r="E6159" s="2" t="str">
        <f t="shared" si="328"/>
        <v>162020000</v>
      </c>
      <c r="F6159" t="s">
        <v>960</v>
      </c>
      <c r="G6159" t="s">
        <v>961</v>
      </c>
      <c r="H6159" t="s">
        <v>962</v>
      </c>
      <c r="I6159">
        <v>16205</v>
      </c>
      <c r="J6159" t="s">
        <v>63</v>
      </c>
      <c r="K6159">
        <v>0</v>
      </c>
      <c r="L6159" s="1">
        <v>36292.6</v>
      </c>
      <c r="M6159" s="1">
        <v>36292.6</v>
      </c>
      <c r="N6159" s="1">
        <v>36292.6</v>
      </c>
      <c r="O6159">
        <v>0</v>
      </c>
      <c r="P6159" s="1">
        <v>36292.6</v>
      </c>
      <c r="Q6159">
        <v>0</v>
      </c>
      <c r="R6159" s="1">
        <v>36292.6</v>
      </c>
      <c r="S6159">
        <v>0</v>
      </c>
    </row>
    <row r="6160" spans="1:19" x14ac:dyDescent="0.25">
      <c r="A6160" s="2">
        <v>1014</v>
      </c>
      <c r="B6160" t="s">
        <v>959</v>
      </c>
      <c r="C6160" s="2" t="str">
        <f t="shared" ref="C6160:C6191" si="329">"16"</f>
        <v>16</v>
      </c>
      <c r="D6160" t="s">
        <v>633</v>
      </c>
      <c r="E6160" s="2" t="str">
        <f t="shared" si="328"/>
        <v>162020000</v>
      </c>
      <c r="F6160" t="s">
        <v>960</v>
      </c>
      <c r="G6160" t="s">
        <v>961</v>
      </c>
      <c r="H6160" t="s">
        <v>962</v>
      </c>
      <c r="I6160">
        <v>20300</v>
      </c>
      <c r="J6160" t="s">
        <v>65</v>
      </c>
      <c r="K6160" s="1">
        <v>10000</v>
      </c>
      <c r="L6160">
        <v>0</v>
      </c>
      <c r="M6160" s="1">
        <v>-10000</v>
      </c>
      <c r="N6160">
        <v>0</v>
      </c>
      <c r="O6160">
        <v>0</v>
      </c>
      <c r="P6160">
        <v>0</v>
      </c>
      <c r="Q6160">
        <v>0</v>
      </c>
      <c r="R6160">
        <v>0</v>
      </c>
      <c r="S6160">
        <v>0</v>
      </c>
    </row>
    <row r="6161" spans="1:19" x14ac:dyDescent="0.25">
      <c r="A6161" s="2">
        <v>1014</v>
      </c>
      <c r="B6161" t="s">
        <v>959</v>
      </c>
      <c r="C6161" s="2" t="str">
        <f t="shared" si="329"/>
        <v>16</v>
      </c>
      <c r="D6161" t="s">
        <v>633</v>
      </c>
      <c r="E6161" s="2" t="str">
        <f t="shared" si="328"/>
        <v>162020000</v>
      </c>
      <c r="F6161" t="s">
        <v>960</v>
      </c>
      <c r="G6161" t="s">
        <v>961</v>
      </c>
      <c r="H6161" t="s">
        <v>962</v>
      </c>
      <c r="I6161">
        <v>20400</v>
      </c>
      <c r="J6161" t="s">
        <v>66</v>
      </c>
      <c r="K6161" s="1">
        <v>172000</v>
      </c>
      <c r="L6161" s="1">
        <v>152000</v>
      </c>
      <c r="M6161" s="1">
        <v>-20000</v>
      </c>
      <c r="N6161" s="1">
        <v>130506.23</v>
      </c>
      <c r="O6161" s="1">
        <v>21493.77</v>
      </c>
      <c r="P6161" s="1">
        <v>130506.23</v>
      </c>
      <c r="Q6161">
        <v>0</v>
      </c>
      <c r="R6161" s="1">
        <v>130506.23</v>
      </c>
      <c r="S6161">
        <v>0</v>
      </c>
    </row>
    <row r="6162" spans="1:19" x14ac:dyDescent="0.25">
      <c r="A6162" s="2">
        <v>1014</v>
      </c>
      <c r="B6162" t="s">
        <v>959</v>
      </c>
      <c r="C6162" s="2" t="str">
        <f t="shared" si="329"/>
        <v>16</v>
      </c>
      <c r="D6162" t="s">
        <v>633</v>
      </c>
      <c r="E6162" s="2" t="str">
        <f t="shared" si="328"/>
        <v>162020000</v>
      </c>
      <c r="F6162" t="s">
        <v>960</v>
      </c>
      <c r="G6162" t="s">
        <v>961</v>
      </c>
      <c r="H6162" t="s">
        <v>962</v>
      </c>
      <c r="I6162">
        <v>20500</v>
      </c>
      <c r="J6162" t="s">
        <v>67</v>
      </c>
      <c r="K6162" s="1">
        <v>20000</v>
      </c>
      <c r="L6162" s="1">
        <v>17229</v>
      </c>
      <c r="M6162" s="1">
        <v>-2771</v>
      </c>
      <c r="N6162" s="1">
        <v>17228.400000000001</v>
      </c>
      <c r="O6162">
        <v>0.6</v>
      </c>
      <c r="P6162" s="1">
        <v>17228.400000000001</v>
      </c>
      <c r="Q6162">
        <v>0</v>
      </c>
      <c r="R6162" s="1">
        <v>16691.04</v>
      </c>
      <c r="S6162">
        <v>537.36</v>
      </c>
    </row>
    <row r="6163" spans="1:19" x14ac:dyDescent="0.25">
      <c r="A6163" s="2">
        <v>1014</v>
      </c>
      <c r="B6163" t="s">
        <v>959</v>
      </c>
      <c r="C6163" s="2" t="str">
        <f t="shared" si="329"/>
        <v>16</v>
      </c>
      <c r="D6163" t="s">
        <v>633</v>
      </c>
      <c r="E6163" s="2" t="str">
        <f t="shared" si="328"/>
        <v>162020000</v>
      </c>
      <c r="F6163" t="s">
        <v>960</v>
      </c>
      <c r="G6163" t="s">
        <v>961</v>
      </c>
      <c r="H6163" t="s">
        <v>962</v>
      </c>
      <c r="I6163">
        <v>20600</v>
      </c>
      <c r="J6163" t="s">
        <v>372</v>
      </c>
      <c r="K6163" s="1">
        <v>2700</v>
      </c>
      <c r="L6163">
        <v>0</v>
      </c>
      <c r="M6163" s="1">
        <v>-2700</v>
      </c>
      <c r="N6163">
        <v>0</v>
      </c>
      <c r="O6163">
        <v>0</v>
      </c>
      <c r="P6163">
        <v>0</v>
      </c>
      <c r="Q6163">
        <v>0</v>
      </c>
      <c r="R6163">
        <v>0</v>
      </c>
      <c r="S6163">
        <v>0</v>
      </c>
    </row>
    <row r="6164" spans="1:19" x14ac:dyDescent="0.25">
      <c r="A6164" s="2">
        <v>1014</v>
      </c>
      <c r="B6164" t="s">
        <v>959</v>
      </c>
      <c r="C6164" s="2" t="str">
        <f t="shared" si="329"/>
        <v>16</v>
      </c>
      <c r="D6164" t="s">
        <v>633</v>
      </c>
      <c r="E6164" s="2" t="str">
        <f t="shared" si="328"/>
        <v>162020000</v>
      </c>
      <c r="F6164" t="s">
        <v>960</v>
      </c>
      <c r="G6164" t="s">
        <v>961</v>
      </c>
      <c r="H6164" t="s">
        <v>962</v>
      </c>
      <c r="I6164">
        <v>21000</v>
      </c>
      <c r="J6164" t="s">
        <v>167</v>
      </c>
      <c r="K6164" s="1">
        <v>325000</v>
      </c>
      <c r="L6164" s="1">
        <v>423325</v>
      </c>
      <c r="M6164" s="1">
        <v>98325</v>
      </c>
      <c r="N6164" s="1">
        <v>414036.08</v>
      </c>
      <c r="O6164" s="1">
        <v>9288.92</v>
      </c>
      <c r="P6164" s="1">
        <v>414036.08</v>
      </c>
      <c r="Q6164">
        <v>0</v>
      </c>
      <c r="R6164" s="1">
        <v>146657.41</v>
      </c>
      <c r="S6164" s="1">
        <v>267378.67</v>
      </c>
    </row>
    <row r="6165" spans="1:19" x14ac:dyDescent="0.25">
      <c r="A6165" s="2">
        <v>1014</v>
      </c>
      <c r="B6165" t="s">
        <v>959</v>
      </c>
      <c r="C6165" s="2" t="str">
        <f t="shared" si="329"/>
        <v>16</v>
      </c>
      <c r="D6165" t="s">
        <v>633</v>
      </c>
      <c r="E6165" s="2" t="str">
        <f t="shared" si="328"/>
        <v>162020000</v>
      </c>
      <c r="F6165" t="s">
        <v>960</v>
      </c>
      <c r="G6165" t="s">
        <v>961</v>
      </c>
      <c r="H6165" t="s">
        <v>962</v>
      </c>
      <c r="I6165">
        <v>21200</v>
      </c>
      <c r="J6165" t="s">
        <v>68</v>
      </c>
      <c r="K6165" s="1">
        <v>7928808</v>
      </c>
      <c r="L6165" s="1">
        <v>7721483</v>
      </c>
      <c r="M6165" s="1">
        <v>-207325</v>
      </c>
      <c r="N6165" s="1">
        <v>7729255.8200000003</v>
      </c>
      <c r="O6165" s="1">
        <v>-7772.82</v>
      </c>
      <c r="P6165" s="1">
        <v>7729255.8200000003</v>
      </c>
      <c r="Q6165">
        <v>0</v>
      </c>
      <c r="R6165" s="1">
        <v>3322494.26</v>
      </c>
      <c r="S6165" s="1">
        <v>4406761.5599999996</v>
      </c>
    </row>
    <row r="6166" spans="1:19" x14ac:dyDescent="0.25">
      <c r="A6166" s="2">
        <v>1014</v>
      </c>
      <c r="B6166" t="s">
        <v>959</v>
      </c>
      <c r="C6166" s="2" t="str">
        <f t="shared" si="329"/>
        <v>16</v>
      </c>
      <c r="D6166" t="s">
        <v>633</v>
      </c>
      <c r="E6166" s="2" t="str">
        <f t="shared" si="328"/>
        <v>162020000</v>
      </c>
      <c r="F6166" t="s">
        <v>960</v>
      </c>
      <c r="G6166" t="s">
        <v>961</v>
      </c>
      <c r="H6166" t="s">
        <v>962</v>
      </c>
      <c r="I6166">
        <v>21300</v>
      </c>
      <c r="J6166" t="s">
        <v>69</v>
      </c>
      <c r="K6166" s="1">
        <v>120000</v>
      </c>
      <c r="L6166" s="1">
        <v>115000</v>
      </c>
      <c r="M6166" s="1">
        <v>-5000</v>
      </c>
      <c r="N6166" s="1">
        <v>93565.99</v>
      </c>
      <c r="O6166" s="1">
        <v>21434.01</v>
      </c>
      <c r="P6166" s="1">
        <v>93565.99</v>
      </c>
      <c r="Q6166">
        <v>0</v>
      </c>
      <c r="R6166" s="1">
        <v>83606.789999999994</v>
      </c>
      <c r="S6166" s="1">
        <v>9959.2000000000007</v>
      </c>
    </row>
    <row r="6167" spans="1:19" x14ac:dyDescent="0.25">
      <c r="A6167" s="2">
        <v>1014</v>
      </c>
      <c r="B6167" t="s">
        <v>959</v>
      </c>
      <c r="C6167" s="2" t="str">
        <f t="shared" si="329"/>
        <v>16</v>
      </c>
      <c r="D6167" t="s">
        <v>633</v>
      </c>
      <c r="E6167" s="2" t="str">
        <f t="shared" si="328"/>
        <v>162020000</v>
      </c>
      <c r="F6167" t="s">
        <v>960</v>
      </c>
      <c r="G6167" t="s">
        <v>961</v>
      </c>
      <c r="H6167" t="s">
        <v>962</v>
      </c>
      <c r="I6167">
        <v>21400</v>
      </c>
      <c r="J6167" t="s">
        <v>70</v>
      </c>
      <c r="K6167" s="1">
        <v>12000</v>
      </c>
      <c r="L6167" s="1">
        <v>16000</v>
      </c>
      <c r="M6167" s="1">
        <v>4000</v>
      </c>
      <c r="N6167" s="1">
        <v>3571.49</v>
      </c>
      <c r="O6167" s="1">
        <v>12428.51</v>
      </c>
      <c r="P6167" s="1">
        <v>3571.49</v>
      </c>
      <c r="Q6167">
        <v>0</v>
      </c>
      <c r="R6167" s="1">
        <v>3571.49</v>
      </c>
      <c r="S6167">
        <v>0</v>
      </c>
    </row>
    <row r="6168" spans="1:19" x14ac:dyDescent="0.25">
      <c r="A6168" s="2">
        <v>1014</v>
      </c>
      <c r="B6168" t="s">
        <v>959</v>
      </c>
      <c r="C6168" s="2" t="str">
        <f t="shared" si="329"/>
        <v>16</v>
      </c>
      <c r="D6168" t="s">
        <v>633</v>
      </c>
      <c r="E6168" s="2" t="str">
        <f t="shared" ref="E6168:E6199" si="330">"162020000"</f>
        <v>162020000</v>
      </c>
      <c r="F6168" t="s">
        <v>960</v>
      </c>
      <c r="G6168" t="s">
        <v>961</v>
      </c>
      <c r="H6168" t="s">
        <v>962</v>
      </c>
      <c r="I6168">
        <v>21500</v>
      </c>
      <c r="J6168" t="s">
        <v>71</v>
      </c>
      <c r="K6168" s="1">
        <v>20000</v>
      </c>
      <c r="L6168" s="1">
        <v>20000</v>
      </c>
      <c r="M6168">
        <v>0</v>
      </c>
      <c r="N6168" s="1">
        <v>18735.099999999999</v>
      </c>
      <c r="O6168" s="1">
        <v>1264.9000000000001</v>
      </c>
      <c r="P6168" s="1">
        <v>18735.099999999999</v>
      </c>
      <c r="Q6168">
        <v>0</v>
      </c>
      <c r="R6168" s="1">
        <v>10325.93</v>
      </c>
      <c r="S6168" s="1">
        <v>8409.17</v>
      </c>
    </row>
    <row r="6169" spans="1:19" x14ac:dyDescent="0.25">
      <c r="A6169" s="2">
        <v>1014</v>
      </c>
      <c r="B6169" t="s">
        <v>959</v>
      </c>
      <c r="C6169" s="2" t="str">
        <f t="shared" si="329"/>
        <v>16</v>
      </c>
      <c r="D6169" t="s">
        <v>633</v>
      </c>
      <c r="E6169" s="2" t="str">
        <f t="shared" si="330"/>
        <v>162020000</v>
      </c>
      <c r="F6169" t="s">
        <v>960</v>
      </c>
      <c r="G6169" t="s">
        <v>961</v>
      </c>
      <c r="H6169" t="s">
        <v>962</v>
      </c>
      <c r="I6169">
        <v>21700</v>
      </c>
      <c r="J6169" t="s">
        <v>304</v>
      </c>
      <c r="K6169" s="1">
        <v>5000</v>
      </c>
      <c r="L6169">
        <v>0</v>
      </c>
      <c r="M6169" s="1">
        <v>-5000</v>
      </c>
      <c r="N6169">
        <v>0</v>
      </c>
      <c r="O6169">
        <v>0</v>
      </c>
      <c r="P6169">
        <v>0</v>
      </c>
      <c r="Q6169">
        <v>0</v>
      </c>
      <c r="R6169">
        <v>0</v>
      </c>
      <c r="S6169">
        <v>0</v>
      </c>
    </row>
    <row r="6170" spans="1:19" x14ac:dyDescent="0.25">
      <c r="A6170" s="2">
        <v>1014</v>
      </c>
      <c r="B6170" t="s">
        <v>959</v>
      </c>
      <c r="C6170" s="2" t="str">
        <f t="shared" si="329"/>
        <v>16</v>
      </c>
      <c r="D6170" t="s">
        <v>633</v>
      </c>
      <c r="E6170" s="2" t="str">
        <f t="shared" si="330"/>
        <v>162020000</v>
      </c>
      <c r="F6170" t="s">
        <v>960</v>
      </c>
      <c r="G6170" t="s">
        <v>961</v>
      </c>
      <c r="H6170" t="s">
        <v>962</v>
      </c>
      <c r="I6170">
        <v>21800</v>
      </c>
      <c r="J6170" t="s">
        <v>222</v>
      </c>
      <c r="K6170">
        <v>200</v>
      </c>
      <c r="L6170">
        <v>0</v>
      </c>
      <c r="M6170">
        <v>-200</v>
      </c>
      <c r="N6170">
        <v>0</v>
      </c>
      <c r="O6170">
        <v>0</v>
      </c>
      <c r="P6170">
        <v>0</v>
      </c>
      <c r="Q6170">
        <v>0</v>
      </c>
      <c r="R6170">
        <v>0</v>
      </c>
      <c r="S6170">
        <v>0</v>
      </c>
    </row>
    <row r="6171" spans="1:19" x14ac:dyDescent="0.25">
      <c r="A6171" s="2">
        <v>1014</v>
      </c>
      <c r="B6171" t="s">
        <v>959</v>
      </c>
      <c r="C6171" s="2" t="str">
        <f t="shared" si="329"/>
        <v>16</v>
      </c>
      <c r="D6171" t="s">
        <v>633</v>
      </c>
      <c r="E6171" s="2" t="str">
        <f t="shared" si="330"/>
        <v>162020000</v>
      </c>
      <c r="F6171" t="s">
        <v>960</v>
      </c>
      <c r="G6171" t="s">
        <v>961</v>
      </c>
      <c r="H6171" t="s">
        <v>962</v>
      </c>
      <c r="I6171">
        <v>22000</v>
      </c>
      <c r="J6171" t="s">
        <v>39</v>
      </c>
      <c r="K6171" s="1">
        <v>30000</v>
      </c>
      <c r="L6171" s="1">
        <v>33739</v>
      </c>
      <c r="M6171" s="1">
        <v>3739</v>
      </c>
      <c r="N6171" s="1">
        <v>32770.94</v>
      </c>
      <c r="O6171">
        <v>968.06</v>
      </c>
      <c r="P6171" s="1">
        <v>32770.94</v>
      </c>
      <c r="Q6171">
        <v>0</v>
      </c>
      <c r="R6171" s="1">
        <v>31800.69</v>
      </c>
      <c r="S6171">
        <v>970.25</v>
      </c>
    </row>
    <row r="6172" spans="1:19" x14ac:dyDescent="0.25">
      <c r="A6172" s="2">
        <v>1014</v>
      </c>
      <c r="B6172" t="s">
        <v>959</v>
      </c>
      <c r="C6172" s="2" t="str">
        <f t="shared" si="329"/>
        <v>16</v>
      </c>
      <c r="D6172" t="s">
        <v>633</v>
      </c>
      <c r="E6172" s="2" t="str">
        <f t="shared" si="330"/>
        <v>162020000</v>
      </c>
      <c r="F6172" t="s">
        <v>960</v>
      </c>
      <c r="G6172" t="s">
        <v>961</v>
      </c>
      <c r="H6172" t="s">
        <v>962</v>
      </c>
      <c r="I6172">
        <v>22002</v>
      </c>
      <c r="J6172" t="s">
        <v>40</v>
      </c>
      <c r="K6172" s="1">
        <v>9000</v>
      </c>
      <c r="L6172" s="1">
        <v>9500</v>
      </c>
      <c r="M6172">
        <v>500</v>
      </c>
      <c r="N6172" s="1">
        <v>9500.75</v>
      </c>
      <c r="O6172">
        <v>-0.75</v>
      </c>
      <c r="P6172" s="1">
        <v>9500.75</v>
      </c>
      <c r="Q6172">
        <v>0</v>
      </c>
      <c r="R6172" s="1">
        <v>9500.75</v>
      </c>
      <c r="S6172">
        <v>0</v>
      </c>
    </row>
    <row r="6173" spans="1:19" x14ac:dyDescent="0.25">
      <c r="A6173" s="2">
        <v>1014</v>
      </c>
      <c r="B6173" t="s">
        <v>959</v>
      </c>
      <c r="C6173" s="2" t="str">
        <f t="shared" si="329"/>
        <v>16</v>
      </c>
      <c r="D6173" t="s">
        <v>633</v>
      </c>
      <c r="E6173" s="2" t="str">
        <f t="shared" si="330"/>
        <v>162020000</v>
      </c>
      <c r="F6173" t="s">
        <v>960</v>
      </c>
      <c r="G6173" t="s">
        <v>961</v>
      </c>
      <c r="H6173" t="s">
        <v>962</v>
      </c>
      <c r="I6173">
        <v>22003</v>
      </c>
      <c r="J6173" t="s">
        <v>41</v>
      </c>
      <c r="K6173" s="1">
        <v>1000</v>
      </c>
      <c r="L6173" s="1">
        <v>1000</v>
      </c>
      <c r="M6173">
        <v>0</v>
      </c>
      <c r="N6173">
        <v>0</v>
      </c>
      <c r="O6173" s="1">
        <v>1000</v>
      </c>
      <c r="P6173">
        <v>0</v>
      </c>
      <c r="Q6173">
        <v>0</v>
      </c>
      <c r="R6173">
        <v>0</v>
      </c>
      <c r="S6173">
        <v>0</v>
      </c>
    </row>
    <row r="6174" spans="1:19" x14ac:dyDescent="0.25">
      <c r="A6174" s="2">
        <v>1014</v>
      </c>
      <c r="B6174" t="s">
        <v>959</v>
      </c>
      <c r="C6174" s="2" t="str">
        <f t="shared" si="329"/>
        <v>16</v>
      </c>
      <c r="D6174" t="s">
        <v>633</v>
      </c>
      <c r="E6174" s="2" t="str">
        <f t="shared" si="330"/>
        <v>162020000</v>
      </c>
      <c r="F6174" t="s">
        <v>960</v>
      </c>
      <c r="G6174" t="s">
        <v>961</v>
      </c>
      <c r="H6174" t="s">
        <v>962</v>
      </c>
      <c r="I6174">
        <v>22004</v>
      </c>
      <c r="J6174" t="s">
        <v>72</v>
      </c>
      <c r="K6174" s="1">
        <v>30000</v>
      </c>
      <c r="L6174" s="1">
        <v>30000</v>
      </c>
      <c r="M6174">
        <v>0</v>
      </c>
      <c r="N6174" s="1">
        <v>21643.84</v>
      </c>
      <c r="O6174" s="1">
        <v>8356.16</v>
      </c>
      <c r="P6174" s="1">
        <v>21643.84</v>
      </c>
      <c r="Q6174">
        <v>0</v>
      </c>
      <c r="R6174" s="1">
        <v>17348.73</v>
      </c>
      <c r="S6174" s="1">
        <v>4295.1099999999997</v>
      </c>
    </row>
    <row r="6175" spans="1:19" x14ac:dyDescent="0.25">
      <c r="A6175" s="2">
        <v>1014</v>
      </c>
      <c r="B6175" t="s">
        <v>959</v>
      </c>
      <c r="C6175" s="2" t="str">
        <f t="shared" si="329"/>
        <v>16</v>
      </c>
      <c r="D6175" t="s">
        <v>633</v>
      </c>
      <c r="E6175" s="2" t="str">
        <f t="shared" si="330"/>
        <v>162020000</v>
      </c>
      <c r="F6175" t="s">
        <v>960</v>
      </c>
      <c r="G6175" t="s">
        <v>961</v>
      </c>
      <c r="H6175" t="s">
        <v>962</v>
      </c>
      <c r="I6175">
        <v>22100</v>
      </c>
      <c r="J6175" t="s">
        <v>73</v>
      </c>
      <c r="K6175" s="1">
        <v>629000</v>
      </c>
      <c r="L6175" s="1">
        <v>842000</v>
      </c>
      <c r="M6175" s="1">
        <v>213000</v>
      </c>
      <c r="N6175" s="1">
        <v>780400.49</v>
      </c>
      <c r="O6175" s="1">
        <v>61599.51</v>
      </c>
      <c r="P6175" s="1">
        <v>780400.49</v>
      </c>
      <c r="Q6175">
        <v>0</v>
      </c>
      <c r="R6175" s="1">
        <v>780400.49</v>
      </c>
      <c r="S6175">
        <v>0</v>
      </c>
    </row>
    <row r="6176" spans="1:19" x14ac:dyDescent="0.25">
      <c r="A6176" s="2">
        <v>1014</v>
      </c>
      <c r="B6176" t="s">
        <v>959</v>
      </c>
      <c r="C6176" s="2" t="str">
        <f t="shared" si="329"/>
        <v>16</v>
      </c>
      <c r="D6176" t="s">
        <v>633</v>
      </c>
      <c r="E6176" s="2" t="str">
        <f t="shared" si="330"/>
        <v>162020000</v>
      </c>
      <c r="F6176" t="s">
        <v>960</v>
      </c>
      <c r="G6176" t="s">
        <v>961</v>
      </c>
      <c r="H6176" t="s">
        <v>962</v>
      </c>
      <c r="I6176">
        <v>22101</v>
      </c>
      <c r="J6176" t="s">
        <v>74</v>
      </c>
      <c r="K6176" s="1">
        <v>228000</v>
      </c>
      <c r="L6176" s="1">
        <v>251900</v>
      </c>
      <c r="M6176" s="1">
        <v>23900</v>
      </c>
      <c r="N6176" s="1">
        <v>246152.02</v>
      </c>
      <c r="O6176" s="1">
        <v>5747.98</v>
      </c>
      <c r="P6176" s="1">
        <v>246152.02</v>
      </c>
      <c r="Q6176">
        <v>0</v>
      </c>
      <c r="R6176" s="1">
        <v>246152.02</v>
      </c>
      <c r="S6176">
        <v>0</v>
      </c>
    </row>
    <row r="6177" spans="1:19" x14ac:dyDescent="0.25">
      <c r="A6177" s="2">
        <v>1014</v>
      </c>
      <c r="B6177" t="s">
        <v>959</v>
      </c>
      <c r="C6177" s="2" t="str">
        <f t="shared" si="329"/>
        <v>16</v>
      </c>
      <c r="D6177" t="s">
        <v>633</v>
      </c>
      <c r="E6177" s="2" t="str">
        <f t="shared" si="330"/>
        <v>162020000</v>
      </c>
      <c r="F6177" t="s">
        <v>960</v>
      </c>
      <c r="G6177" t="s">
        <v>961</v>
      </c>
      <c r="H6177" t="s">
        <v>962</v>
      </c>
      <c r="I6177">
        <v>22102</v>
      </c>
      <c r="J6177" t="s">
        <v>75</v>
      </c>
      <c r="K6177" s="1">
        <v>14500</v>
      </c>
      <c r="L6177" s="1">
        <v>18815</v>
      </c>
      <c r="M6177" s="1">
        <v>4315</v>
      </c>
      <c r="N6177" s="1">
        <v>5336.78</v>
      </c>
      <c r="O6177" s="1">
        <v>13478.22</v>
      </c>
      <c r="P6177" s="1">
        <v>5336.78</v>
      </c>
      <c r="Q6177">
        <v>0</v>
      </c>
      <c r="R6177" s="1">
        <v>5336.78</v>
      </c>
      <c r="S6177">
        <v>0</v>
      </c>
    </row>
    <row r="6178" spans="1:19" x14ac:dyDescent="0.25">
      <c r="A6178" s="2">
        <v>1014</v>
      </c>
      <c r="B6178" t="s">
        <v>959</v>
      </c>
      <c r="C6178" s="2" t="str">
        <f t="shared" si="329"/>
        <v>16</v>
      </c>
      <c r="D6178" t="s">
        <v>633</v>
      </c>
      <c r="E6178" s="2" t="str">
        <f t="shared" si="330"/>
        <v>162020000</v>
      </c>
      <c r="F6178" t="s">
        <v>960</v>
      </c>
      <c r="G6178" t="s">
        <v>961</v>
      </c>
      <c r="H6178" t="s">
        <v>962</v>
      </c>
      <c r="I6178">
        <v>22103</v>
      </c>
      <c r="J6178" t="s">
        <v>76</v>
      </c>
      <c r="K6178" s="1">
        <v>85000</v>
      </c>
      <c r="L6178" s="1">
        <v>100000</v>
      </c>
      <c r="M6178" s="1">
        <v>15000</v>
      </c>
      <c r="N6178" s="1">
        <v>72878.820000000007</v>
      </c>
      <c r="O6178" s="1">
        <v>27121.18</v>
      </c>
      <c r="P6178" s="1">
        <v>72878.820000000007</v>
      </c>
      <c r="Q6178">
        <v>0</v>
      </c>
      <c r="R6178" s="1">
        <v>72878.820000000007</v>
      </c>
      <c r="S6178">
        <v>0</v>
      </c>
    </row>
    <row r="6179" spans="1:19" x14ac:dyDescent="0.25">
      <c r="A6179" s="2">
        <v>1014</v>
      </c>
      <c r="B6179" t="s">
        <v>959</v>
      </c>
      <c r="C6179" s="2" t="str">
        <f t="shared" si="329"/>
        <v>16</v>
      </c>
      <c r="D6179" t="s">
        <v>633</v>
      </c>
      <c r="E6179" s="2" t="str">
        <f t="shared" si="330"/>
        <v>162020000</v>
      </c>
      <c r="F6179" t="s">
        <v>960</v>
      </c>
      <c r="G6179" t="s">
        <v>961</v>
      </c>
      <c r="H6179" t="s">
        <v>962</v>
      </c>
      <c r="I6179">
        <v>22104</v>
      </c>
      <c r="J6179" t="s">
        <v>77</v>
      </c>
      <c r="K6179" s="1">
        <v>60000</v>
      </c>
      <c r="L6179" s="1">
        <v>75000</v>
      </c>
      <c r="M6179" s="1">
        <v>15000</v>
      </c>
      <c r="N6179" s="1">
        <v>58207.22</v>
      </c>
      <c r="O6179" s="1">
        <v>16792.78</v>
      </c>
      <c r="P6179" s="1">
        <v>58207.22</v>
      </c>
      <c r="Q6179">
        <v>0</v>
      </c>
      <c r="R6179" s="1">
        <v>58200.74</v>
      </c>
      <c r="S6179">
        <v>6.48</v>
      </c>
    </row>
    <row r="6180" spans="1:19" x14ac:dyDescent="0.25">
      <c r="A6180" s="2">
        <v>1014</v>
      </c>
      <c r="B6180" t="s">
        <v>959</v>
      </c>
      <c r="C6180" s="2" t="str">
        <f t="shared" si="329"/>
        <v>16</v>
      </c>
      <c r="D6180" t="s">
        <v>633</v>
      </c>
      <c r="E6180" s="2" t="str">
        <f t="shared" si="330"/>
        <v>162020000</v>
      </c>
      <c r="F6180" t="s">
        <v>960</v>
      </c>
      <c r="G6180" t="s">
        <v>961</v>
      </c>
      <c r="H6180" t="s">
        <v>962</v>
      </c>
      <c r="I6180">
        <v>22107</v>
      </c>
      <c r="J6180" t="s">
        <v>106</v>
      </c>
      <c r="K6180" s="1">
        <v>8000</v>
      </c>
      <c r="L6180">
        <v>0</v>
      </c>
      <c r="M6180" s="1">
        <v>-8000</v>
      </c>
      <c r="N6180">
        <v>0</v>
      </c>
      <c r="O6180">
        <v>0</v>
      </c>
      <c r="P6180">
        <v>0</v>
      </c>
      <c r="Q6180">
        <v>0</v>
      </c>
      <c r="R6180">
        <v>0</v>
      </c>
      <c r="S6180">
        <v>0</v>
      </c>
    </row>
    <row r="6181" spans="1:19" x14ac:dyDescent="0.25">
      <c r="A6181" s="2">
        <v>1014</v>
      </c>
      <c r="B6181" t="s">
        <v>959</v>
      </c>
      <c r="C6181" s="2" t="str">
        <f t="shared" si="329"/>
        <v>16</v>
      </c>
      <c r="D6181" t="s">
        <v>633</v>
      </c>
      <c r="E6181" s="2" t="str">
        <f t="shared" si="330"/>
        <v>162020000</v>
      </c>
      <c r="F6181" t="s">
        <v>960</v>
      </c>
      <c r="G6181" t="s">
        <v>961</v>
      </c>
      <c r="H6181" t="s">
        <v>962</v>
      </c>
      <c r="I6181">
        <v>22109</v>
      </c>
      <c r="J6181" t="s">
        <v>78</v>
      </c>
      <c r="K6181" s="1">
        <v>595000</v>
      </c>
      <c r="L6181" s="1">
        <v>626797</v>
      </c>
      <c r="M6181" s="1">
        <v>31797</v>
      </c>
      <c r="N6181" s="1">
        <v>615023.66</v>
      </c>
      <c r="O6181" s="1">
        <v>11773.34</v>
      </c>
      <c r="P6181" s="1">
        <v>591377.88</v>
      </c>
      <c r="Q6181" s="1">
        <v>23645.78</v>
      </c>
      <c r="R6181" s="1">
        <v>354248.35</v>
      </c>
      <c r="S6181" s="1">
        <v>237129.53</v>
      </c>
    </row>
    <row r="6182" spans="1:19" x14ac:dyDescent="0.25">
      <c r="A6182" s="2">
        <v>1014</v>
      </c>
      <c r="B6182" t="s">
        <v>959</v>
      </c>
      <c r="C6182" s="2" t="str">
        <f t="shared" si="329"/>
        <v>16</v>
      </c>
      <c r="D6182" t="s">
        <v>633</v>
      </c>
      <c r="E6182" s="2" t="str">
        <f t="shared" si="330"/>
        <v>162020000</v>
      </c>
      <c r="F6182" t="s">
        <v>960</v>
      </c>
      <c r="G6182" t="s">
        <v>961</v>
      </c>
      <c r="H6182" t="s">
        <v>962</v>
      </c>
      <c r="I6182">
        <v>22201</v>
      </c>
      <c r="J6182" t="s">
        <v>42</v>
      </c>
      <c r="K6182" s="1">
        <v>135000</v>
      </c>
      <c r="L6182" s="1">
        <v>155500</v>
      </c>
      <c r="M6182" s="1">
        <v>20500</v>
      </c>
      <c r="N6182" s="1">
        <v>138019.69</v>
      </c>
      <c r="O6182" s="1">
        <v>17480.310000000001</v>
      </c>
      <c r="P6182" s="1">
        <v>138019.69</v>
      </c>
      <c r="Q6182">
        <v>0</v>
      </c>
      <c r="R6182" s="1">
        <v>138019.68</v>
      </c>
      <c r="S6182">
        <v>0.01</v>
      </c>
    </row>
    <row r="6183" spans="1:19" x14ac:dyDescent="0.25">
      <c r="A6183" s="2">
        <v>1014</v>
      </c>
      <c r="B6183" t="s">
        <v>959</v>
      </c>
      <c r="C6183" s="2" t="str">
        <f t="shared" si="329"/>
        <v>16</v>
      </c>
      <c r="D6183" t="s">
        <v>633</v>
      </c>
      <c r="E6183" s="2" t="str">
        <f t="shared" si="330"/>
        <v>162020000</v>
      </c>
      <c r="F6183" t="s">
        <v>960</v>
      </c>
      <c r="G6183" t="s">
        <v>961</v>
      </c>
      <c r="H6183" t="s">
        <v>962</v>
      </c>
      <c r="I6183">
        <v>22209</v>
      </c>
      <c r="J6183" t="s">
        <v>43</v>
      </c>
      <c r="K6183" s="1">
        <v>2000</v>
      </c>
      <c r="L6183">
        <v>0</v>
      </c>
      <c r="M6183" s="1">
        <v>-2000</v>
      </c>
      <c r="N6183">
        <v>0</v>
      </c>
      <c r="O6183">
        <v>0</v>
      </c>
      <c r="P6183">
        <v>0</v>
      </c>
      <c r="Q6183">
        <v>0</v>
      </c>
      <c r="R6183">
        <v>0</v>
      </c>
      <c r="S6183">
        <v>0</v>
      </c>
    </row>
    <row r="6184" spans="1:19" x14ac:dyDescent="0.25">
      <c r="A6184" s="2">
        <v>1014</v>
      </c>
      <c r="B6184" t="s">
        <v>959</v>
      </c>
      <c r="C6184" s="2" t="str">
        <f t="shared" si="329"/>
        <v>16</v>
      </c>
      <c r="D6184" t="s">
        <v>633</v>
      </c>
      <c r="E6184" s="2" t="str">
        <f t="shared" si="330"/>
        <v>162020000</v>
      </c>
      <c r="F6184" t="s">
        <v>960</v>
      </c>
      <c r="G6184" t="s">
        <v>961</v>
      </c>
      <c r="H6184" t="s">
        <v>962</v>
      </c>
      <c r="I6184">
        <v>22300</v>
      </c>
      <c r="J6184" t="s">
        <v>79</v>
      </c>
      <c r="K6184" s="1">
        <v>581911</v>
      </c>
      <c r="L6184" s="1">
        <v>365665</v>
      </c>
      <c r="M6184" s="1">
        <v>-216246</v>
      </c>
      <c r="N6184" s="1">
        <v>273167.09000000003</v>
      </c>
      <c r="O6184" s="1">
        <v>92497.91</v>
      </c>
      <c r="P6184" s="1">
        <v>273167.09000000003</v>
      </c>
      <c r="Q6184">
        <v>0</v>
      </c>
      <c r="R6184" s="1">
        <v>23207.08</v>
      </c>
      <c r="S6184" s="1">
        <v>249960.01</v>
      </c>
    </row>
    <row r="6185" spans="1:19" x14ac:dyDescent="0.25">
      <c r="A6185" s="2">
        <v>1014</v>
      </c>
      <c r="B6185" t="s">
        <v>959</v>
      </c>
      <c r="C6185" s="2" t="str">
        <f t="shared" si="329"/>
        <v>16</v>
      </c>
      <c r="D6185" t="s">
        <v>633</v>
      </c>
      <c r="E6185" s="2" t="str">
        <f t="shared" si="330"/>
        <v>162020000</v>
      </c>
      <c r="F6185" t="s">
        <v>960</v>
      </c>
      <c r="G6185" t="s">
        <v>961</v>
      </c>
      <c r="H6185" t="s">
        <v>962</v>
      </c>
      <c r="I6185">
        <v>22400</v>
      </c>
      <c r="J6185" t="s">
        <v>107</v>
      </c>
      <c r="K6185" s="1">
        <v>515000</v>
      </c>
      <c r="L6185" s="1">
        <v>603000</v>
      </c>
      <c r="M6185" s="1">
        <v>88000</v>
      </c>
      <c r="N6185" s="1">
        <v>511336.28</v>
      </c>
      <c r="O6185" s="1">
        <v>91663.72</v>
      </c>
      <c r="P6185" s="1">
        <v>511336.28</v>
      </c>
      <c r="Q6185">
        <v>0</v>
      </c>
      <c r="R6185" s="1">
        <v>511336.28</v>
      </c>
      <c r="S6185">
        <v>0</v>
      </c>
    </row>
    <row r="6186" spans="1:19" x14ac:dyDescent="0.25">
      <c r="A6186" s="2">
        <v>1014</v>
      </c>
      <c r="B6186" t="s">
        <v>959</v>
      </c>
      <c r="C6186" s="2" t="str">
        <f t="shared" si="329"/>
        <v>16</v>
      </c>
      <c r="D6186" t="s">
        <v>633</v>
      </c>
      <c r="E6186" s="2" t="str">
        <f t="shared" si="330"/>
        <v>162020000</v>
      </c>
      <c r="F6186" t="s">
        <v>960</v>
      </c>
      <c r="G6186" t="s">
        <v>961</v>
      </c>
      <c r="H6186" t="s">
        <v>962</v>
      </c>
      <c r="I6186">
        <v>22401</v>
      </c>
      <c r="J6186" t="s">
        <v>175</v>
      </c>
      <c r="K6186" s="1">
        <v>13000</v>
      </c>
      <c r="L6186" s="1">
        <v>13000</v>
      </c>
      <c r="M6186">
        <v>0</v>
      </c>
      <c r="N6186" s="1">
        <v>5615.24</v>
      </c>
      <c r="O6186" s="1">
        <v>7384.76</v>
      </c>
      <c r="P6186" s="1">
        <v>5615.24</v>
      </c>
      <c r="Q6186">
        <v>0</v>
      </c>
      <c r="R6186" s="1">
        <v>5615.24</v>
      </c>
      <c r="S6186">
        <v>0</v>
      </c>
    </row>
    <row r="6187" spans="1:19" x14ac:dyDescent="0.25">
      <c r="A6187" s="2">
        <v>1014</v>
      </c>
      <c r="B6187" t="s">
        <v>959</v>
      </c>
      <c r="C6187" s="2" t="str">
        <f t="shared" si="329"/>
        <v>16</v>
      </c>
      <c r="D6187" t="s">
        <v>633</v>
      </c>
      <c r="E6187" s="2" t="str">
        <f t="shared" si="330"/>
        <v>162020000</v>
      </c>
      <c r="F6187" t="s">
        <v>960</v>
      </c>
      <c r="G6187" t="s">
        <v>961</v>
      </c>
      <c r="H6187" t="s">
        <v>962</v>
      </c>
      <c r="I6187">
        <v>22409</v>
      </c>
      <c r="J6187" t="s">
        <v>80</v>
      </c>
      <c r="K6187" s="1">
        <v>126000</v>
      </c>
      <c r="L6187" s="1">
        <v>42100</v>
      </c>
      <c r="M6187" s="1">
        <v>-83900</v>
      </c>
      <c r="N6187" s="1">
        <v>34679.129999999997</v>
      </c>
      <c r="O6187" s="1">
        <v>7420.87</v>
      </c>
      <c r="P6187" s="1">
        <v>34679.129999999997</v>
      </c>
      <c r="Q6187">
        <v>0</v>
      </c>
      <c r="R6187" s="1">
        <v>34679.129999999997</v>
      </c>
      <c r="S6187">
        <v>0</v>
      </c>
    </row>
    <row r="6188" spans="1:19" x14ac:dyDescent="0.25">
      <c r="A6188" s="2">
        <v>1014</v>
      </c>
      <c r="B6188" t="s">
        <v>959</v>
      </c>
      <c r="C6188" s="2" t="str">
        <f t="shared" si="329"/>
        <v>16</v>
      </c>
      <c r="D6188" t="s">
        <v>633</v>
      </c>
      <c r="E6188" s="2" t="str">
        <f t="shared" si="330"/>
        <v>162020000</v>
      </c>
      <c r="F6188" t="s">
        <v>960</v>
      </c>
      <c r="G6188" t="s">
        <v>961</v>
      </c>
      <c r="H6188" t="s">
        <v>962</v>
      </c>
      <c r="I6188">
        <v>22500</v>
      </c>
      <c r="J6188" t="s">
        <v>81</v>
      </c>
      <c r="K6188" s="1">
        <v>11634558</v>
      </c>
      <c r="L6188" s="1">
        <v>12737260.67</v>
      </c>
      <c r="M6188" s="1">
        <v>1102702.67</v>
      </c>
      <c r="N6188" s="1">
        <v>12528247.550000001</v>
      </c>
      <c r="O6188" s="1">
        <v>209013.12</v>
      </c>
      <c r="P6188" s="1">
        <v>12528247.550000001</v>
      </c>
      <c r="Q6188">
        <v>0</v>
      </c>
      <c r="R6188" s="1">
        <v>12528247.550000001</v>
      </c>
      <c r="S6188">
        <v>0</v>
      </c>
    </row>
    <row r="6189" spans="1:19" x14ac:dyDescent="0.25">
      <c r="A6189" s="2">
        <v>1014</v>
      </c>
      <c r="B6189" t="s">
        <v>959</v>
      </c>
      <c r="C6189" s="2" t="str">
        <f t="shared" si="329"/>
        <v>16</v>
      </c>
      <c r="D6189" t="s">
        <v>633</v>
      </c>
      <c r="E6189" s="2" t="str">
        <f t="shared" si="330"/>
        <v>162020000</v>
      </c>
      <c r="F6189" t="s">
        <v>960</v>
      </c>
      <c r="G6189" t="s">
        <v>961</v>
      </c>
      <c r="H6189" t="s">
        <v>962</v>
      </c>
      <c r="I6189">
        <v>22501</v>
      </c>
      <c r="J6189" t="s">
        <v>687</v>
      </c>
      <c r="K6189">
        <v>150</v>
      </c>
      <c r="L6189">
        <v>325.22000000000003</v>
      </c>
      <c r="M6189">
        <v>175.22</v>
      </c>
      <c r="N6189">
        <v>205.34</v>
      </c>
      <c r="O6189">
        <v>119.88</v>
      </c>
      <c r="P6189">
        <v>205.34</v>
      </c>
      <c r="Q6189">
        <v>0</v>
      </c>
      <c r="R6189">
        <v>205.34</v>
      </c>
      <c r="S6189">
        <v>0</v>
      </c>
    </row>
    <row r="6190" spans="1:19" x14ac:dyDescent="0.25">
      <c r="A6190" s="2">
        <v>1014</v>
      </c>
      <c r="B6190" t="s">
        <v>959</v>
      </c>
      <c r="C6190" s="2" t="str">
        <f t="shared" si="329"/>
        <v>16</v>
      </c>
      <c r="D6190" t="s">
        <v>633</v>
      </c>
      <c r="E6190" s="2" t="str">
        <f t="shared" si="330"/>
        <v>162020000</v>
      </c>
      <c r="F6190" t="s">
        <v>960</v>
      </c>
      <c r="G6190" t="s">
        <v>961</v>
      </c>
      <c r="H6190" t="s">
        <v>962</v>
      </c>
      <c r="I6190">
        <v>22502</v>
      </c>
      <c r="J6190" t="s">
        <v>330</v>
      </c>
      <c r="K6190" s="1">
        <v>80000</v>
      </c>
      <c r="L6190" s="1">
        <v>24958.78</v>
      </c>
      <c r="M6190" s="1">
        <v>-55041.22</v>
      </c>
      <c r="N6190" s="1">
        <v>1841.26</v>
      </c>
      <c r="O6190" s="1">
        <v>23117.52</v>
      </c>
      <c r="P6190" s="1">
        <v>1841.26</v>
      </c>
      <c r="Q6190">
        <v>0</v>
      </c>
      <c r="R6190" s="1">
        <v>1841.26</v>
      </c>
      <c r="S6190">
        <v>0</v>
      </c>
    </row>
    <row r="6191" spans="1:19" x14ac:dyDescent="0.25">
      <c r="A6191" s="2">
        <v>1014</v>
      </c>
      <c r="B6191" t="s">
        <v>959</v>
      </c>
      <c r="C6191" s="2" t="str">
        <f t="shared" si="329"/>
        <v>16</v>
      </c>
      <c r="D6191" t="s">
        <v>633</v>
      </c>
      <c r="E6191" s="2" t="str">
        <f t="shared" si="330"/>
        <v>162020000</v>
      </c>
      <c r="F6191" t="s">
        <v>960</v>
      </c>
      <c r="G6191" t="s">
        <v>961</v>
      </c>
      <c r="H6191" t="s">
        <v>962</v>
      </c>
      <c r="I6191">
        <v>22503</v>
      </c>
      <c r="J6191" t="s">
        <v>957</v>
      </c>
      <c r="K6191" s="1">
        <v>300000</v>
      </c>
      <c r="L6191" s="1">
        <v>522482</v>
      </c>
      <c r="M6191" s="1">
        <v>222482</v>
      </c>
      <c r="N6191" s="1">
        <v>522481.94</v>
      </c>
      <c r="O6191">
        <v>0.06</v>
      </c>
      <c r="P6191" s="1">
        <v>522481.94</v>
      </c>
      <c r="Q6191">
        <v>0</v>
      </c>
      <c r="R6191" s="1">
        <v>522481.94</v>
      </c>
      <c r="S6191">
        <v>0</v>
      </c>
    </row>
    <row r="6192" spans="1:19" x14ac:dyDescent="0.25">
      <c r="A6192" s="2">
        <v>1014</v>
      </c>
      <c r="B6192" t="s">
        <v>959</v>
      </c>
      <c r="C6192" s="2" t="str">
        <f t="shared" ref="C6192:C6223" si="331">"16"</f>
        <v>16</v>
      </c>
      <c r="D6192" t="s">
        <v>633</v>
      </c>
      <c r="E6192" s="2" t="str">
        <f t="shared" si="330"/>
        <v>162020000</v>
      </c>
      <c r="F6192" t="s">
        <v>960</v>
      </c>
      <c r="G6192" t="s">
        <v>961</v>
      </c>
      <c r="H6192" t="s">
        <v>962</v>
      </c>
      <c r="I6192">
        <v>22602</v>
      </c>
      <c r="J6192" t="s">
        <v>108</v>
      </c>
      <c r="K6192" s="1">
        <v>7000</v>
      </c>
      <c r="L6192" s="1">
        <v>7000</v>
      </c>
      <c r="M6192">
        <v>0</v>
      </c>
      <c r="N6192" s="1">
        <v>1123.6600000000001</v>
      </c>
      <c r="O6192" s="1">
        <v>5876.34</v>
      </c>
      <c r="P6192" s="1">
        <v>1123.6600000000001</v>
      </c>
      <c r="Q6192">
        <v>0</v>
      </c>
      <c r="R6192" s="1">
        <v>1123.6600000000001</v>
      </c>
      <c r="S6192">
        <v>0</v>
      </c>
    </row>
    <row r="6193" spans="1:19" x14ac:dyDescent="0.25">
      <c r="A6193" s="2">
        <v>1014</v>
      </c>
      <c r="B6193" t="s">
        <v>959</v>
      </c>
      <c r="C6193" s="2" t="str">
        <f t="shared" si="331"/>
        <v>16</v>
      </c>
      <c r="D6193" t="s">
        <v>633</v>
      </c>
      <c r="E6193" s="2" t="str">
        <f t="shared" si="330"/>
        <v>162020000</v>
      </c>
      <c r="F6193" t="s">
        <v>960</v>
      </c>
      <c r="G6193" t="s">
        <v>961</v>
      </c>
      <c r="H6193" t="s">
        <v>962</v>
      </c>
      <c r="I6193">
        <v>22603</v>
      </c>
      <c r="J6193" t="s">
        <v>82</v>
      </c>
      <c r="K6193" s="1">
        <v>1110000</v>
      </c>
      <c r="L6193" s="1">
        <v>8892047.0299999993</v>
      </c>
      <c r="M6193" s="1">
        <v>7782047.0300000003</v>
      </c>
      <c r="N6193" s="1">
        <v>8858641.5700000003</v>
      </c>
      <c r="O6193" s="1">
        <v>33405.46</v>
      </c>
      <c r="P6193" s="1">
        <v>8858641.5700000003</v>
      </c>
      <c r="Q6193">
        <v>0</v>
      </c>
      <c r="R6193" s="1">
        <v>8858641.5700000003</v>
      </c>
      <c r="S6193">
        <v>0</v>
      </c>
    </row>
    <row r="6194" spans="1:19" x14ac:dyDescent="0.25">
      <c r="A6194" s="2">
        <v>1014</v>
      </c>
      <c r="B6194" t="s">
        <v>959</v>
      </c>
      <c r="C6194" s="2" t="str">
        <f t="shared" si="331"/>
        <v>16</v>
      </c>
      <c r="D6194" t="s">
        <v>633</v>
      </c>
      <c r="E6194" s="2" t="str">
        <f t="shared" si="330"/>
        <v>162020000</v>
      </c>
      <c r="F6194" t="s">
        <v>960</v>
      </c>
      <c r="G6194" t="s">
        <v>961</v>
      </c>
      <c r="H6194" t="s">
        <v>962</v>
      </c>
      <c r="I6194">
        <v>22605</v>
      </c>
      <c r="J6194" t="s">
        <v>203</v>
      </c>
      <c r="K6194" s="1">
        <v>4605000</v>
      </c>
      <c r="L6194" s="1">
        <v>8225000</v>
      </c>
      <c r="M6194" s="1">
        <v>3620000</v>
      </c>
      <c r="N6194" s="1">
        <v>8180029.0199999996</v>
      </c>
      <c r="O6194" s="1">
        <v>44970.98</v>
      </c>
      <c r="P6194" s="1">
        <v>8180029.0199999996</v>
      </c>
      <c r="Q6194">
        <v>0</v>
      </c>
      <c r="R6194" s="1">
        <v>8180029.0199999996</v>
      </c>
      <c r="S6194">
        <v>0</v>
      </c>
    </row>
    <row r="6195" spans="1:19" x14ac:dyDescent="0.25">
      <c r="A6195" s="2">
        <v>1014</v>
      </c>
      <c r="B6195" t="s">
        <v>959</v>
      </c>
      <c r="C6195" s="2" t="str">
        <f t="shared" si="331"/>
        <v>16</v>
      </c>
      <c r="D6195" t="s">
        <v>633</v>
      </c>
      <c r="E6195" s="2" t="str">
        <f t="shared" si="330"/>
        <v>162020000</v>
      </c>
      <c r="F6195" t="s">
        <v>960</v>
      </c>
      <c r="G6195" t="s">
        <v>961</v>
      </c>
      <c r="H6195" t="s">
        <v>962</v>
      </c>
      <c r="I6195">
        <v>22606</v>
      </c>
      <c r="J6195" t="s">
        <v>83</v>
      </c>
      <c r="K6195" s="1">
        <v>9000</v>
      </c>
      <c r="L6195" s="1">
        <v>15000</v>
      </c>
      <c r="M6195" s="1">
        <v>6000</v>
      </c>
      <c r="N6195" s="1">
        <v>9110.1</v>
      </c>
      <c r="O6195" s="1">
        <v>5889.9</v>
      </c>
      <c r="P6195" s="1">
        <v>9110.1</v>
      </c>
      <c r="Q6195">
        <v>0</v>
      </c>
      <c r="R6195" s="1">
        <v>9110.1</v>
      </c>
      <c r="S6195">
        <v>0</v>
      </c>
    </row>
    <row r="6196" spans="1:19" x14ac:dyDescent="0.25">
      <c r="A6196" s="2">
        <v>1014</v>
      </c>
      <c r="B6196" t="s">
        <v>959</v>
      </c>
      <c r="C6196" s="2" t="str">
        <f t="shared" si="331"/>
        <v>16</v>
      </c>
      <c r="D6196" t="s">
        <v>633</v>
      </c>
      <c r="E6196" s="2" t="str">
        <f t="shared" si="330"/>
        <v>162020000</v>
      </c>
      <c r="F6196" t="s">
        <v>960</v>
      </c>
      <c r="G6196" t="s">
        <v>961</v>
      </c>
      <c r="H6196" t="s">
        <v>962</v>
      </c>
      <c r="I6196">
        <v>22609</v>
      </c>
      <c r="J6196" t="s">
        <v>44</v>
      </c>
      <c r="K6196" s="1">
        <v>148000</v>
      </c>
      <c r="L6196" s="1">
        <v>860959</v>
      </c>
      <c r="M6196" s="1">
        <v>712959</v>
      </c>
      <c r="N6196" s="1">
        <v>855997.91</v>
      </c>
      <c r="O6196" s="1">
        <v>4961.09</v>
      </c>
      <c r="P6196" s="1">
        <v>855997.91</v>
      </c>
      <c r="Q6196">
        <v>0</v>
      </c>
      <c r="R6196" s="1">
        <v>855287.33</v>
      </c>
      <c r="S6196">
        <v>710.58</v>
      </c>
    </row>
    <row r="6197" spans="1:19" x14ac:dyDescent="0.25">
      <c r="A6197" s="2">
        <v>1014</v>
      </c>
      <c r="B6197" t="s">
        <v>959</v>
      </c>
      <c r="C6197" s="2" t="str">
        <f t="shared" si="331"/>
        <v>16</v>
      </c>
      <c r="D6197" t="s">
        <v>633</v>
      </c>
      <c r="E6197" s="2" t="str">
        <f t="shared" si="330"/>
        <v>162020000</v>
      </c>
      <c r="F6197" t="s">
        <v>960</v>
      </c>
      <c r="G6197" t="s">
        <v>961</v>
      </c>
      <c r="H6197" t="s">
        <v>962</v>
      </c>
      <c r="I6197">
        <v>22700</v>
      </c>
      <c r="J6197" t="s">
        <v>84</v>
      </c>
      <c r="K6197" s="1">
        <v>456000</v>
      </c>
      <c r="L6197" s="1">
        <v>347000</v>
      </c>
      <c r="M6197" s="1">
        <v>-109000</v>
      </c>
      <c r="N6197" s="1">
        <v>346240.05</v>
      </c>
      <c r="O6197">
        <v>759.95</v>
      </c>
      <c r="P6197" s="1">
        <v>341619.75</v>
      </c>
      <c r="Q6197" s="1">
        <v>4620.3</v>
      </c>
      <c r="R6197" s="1">
        <v>341619.51</v>
      </c>
      <c r="S6197">
        <v>0.24</v>
      </c>
    </row>
    <row r="6198" spans="1:19" x14ac:dyDescent="0.25">
      <c r="A6198" s="2">
        <v>1014</v>
      </c>
      <c r="B6198" t="s">
        <v>959</v>
      </c>
      <c r="C6198" s="2" t="str">
        <f t="shared" si="331"/>
        <v>16</v>
      </c>
      <c r="D6198" t="s">
        <v>633</v>
      </c>
      <c r="E6198" s="2" t="str">
        <f t="shared" si="330"/>
        <v>162020000</v>
      </c>
      <c r="F6198" t="s">
        <v>960</v>
      </c>
      <c r="G6198" t="s">
        <v>961</v>
      </c>
      <c r="H6198" t="s">
        <v>962</v>
      </c>
      <c r="I6198">
        <v>22701</v>
      </c>
      <c r="J6198" t="s">
        <v>85</v>
      </c>
      <c r="K6198" s="1">
        <v>4200000</v>
      </c>
      <c r="L6198" s="1">
        <v>4572196</v>
      </c>
      <c r="M6198" s="1">
        <v>372196</v>
      </c>
      <c r="N6198" s="1">
        <v>4571991.25</v>
      </c>
      <c r="O6198">
        <v>204.75</v>
      </c>
      <c r="P6198" s="1">
        <v>4571991.25</v>
      </c>
      <c r="Q6198">
        <v>0</v>
      </c>
      <c r="R6198" s="1">
        <v>4380854.88</v>
      </c>
      <c r="S6198" s="1">
        <v>191136.37</v>
      </c>
    </row>
    <row r="6199" spans="1:19" x14ac:dyDescent="0.25">
      <c r="A6199" s="2">
        <v>1014</v>
      </c>
      <c r="B6199" t="s">
        <v>959</v>
      </c>
      <c r="C6199" s="2" t="str">
        <f t="shared" si="331"/>
        <v>16</v>
      </c>
      <c r="D6199" t="s">
        <v>633</v>
      </c>
      <c r="E6199" s="2" t="str">
        <f t="shared" si="330"/>
        <v>162020000</v>
      </c>
      <c r="F6199" t="s">
        <v>960</v>
      </c>
      <c r="G6199" t="s">
        <v>961</v>
      </c>
      <c r="H6199" t="s">
        <v>962</v>
      </c>
      <c r="I6199">
        <v>22702</v>
      </c>
      <c r="J6199" t="s">
        <v>317</v>
      </c>
      <c r="K6199" s="1">
        <v>30000</v>
      </c>
      <c r="L6199" s="1">
        <v>158739</v>
      </c>
      <c r="M6199" s="1">
        <v>128739</v>
      </c>
      <c r="N6199" s="1">
        <v>82388.460000000006</v>
      </c>
      <c r="O6199" s="1">
        <v>76350.539999999994</v>
      </c>
      <c r="P6199" s="1">
        <v>82388.460000000006</v>
      </c>
      <c r="Q6199">
        <v>0</v>
      </c>
      <c r="R6199" s="1">
        <v>40075.35</v>
      </c>
      <c r="S6199" s="1">
        <v>42313.11</v>
      </c>
    </row>
    <row r="6200" spans="1:19" x14ac:dyDescent="0.25">
      <c r="A6200" s="2">
        <v>1014</v>
      </c>
      <c r="B6200" t="s">
        <v>959</v>
      </c>
      <c r="C6200" s="2" t="str">
        <f t="shared" si="331"/>
        <v>16</v>
      </c>
      <c r="D6200" t="s">
        <v>633</v>
      </c>
      <c r="E6200" s="2" t="str">
        <f t="shared" ref="E6200:E6230" si="332">"162020000"</f>
        <v>162020000</v>
      </c>
      <c r="F6200" t="s">
        <v>960</v>
      </c>
      <c r="G6200" t="s">
        <v>961</v>
      </c>
      <c r="H6200" t="s">
        <v>962</v>
      </c>
      <c r="I6200">
        <v>22706</v>
      </c>
      <c r="J6200" t="s">
        <v>86</v>
      </c>
      <c r="K6200" s="1">
        <v>1228218</v>
      </c>
      <c r="L6200" s="1">
        <v>1792986</v>
      </c>
      <c r="M6200" s="1">
        <v>564768</v>
      </c>
      <c r="N6200" s="1">
        <v>1358307.57</v>
      </c>
      <c r="O6200" s="1">
        <v>434678.43</v>
      </c>
      <c r="P6200" s="1">
        <v>1294999.95</v>
      </c>
      <c r="Q6200" s="1">
        <v>63307.62</v>
      </c>
      <c r="R6200" s="1">
        <v>461585.77</v>
      </c>
      <c r="S6200" s="1">
        <v>833414.18</v>
      </c>
    </row>
    <row r="6201" spans="1:19" x14ac:dyDescent="0.25">
      <c r="A6201" s="2">
        <v>1014</v>
      </c>
      <c r="B6201" t="s">
        <v>959</v>
      </c>
      <c r="C6201" s="2" t="str">
        <f t="shared" si="331"/>
        <v>16</v>
      </c>
      <c r="D6201" t="s">
        <v>633</v>
      </c>
      <c r="E6201" s="2" t="str">
        <f t="shared" si="332"/>
        <v>162020000</v>
      </c>
      <c r="F6201" t="s">
        <v>960</v>
      </c>
      <c r="G6201" t="s">
        <v>961</v>
      </c>
      <c r="H6201" t="s">
        <v>962</v>
      </c>
      <c r="I6201">
        <v>22709</v>
      </c>
      <c r="J6201" t="s">
        <v>87</v>
      </c>
      <c r="K6201" s="1">
        <v>7060244</v>
      </c>
      <c r="L6201" s="1">
        <v>7617031.3300000001</v>
      </c>
      <c r="M6201" s="1">
        <v>556787.32999999996</v>
      </c>
      <c r="N6201" s="1">
        <v>6953492.4400000004</v>
      </c>
      <c r="O6201" s="1">
        <v>663538.89</v>
      </c>
      <c r="P6201" s="1">
        <v>6786324.9100000001</v>
      </c>
      <c r="Q6201" s="1">
        <v>167167.53</v>
      </c>
      <c r="R6201" s="1">
        <v>6259465.21</v>
      </c>
      <c r="S6201" s="1">
        <v>526859.69999999995</v>
      </c>
    </row>
    <row r="6202" spans="1:19" x14ac:dyDescent="0.25">
      <c r="A6202" s="2">
        <v>1014</v>
      </c>
      <c r="B6202" t="s">
        <v>959</v>
      </c>
      <c r="C6202" s="2" t="str">
        <f t="shared" si="331"/>
        <v>16</v>
      </c>
      <c r="D6202" t="s">
        <v>633</v>
      </c>
      <c r="E6202" s="2" t="str">
        <f t="shared" si="332"/>
        <v>162020000</v>
      </c>
      <c r="F6202" t="s">
        <v>960</v>
      </c>
      <c r="G6202" t="s">
        <v>961</v>
      </c>
      <c r="H6202" t="s">
        <v>962</v>
      </c>
      <c r="I6202">
        <v>22801</v>
      </c>
      <c r="J6202" t="s">
        <v>306</v>
      </c>
      <c r="K6202" s="1">
        <v>120000</v>
      </c>
      <c r="L6202" s="1">
        <v>20000</v>
      </c>
      <c r="M6202" s="1">
        <v>-100000</v>
      </c>
      <c r="N6202">
        <v>0</v>
      </c>
      <c r="O6202" s="1">
        <v>20000</v>
      </c>
      <c r="P6202">
        <v>0</v>
      </c>
      <c r="Q6202">
        <v>0</v>
      </c>
      <c r="R6202">
        <v>0</v>
      </c>
      <c r="S6202">
        <v>0</v>
      </c>
    </row>
    <row r="6203" spans="1:19" x14ac:dyDescent="0.25">
      <c r="A6203" s="2">
        <v>1014</v>
      </c>
      <c r="B6203" t="s">
        <v>959</v>
      </c>
      <c r="C6203" s="2" t="str">
        <f t="shared" si="331"/>
        <v>16</v>
      </c>
      <c r="D6203" t="s">
        <v>633</v>
      </c>
      <c r="E6203" s="2" t="str">
        <f t="shared" si="332"/>
        <v>162020000</v>
      </c>
      <c r="F6203" t="s">
        <v>960</v>
      </c>
      <c r="G6203" t="s">
        <v>961</v>
      </c>
      <c r="H6203" t="s">
        <v>962</v>
      </c>
      <c r="I6203">
        <v>23001</v>
      </c>
      <c r="J6203" t="s">
        <v>88</v>
      </c>
      <c r="K6203" s="1">
        <v>100000</v>
      </c>
      <c r="L6203" s="1">
        <v>100000</v>
      </c>
      <c r="M6203">
        <v>0</v>
      </c>
      <c r="N6203" s="1">
        <v>96304.46</v>
      </c>
      <c r="O6203" s="1">
        <v>3695.54</v>
      </c>
      <c r="P6203" s="1">
        <v>96304.46</v>
      </c>
      <c r="Q6203">
        <v>0</v>
      </c>
      <c r="R6203" s="1">
        <v>96304.46</v>
      </c>
      <c r="S6203">
        <v>0</v>
      </c>
    </row>
    <row r="6204" spans="1:19" x14ac:dyDescent="0.25">
      <c r="A6204" s="2">
        <v>1014</v>
      </c>
      <c r="B6204" t="s">
        <v>959</v>
      </c>
      <c r="C6204" s="2" t="str">
        <f t="shared" si="331"/>
        <v>16</v>
      </c>
      <c r="D6204" t="s">
        <v>633</v>
      </c>
      <c r="E6204" s="2" t="str">
        <f t="shared" si="332"/>
        <v>162020000</v>
      </c>
      <c r="F6204" t="s">
        <v>960</v>
      </c>
      <c r="G6204" t="s">
        <v>961</v>
      </c>
      <c r="H6204" t="s">
        <v>962</v>
      </c>
      <c r="I6204">
        <v>23100</v>
      </c>
      <c r="J6204" t="s">
        <v>89</v>
      </c>
      <c r="K6204" s="1">
        <v>60000</v>
      </c>
      <c r="L6204" s="1">
        <v>60000</v>
      </c>
      <c r="M6204">
        <v>0</v>
      </c>
      <c r="N6204" s="1">
        <v>53393.85</v>
      </c>
      <c r="O6204" s="1">
        <v>6606.15</v>
      </c>
      <c r="P6204" s="1">
        <v>53393.85</v>
      </c>
      <c r="Q6204">
        <v>0</v>
      </c>
      <c r="R6204" s="1">
        <v>53393.85</v>
      </c>
      <c r="S6204">
        <v>0</v>
      </c>
    </row>
    <row r="6205" spans="1:19" x14ac:dyDescent="0.25">
      <c r="A6205" s="2">
        <v>1014</v>
      </c>
      <c r="B6205" t="s">
        <v>959</v>
      </c>
      <c r="C6205" s="2" t="str">
        <f t="shared" si="331"/>
        <v>16</v>
      </c>
      <c r="D6205" t="s">
        <v>633</v>
      </c>
      <c r="E6205" s="2" t="str">
        <f t="shared" si="332"/>
        <v>162020000</v>
      </c>
      <c r="F6205" t="s">
        <v>960</v>
      </c>
      <c r="G6205" t="s">
        <v>961</v>
      </c>
      <c r="H6205" t="s">
        <v>962</v>
      </c>
      <c r="I6205">
        <v>28001</v>
      </c>
      <c r="J6205" t="s">
        <v>45</v>
      </c>
      <c r="K6205" s="1">
        <v>40000</v>
      </c>
      <c r="L6205" s="1">
        <v>30000</v>
      </c>
      <c r="M6205" s="1">
        <v>-10000</v>
      </c>
      <c r="N6205" s="1">
        <v>16722.29</v>
      </c>
      <c r="O6205" s="1">
        <v>13277.71</v>
      </c>
      <c r="P6205" s="1">
        <v>16722.29</v>
      </c>
      <c r="Q6205">
        <v>0</v>
      </c>
      <c r="R6205" s="1">
        <v>16722.29</v>
      </c>
      <c r="S6205">
        <v>0</v>
      </c>
    </row>
    <row r="6206" spans="1:19" x14ac:dyDescent="0.25">
      <c r="A6206" s="2">
        <v>1014</v>
      </c>
      <c r="B6206" t="s">
        <v>959</v>
      </c>
      <c r="C6206" s="2" t="str">
        <f t="shared" si="331"/>
        <v>16</v>
      </c>
      <c r="D6206" t="s">
        <v>633</v>
      </c>
      <c r="E6206" s="2" t="str">
        <f t="shared" si="332"/>
        <v>162020000</v>
      </c>
      <c r="F6206" t="s">
        <v>960</v>
      </c>
      <c r="G6206" t="s">
        <v>961</v>
      </c>
      <c r="H6206" t="s">
        <v>962</v>
      </c>
      <c r="I6206">
        <v>31000</v>
      </c>
      <c r="J6206" t="s">
        <v>853</v>
      </c>
      <c r="K6206" s="1">
        <v>65000</v>
      </c>
      <c r="L6206" s="1">
        <v>45000</v>
      </c>
      <c r="M6206" s="1">
        <v>-20000</v>
      </c>
      <c r="N6206" s="1">
        <v>43154.58</v>
      </c>
      <c r="O6206" s="1">
        <v>1845.42</v>
      </c>
      <c r="P6206" s="1">
        <v>43154.58</v>
      </c>
      <c r="Q6206">
        <v>0</v>
      </c>
      <c r="R6206" s="1">
        <v>43154.58</v>
      </c>
      <c r="S6206">
        <v>0</v>
      </c>
    </row>
    <row r="6207" spans="1:19" x14ac:dyDescent="0.25">
      <c r="A6207" s="2">
        <v>1014</v>
      </c>
      <c r="B6207" t="s">
        <v>959</v>
      </c>
      <c r="C6207" s="2" t="str">
        <f t="shared" si="331"/>
        <v>16</v>
      </c>
      <c r="D6207" t="s">
        <v>633</v>
      </c>
      <c r="E6207" s="2" t="str">
        <f t="shared" si="332"/>
        <v>162020000</v>
      </c>
      <c r="F6207" t="s">
        <v>960</v>
      </c>
      <c r="G6207" t="s">
        <v>961</v>
      </c>
      <c r="H6207" t="s">
        <v>962</v>
      </c>
      <c r="I6207">
        <v>31100</v>
      </c>
      <c r="J6207" t="s">
        <v>854</v>
      </c>
      <c r="K6207" s="1">
        <v>40000</v>
      </c>
      <c r="L6207" s="1">
        <v>40000</v>
      </c>
      <c r="M6207">
        <v>0</v>
      </c>
      <c r="N6207" s="1">
        <v>10990.28</v>
      </c>
      <c r="O6207" s="1">
        <v>29009.72</v>
      </c>
      <c r="P6207" s="1">
        <v>10990.28</v>
      </c>
      <c r="Q6207">
        <v>0</v>
      </c>
      <c r="R6207" s="1">
        <v>10990.28</v>
      </c>
      <c r="S6207">
        <v>0</v>
      </c>
    </row>
    <row r="6208" spans="1:19" x14ac:dyDescent="0.25">
      <c r="A6208" s="2">
        <v>1014</v>
      </c>
      <c r="B6208" t="s">
        <v>959</v>
      </c>
      <c r="C6208" s="2" t="str">
        <f t="shared" si="331"/>
        <v>16</v>
      </c>
      <c r="D6208" t="s">
        <v>633</v>
      </c>
      <c r="E6208" s="2" t="str">
        <f t="shared" si="332"/>
        <v>162020000</v>
      </c>
      <c r="F6208" t="s">
        <v>960</v>
      </c>
      <c r="G6208" t="s">
        <v>961</v>
      </c>
      <c r="H6208" t="s">
        <v>962</v>
      </c>
      <c r="I6208">
        <v>34100</v>
      </c>
      <c r="J6208" t="s">
        <v>963</v>
      </c>
      <c r="K6208" s="1">
        <v>1000</v>
      </c>
      <c r="L6208" s="1">
        <v>1000</v>
      </c>
      <c r="M6208">
        <v>0</v>
      </c>
      <c r="N6208">
        <v>46.79</v>
      </c>
      <c r="O6208">
        <v>953.21</v>
      </c>
      <c r="P6208">
        <v>46.79</v>
      </c>
      <c r="Q6208">
        <v>0</v>
      </c>
      <c r="R6208">
        <v>46.79</v>
      </c>
      <c r="S6208">
        <v>0</v>
      </c>
    </row>
    <row r="6209" spans="1:19" x14ac:dyDescent="0.25">
      <c r="A6209" s="2">
        <v>1014</v>
      </c>
      <c r="B6209" t="s">
        <v>959</v>
      </c>
      <c r="C6209" s="2" t="str">
        <f t="shared" si="331"/>
        <v>16</v>
      </c>
      <c r="D6209" t="s">
        <v>633</v>
      </c>
      <c r="E6209" s="2" t="str">
        <f t="shared" si="332"/>
        <v>162020000</v>
      </c>
      <c r="F6209" t="s">
        <v>960</v>
      </c>
      <c r="G6209" t="s">
        <v>961</v>
      </c>
      <c r="H6209" t="s">
        <v>962</v>
      </c>
      <c r="I6209">
        <v>34200</v>
      </c>
      <c r="J6209" t="s">
        <v>139</v>
      </c>
      <c r="K6209" s="1">
        <v>413458</v>
      </c>
      <c r="L6209" s="1">
        <v>3166406.67</v>
      </c>
      <c r="M6209" s="1">
        <v>2752948.67</v>
      </c>
      <c r="N6209" s="1">
        <v>3158915.55</v>
      </c>
      <c r="O6209" s="1">
        <v>7491.12</v>
      </c>
      <c r="P6209" s="1">
        <v>3158915.55</v>
      </c>
      <c r="Q6209">
        <v>0</v>
      </c>
      <c r="R6209" s="1">
        <v>3158915.55</v>
      </c>
      <c r="S6209">
        <v>0</v>
      </c>
    </row>
    <row r="6210" spans="1:19" x14ac:dyDescent="0.25">
      <c r="A6210" s="2">
        <v>1014</v>
      </c>
      <c r="B6210" t="s">
        <v>959</v>
      </c>
      <c r="C6210" s="2" t="str">
        <f t="shared" si="331"/>
        <v>16</v>
      </c>
      <c r="D6210" t="s">
        <v>633</v>
      </c>
      <c r="E6210" s="2" t="str">
        <f t="shared" si="332"/>
        <v>162020000</v>
      </c>
      <c r="F6210" t="s">
        <v>960</v>
      </c>
      <c r="G6210" t="s">
        <v>961</v>
      </c>
      <c r="H6210" t="s">
        <v>962</v>
      </c>
      <c r="I6210">
        <v>35000</v>
      </c>
      <c r="J6210" t="s">
        <v>643</v>
      </c>
      <c r="K6210" s="1">
        <v>2184000</v>
      </c>
      <c r="L6210" s="1">
        <v>154000</v>
      </c>
      <c r="M6210" s="1">
        <v>-2030000</v>
      </c>
      <c r="N6210" s="1">
        <v>149133.13</v>
      </c>
      <c r="O6210" s="1">
        <v>4866.87</v>
      </c>
      <c r="P6210" s="1">
        <v>149133.13</v>
      </c>
      <c r="Q6210">
        <v>0</v>
      </c>
      <c r="R6210" s="1">
        <v>149133.13</v>
      </c>
      <c r="S6210">
        <v>0</v>
      </c>
    </row>
    <row r="6211" spans="1:19" x14ac:dyDescent="0.25">
      <c r="A6211" s="2">
        <v>1014</v>
      </c>
      <c r="B6211" t="s">
        <v>959</v>
      </c>
      <c r="C6211" s="2" t="str">
        <f t="shared" si="331"/>
        <v>16</v>
      </c>
      <c r="D6211" t="s">
        <v>633</v>
      </c>
      <c r="E6211" s="2" t="str">
        <f t="shared" si="332"/>
        <v>162020000</v>
      </c>
      <c r="F6211" t="s">
        <v>960</v>
      </c>
      <c r="G6211" t="s">
        <v>961</v>
      </c>
      <c r="H6211" t="s">
        <v>962</v>
      </c>
      <c r="I6211">
        <v>60102</v>
      </c>
      <c r="J6211" t="s">
        <v>417</v>
      </c>
      <c r="K6211" s="1">
        <v>6023912</v>
      </c>
      <c r="L6211" s="1">
        <v>1630275.3</v>
      </c>
      <c r="M6211" s="1">
        <v>-4393636.7</v>
      </c>
      <c r="N6211" s="1">
        <v>1581399.21</v>
      </c>
      <c r="O6211" s="1">
        <v>48876.09</v>
      </c>
      <c r="P6211" s="1">
        <v>1581399.21</v>
      </c>
      <c r="Q6211">
        <v>0</v>
      </c>
      <c r="R6211" s="1">
        <v>1199932.1299999999</v>
      </c>
      <c r="S6211" s="1">
        <v>381467.08</v>
      </c>
    </row>
    <row r="6212" spans="1:19" x14ac:dyDescent="0.25">
      <c r="A6212" s="2">
        <v>1014</v>
      </c>
      <c r="B6212" t="s">
        <v>959</v>
      </c>
      <c r="C6212" s="2" t="str">
        <f t="shared" si="331"/>
        <v>16</v>
      </c>
      <c r="D6212" t="s">
        <v>633</v>
      </c>
      <c r="E6212" s="2" t="str">
        <f t="shared" si="332"/>
        <v>162020000</v>
      </c>
      <c r="F6212" t="s">
        <v>960</v>
      </c>
      <c r="G6212" t="s">
        <v>961</v>
      </c>
      <c r="H6212" t="s">
        <v>962</v>
      </c>
      <c r="I6212">
        <v>62000</v>
      </c>
      <c r="J6212" t="s">
        <v>213</v>
      </c>
      <c r="K6212" s="1">
        <v>9004000</v>
      </c>
      <c r="L6212" s="1">
        <v>7624000</v>
      </c>
      <c r="M6212" s="1">
        <v>-1380000</v>
      </c>
      <c r="N6212" s="1">
        <v>7516533.46</v>
      </c>
      <c r="O6212" s="1">
        <v>107466.54</v>
      </c>
      <c r="P6212" s="1">
        <v>7516533.46</v>
      </c>
      <c r="Q6212">
        <v>0</v>
      </c>
      <c r="R6212" s="1">
        <v>7180391.75</v>
      </c>
      <c r="S6212" s="1">
        <v>336141.71</v>
      </c>
    </row>
    <row r="6213" spans="1:19" x14ac:dyDescent="0.25">
      <c r="A6213" s="2">
        <v>1014</v>
      </c>
      <c r="B6213" t="s">
        <v>959</v>
      </c>
      <c r="C6213" s="2" t="str">
        <f t="shared" si="331"/>
        <v>16</v>
      </c>
      <c r="D6213" t="s">
        <v>633</v>
      </c>
      <c r="E6213" s="2" t="str">
        <f t="shared" si="332"/>
        <v>162020000</v>
      </c>
      <c r="F6213" t="s">
        <v>960</v>
      </c>
      <c r="G6213" t="s">
        <v>961</v>
      </c>
      <c r="H6213" t="s">
        <v>962</v>
      </c>
      <c r="I6213">
        <v>62100</v>
      </c>
      <c r="J6213" t="s">
        <v>359</v>
      </c>
      <c r="K6213" s="1">
        <v>3625938</v>
      </c>
      <c r="L6213" s="1">
        <v>6155938</v>
      </c>
      <c r="M6213" s="1">
        <v>2530000</v>
      </c>
      <c r="N6213" s="1">
        <v>4730709.46</v>
      </c>
      <c r="O6213" s="1">
        <v>1425228.54</v>
      </c>
      <c r="P6213" s="1">
        <v>1832667.46</v>
      </c>
      <c r="Q6213" s="1">
        <v>2898042</v>
      </c>
      <c r="R6213" s="1">
        <v>1649663.35</v>
      </c>
      <c r="S6213" s="1">
        <v>183004.11</v>
      </c>
    </row>
    <row r="6214" spans="1:19" x14ac:dyDescent="0.25">
      <c r="A6214" s="2">
        <v>1014</v>
      </c>
      <c r="B6214" t="s">
        <v>959</v>
      </c>
      <c r="C6214" s="2" t="str">
        <f t="shared" si="331"/>
        <v>16</v>
      </c>
      <c r="D6214" t="s">
        <v>633</v>
      </c>
      <c r="E6214" s="2" t="str">
        <f t="shared" si="332"/>
        <v>162020000</v>
      </c>
      <c r="F6214" t="s">
        <v>960</v>
      </c>
      <c r="G6214" t="s">
        <v>961</v>
      </c>
      <c r="H6214" t="s">
        <v>962</v>
      </c>
      <c r="I6214">
        <v>62101</v>
      </c>
      <c r="J6214" t="s">
        <v>214</v>
      </c>
      <c r="K6214" s="1">
        <v>20460609</v>
      </c>
      <c r="L6214" s="1">
        <v>8391480</v>
      </c>
      <c r="M6214" s="1">
        <v>-12069129</v>
      </c>
      <c r="N6214" s="1">
        <v>8155522.3300000001</v>
      </c>
      <c r="O6214" s="1">
        <v>235957.67</v>
      </c>
      <c r="P6214" s="1">
        <v>8155522.3300000001</v>
      </c>
      <c r="Q6214">
        <v>0</v>
      </c>
      <c r="R6214" s="1">
        <v>2426296.94</v>
      </c>
      <c r="S6214" s="1">
        <v>5729225.3899999997</v>
      </c>
    </row>
    <row r="6215" spans="1:19" x14ac:dyDescent="0.25">
      <c r="A6215" s="2">
        <v>1014</v>
      </c>
      <c r="B6215" t="s">
        <v>959</v>
      </c>
      <c r="C6215" s="2" t="str">
        <f t="shared" si="331"/>
        <v>16</v>
      </c>
      <c r="D6215" t="s">
        <v>633</v>
      </c>
      <c r="E6215" s="2" t="str">
        <f t="shared" si="332"/>
        <v>162020000</v>
      </c>
      <c r="F6215" t="s">
        <v>960</v>
      </c>
      <c r="G6215" t="s">
        <v>961</v>
      </c>
      <c r="H6215" t="s">
        <v>962</v>
      </c>
      <c r="I6215">
        <v>62104</v>
      </c>
      <c r="J6215" t="s">
        <v>964</v>
      </c>
      <c r="K6215" s="1">
        <v>33494223</v>
      </c>
      <c r="L6215" s="1">
        <v>23923491</v>
      </c>
      <c r="M6215" s="1">
        <v>-9570732</v>
      </c>
      <c r="N6215" s="1">
        <v>22987100.920000002</v>
      </c>
      <c r="O6215" s="1">
        <v>936390.08</v>
      </c>
      <c r="P6215" s="1">
        <v>22987100.920000002</v>
      </c>
      <c r="Q6215">
        <v>0</v>
      </c>
      <c r="R6215" s="1">
        <v>22717130.190000001</v>
      </c>
      <c r="S6215" s="1">
        <v>269970.73</v>
      </c>
    </row>
    <row r="6216" spans="1:19" x14ac:dyDescent="0.25">
      <c r="A6216" s="2">
        <v>1014</v>
      </c>
      <c r="B6216" t="s">
        <v>959</v>
      </c>
      <c r="C6216" s="2" t="str">
        <f t="shared" si="331"/>
        <v>16</v>
      </c>
      <c r="D6216" t="s">
        <v>633</v>
      </c>
      <c r="E6216" s="2" t="str">
        <f t="shared" si="332"/>
        <v>162020000</v>
      </c>
      <c r="F6216" t="s">
        <v>960</v>
      </c>
      <c r="G6216" t="s">
        <v>961</v>
      </c>
      <c r="H6216" t="s">
        <v>962</v>
      </c>
      <c r="I6216">
        <v>62110</v>
      </c>
      <c r="J6216" t="s">
        <v>965</v>
      </c>
      <c r="K6216" s="1">
        <v>150000</v>
      </c>
      <c r="L6216" s="1">
        <v>150000</v>
      </c>
      <c r="M6216">
        <v>0</v>
      </c>
      <c r="N6216" s="1">
        <v>54219.19</v>
      </c>
      <c r="O6216" s="1">
        <v>95780.81</v>
      </c>
      <c r="P6216" s="1">
        <v>54219.19</v>
      </c>
      <c r="Q6216">
        <v>0</v>
      </c>
      <c r="R6216" s="1">
        <v>54219.19</v>
      </c>
      <c r="S6216">
        <v>0</v>
      </c>
    </row>
    <row r="6217" spans="1:19" x14ac:dyDescent="0.25">
      <c r="A6217" s="2">
        <v>1014</v>
      </c>
      <c r="B6217" t="s">
        <v>959</v>
      </c>
      <c r="C6217" s="2" t="str">
        <f t="shared" si="331"/>
        <v>16</v>
      </c>
      <c r="D6217" t="s">
        <v>633</v>
      </c>
      <c r="E6217" s="2" t="str">
        <f t="shared" si="332"/>
        <v>162020000</v>
      </c>
      <c r="F6217" t="s">
        <v>960</v>
      </c>
      <c r="G6217" t="s">
        <v>961</v>
      </c>
      <c r="H6217" t="s">
        <v>962</v>
      </c>
      <c r="I6217">
        <v>62301</v>
      </c>
      <c r="J6217" t="s">
        <v>157</v>
      </c>
      <c r="K6217" s="1">
        <v>50000</v>
      </c>
      <c r="L6217" s="1">
        <v>50000</v>
      </c>
      <c r="M6217">
        <v>0</v>
      </c>
      <c r="N6217">
        <v>0</v>
      </c>
      <c r="O6217" s="1">
        <v>50000</v>
      </c>
      <c r="P6217">
        <v>0</v>
      </c>
      <c r="Q6217">
        <v>0</v>
      </c>
      <c r="R6217">
        <v>0</v>
      </c>
      <c r="S6217">
        <v>0</v>
      </c>
    </row>
    <row r="6218" spans="1:19" x14ac:dyDescent="0.25">
      <c r="A6218" s="2">
        <v>1014</v>
      </c>
      <c r="B6218" t="s">
        <v>959</v>
      </c>
      <c r="C6218" s="2" t="str">
        <f t="shared" si="331"/>
        <v>16</v>
      </c>
      <c r="D6218" t="s">
        <v>633</v>
      </c>
      <c r="E6218" s="2" t="str">
        <f t="shared" si="332"/>
        <v>162020000</v>
      </c>
      <c r="F6218" t="s">
        <v>960</v>
      </c>
      <c r="G6218" t="s">
        <v>961</v>
      </c>
      <c r="H6218" t="s">
        <v>962</v>
      </c>
      <c r="I6218">
        <v>62500</v>
      </c>
      <c r="J6218" t="s">
        <v>93</v>
      </c>
      <c r="K6218" s="1">
        <v>170000</v>
      </c>
      <c r="L6218" s="1">
        <v>70000</v>
      </c>
      <c r="M6218" s="1">
        <v>-100000</v>
      </c>
      <c r="N6218" s="1">
        <v>57936.2</v>
      </c>
      <c r="O6218" s="1">
        <v>12063.8</v>
      </c>
      <c r="P6218" s="1">
        <v>57936.2</v>
      </c>
      <c r="Q6218">
        <v>0</v>
      </c>
      <c r="R6218" s="1">
        <v>4952.12</v>
      </c>
      <c r="S6218" s="1">
        <v>52984.08</v>
      </c>
    </row>
    <row r="6219" spans="1:19" x14ac:dyDescent="0.25">
      <c r="A6219" s="2">
        <v>1014</v>
      </c>
      <c r="B6219" t="s">
        <v>959</v>
      </c>
      <c r="C6219" s="2" t="str">
        <f t="shared" si="331"/>
        <v>16</v>
      </c>
      <c r="D6219" t="s">
        <v>633</v>
      </c>
      <c r="E6219" s="2" t="str">
        <f t="shared" si="332"/>
        <v>162020000</v>
      </c>
      <c r="F6219" t="s">
        <v>960</v>
      </c>
      <c r="G6219" t="s">
        <v>961</v>
      </c>
      <c r="H6219" t="s">
        <v>962</v>
      </c>
      <c r="I6219">
        <v>62501</v>
      </c>
      <c r="J6219" t="s">
        <v>126</v>
      </c>
      <c r="K6219" s="1">
        <v>1500</v>
      </c>
      <c r="L6219" s="1">
        <v>1500</v>
      </c>
      <c r="M6219">
        <v>0</v>
      </c>
      <c r="N6219">
        <v>53.04</v>
      </c>
      <c r="O6219" s="1">
        <v>1446.96</v>
      </c>
      <c r="P6219">
        <v>53.04</v>
      </c>
      <c r="Q6219">
        <v>0</v>
      </c>
      <c r="R6219">
        <v>0</v>
      </c>
      <c r="S6219">
        <v>53.04</v>
      </c>
    </row>
    <row r="6220" spans="1:19" x14ac:dyDescent="0.25">
      <c r="A6220" s="2">
        <v>1014</v>
      </c>
      <c r="B6220" t="s">
        <v>959</v>
      </c>
      <c r="C6220" s="2" t="str">
        <f t="shared" si="331"/>
        <v>16</v>
      </c>
      <c r="D6220" t="s">
        <v>633</v>
      </c>
      <c r="E6220" s="2" t="str">
        <f t="shared" si="332"/>
        <v>162020000</v>
      </c>
      <c r="F6220" t="s">
        <v>960</v>
      </c>
      <c r="G6220" t="s">
        <v>961</v>
      </c>
      <c r="H6220" t="s">
        <v>962</v>
      </c>
      <c r="I6220">
        <v>62502</v>
      </c>
      <c r="J6220" t="s">
        <v>94</v>
      </c>
      <c r="K6220" s="1">
        <v>1500</v>
      </c>
      <c r="L6220" s="1">
        <v>1500</v>
      </c>
      <c r="M6220">
        <v>0</v>
      </c>
      <c r="N6220">
        <v>0</v>
      </c>
      <c r="O6220" s="1">
        <v>1500</v>
      </c>
      <c r="P6220">
        <v>0</v>
      </c>
      <c r="Q6220">
        <v>0</v>
      </c>
      <c r="R6220">
        <v>0</v>
      </c>
      <c r="S6220">
        <v>0</v>
      </c>
    </row>
    <row r="6221" spans="1:19" x14ac:dyDescent="0.25">
      <c r="A6221" s="2">
        <v>1014</v>
      </c>
      <c r="B6221" t="s">
        <v>959</v>
      </c>
      <c r="C6221" s="2" t="str">
        <f t="shared" si="331"/>
        <v>16</v>
      </c>
      <c r="D6221" t="s">
        <v>633</v>
      </c>
      <c r="E6221" s="2" t="str">
        <f t="shared" si="332"/>
        <v>162020000</v>
      </c>
      <c r="F6221" t="s">
        <v>960</v>
      </c>
      <c r="G6221" t="s">
        <v>961</v>
      </c>
      <c r="H6221" t="s">
        <v>962</v>
      </c>
      <c r="I6221">
        <v>62899</v>
      </c>
      <c r="J6221" t="s">
        <v>654</v>
      </c>
      <c r="K6221" s="1">
        <v>15000</v>
      </c>
      <c r="L6221" s="1">
        <v>26660</v>
      </c>
      <c r="M6221" s="1">
        <v>11660</v>
      </c>
      <c r="N6221" s="1">
        <v>26170.2</v>
      </c>
      <c r="O6221">
        <v>489.8</v>
      </c>
      <c r="P6221" s="1">
        <v>26091.84</v>
      </c>
      <c r="Q6221">
        <v>78.36</v>
      </c>
      <c r="R6221" s="1">
        <v>25788.49</v>
      </c>
      <c r="S6221">
        <v>303.35000000000002</v>
      </c>
    </row>
    <row r="6222" spans="1:19" x14ac:dyDescent="0.25">
      <c r="A6222" s="2">
        <v>1014</v>
      </c>
      <c r="B6222" t="s">
        <v>959</v>
      </c>
      <c r="C6222" s="2" t="str">
        <f t="shared" si="331"/>
        <v>16</v>
      </c>
      <c r="D6222" t="s">
        <v>633</v>
      </c>
      <c r="E6222" s="2" t="str">
        <f t="shared" si="332"/>
        <v>162020000</v>
      </c>
      <c r="F6222" t="s">
        <v>960</v>
      </c>
      <c r="G6222" t="s">
        <v>961</v>
      </c>
      <c r="H6222" t="s">
        <v>962</v>
      </c>
      <c r="I6222">
        <v>63100</v>
      </c>
      <c r="J6222" t="s">
        <v>97</v>
      </c>
      <c r="K6222" s="1">
        <v>5056952</v>
      </c>
      <c r="L6222" s="1">
        <v>3471489</v>
      </c>
      <c r="M6222" s="1">
        <v>-1585463</v>
      </c>
      <c r="N6222" s="1">
        <v>3018076.74</v>
      </c>
      <c r="O6222" s="1">
        <v>453412.26</v>
      </c>
      <c r="P6222" s="1">
        <v>2923725.28</v>
      </c>
      <c r="Q6222" s="1">
        <v>94351.46</v>
      </c>
      <c r="R6222" s="1">
        <v>1246515.74</v>
      </c>
      <c r="S6222" s="1">
        <v>1677209.54</v>
      </c>
    </row>
    <row r="6223" spans="1:19" x14ac:dyDescent="0.25">
      <c r="A6223" s="2">
        <v>1014</v>
      </c>
      <c r="B6223" t="s">
        <v>959</v>
      </c>
      <c r="C6223" s="2" t="str">
        <f t="shared" si="331"/>
        <v>16</v>
      </c>
      <c r="D6223" t="s">
        <v>633</v>
      </c>
      <c r="E6223" s="2" t="str">
        <f t="shared" si="332"/>
        <v>162020000</v>
      </c>
      <c r="F6223" t="s">
        <v>960</v>
      </c>
      <c r="G6223" t="s">
        <v>961</v>
      </c>
      <c r="H6223" t="s">
        <v>962</v>
      </c>
      <c r="I6223">
        <v>63300</v>
      </c>
      <c r="J6223" t="s">
        <v>158</v>
      </c>
      <c r="K6223" s="1">
        <v>3000</v>
      </c>
      <c r="L6223" s="1">
        <v>3000</v>
      </c>
      <c r="M6223">
        <v>0</v>
      </c>
      <c r="N6223">
        <v>0</v>
      </c>
      <c r="O6223" s="1">
        <v>3000</v>
      </c>
      <c r="P6223">
        <v>0</v>
      </c>
      <c r="Q6223">
        <v>0</v>
      </c>
      <c r="R6223">
        <v>0</v>
      </c>
      <c r="S6223">
        <v>0</v>
      </c>
    </row>
    <row r="6224" spans="1:19" x14ac:dyDescent="0.25">
      <c r="A6224" s="2">
        <v>1014</v>
      </c>
      <c r="B6224" t="s">
        <v>959</v>
      </c>
      <c r="C6224" s="2" t="str">
        <f t="shared" ref="C6224:C6230" si="333">"16"</f>
        <v>16</v>
      </c>
      <c r="D6224" t="s">
        <v>633</v>
      </c>
      <c r="E6224" s="2" t="str">
        <f t="shared" si="332"/>
        <v>162020000</v>
      </c>
      <c r="F6224" t="s">
        <v>960</v>
      </c>
      <c r="G6224" t="s">
        <v>961</v>
      </c>
      <c r="H6224" t="s">
        <v>962</v>
      </c>
      <c r="I6224">
        <v>63301</v>
      </c>
      <c r="J6224" t="s">
        <v>129</v>
      </c>
      <c r="K6224" s="1">
        <v>10000</v>
      </c>
      <c r="L6224" s="1">
        <v>10000</v>
      </c>
      <c r="M6224">
        <v>0</v>
      </c>
      <c r="N6224">
        <v>0</v>
      </c>
      <c r="O6224" s="1">
        <v>10000</v>
      </c>
      <c r="P6224">
        <v>0</v>
      </c>
      <c r="Q6224">
        <v>0</v>
      </c>
      <c r="R6224">
        <v>0</v>
      </c>
      <c r="S6224">
        <v>0</v>
      </c>
    </row>
    <row r="6225" spans="1:19" x14ac:dyDescent="0.25">
      <c r="A6225" s="2">
        <v>1014</v>
      </c>
      <c r="B6225" t="s">
        <v>959</v>
      </c>
      <c r="C6225" s="2" t="str">
        <f t="shared" si="333"/>
        <v>16</v>
      </c>
      <c r="D6225" t="s">
        <v>633</v>
      </c>
      <c r="E6225" s="2" t="str">
        <f t="shared" si="332"/>
        <v>162020000</v>
      </c>
      <c r="F6225" t="s">
        <v>960</v>
      </c>
      <c r="G6225" t="s">
        <v>961</v>
      </c>
      <c r="H6225" t="s">
        <v>962</v>
      </c>
      <c r="I6225">
        <v>63303</v>
      </c>
      <c r="J6225" t="s">
        <v>98</v>
      </c>
      <c r="K6225" s="1">
        <v>5000</v>
      </c>
      <c r="L6225" s="1">
        <v>5000</v>
      </c>
      <c r="M6225">
        <v>0</v>
      </c>
      <c r="N6225">
        <v>0</v>
      </c>
      <c r="O6225" s="1">
        <v>5000</v>
      </c>
      <c r="P6225">
        <v>0</v>
      </c>
      <c r="Q6225">
        <v>0</v>
      </c>
      <c r="R6225">
        <v>0</v>
      </c>
      <c r="S6225">
        <v>0</v>
      </c>
    </row>
    <row r="6226" spans="1:19" x14ac:dyDescent="0.25">
      <c r="A6226" s="2">
        <v>1014</v>
      </c>
      <c r="B6226" t="s">
        <v>959</v>
      </c>
      <c r="C6226" s="2" t="str">
        <f t="shared" si="333"/>
        <v>16</v>
      </c>
      <c r="D6226" t="s">
        <v>633</v>
      </c>
      <c r="E6226" s="2" t="str">
        <f t="shared" si="332"/>
        <v>162020000</v>
      </c>
      <c r="F6226" t="s">
        <v>960</v>
      </c>
      <c r="G6226" t="s">
        <v>961</v>
      </c>
      <c r="H6226" t="s">
        <v>962</v>
      </c>
      <c r="I6226">
        <v>63308</v>
      </c>
      <c r="J6226" t="s">
        <v>171</v>
      </c>
      <c r="K6226" s="1">
        <v>10000</v>
      </c>
      <c r="L6226" s="1">
        <v>7716</v>
      </c>
      <c r="M6226" s="1">
        <v>-2284</v>
      </c>
      <c r="N6226">
        <v>0</v>
      </c>
      <c r="O6226" s="1">
        <v>7716</v>
      </c>
      <c r="P6226">
        <v>0</v>
      </c>
      <c r="Q6226">
        <v>0</v>
      </c>
      <c r="R6226">
        <v>0</v>
      </c>
      <c r="S6226">
        <v>0</v>
      </c>
    </row>
    <row r="6227" spans="1:19" x14ac:dyDescent="0.25">
      <c r="A6227" s="2">
        <v>1014</v>
      </c>
      <c r="B6227" t="s">
        <v>959</v>
      </c>
      <c r="C6227" s="2" t="str">
        <f t="shared" si="333"/>
        <v>16</v>
      </c>
      <c r="D6227" t="s">
        <v>633</v>
      </c>
      <c r="E6227" s="2" t="str">
        <f t="shared" si="332"/>
        <v>162020000</v>
      </c>
      <c r="F6227" t="s">
        <v>960</v>
      </c>
      <c r="G6227" t="s">
        <v>961</v>
      </c>
      <c r="H6227" t="s">
        <v>962</v>
      </c>
      <c r="I6227">
        <v>63309</v>
      </c>
      <c r="J6227" t="s">
        <v>159</v>
      </c>
      <c r="K6227" s="1">
        <v>50000</v>
      </c>
      <c r="L6227" s="1">
        <v>121747</v>
      </c>
      <c r="M6227" s="1">
        <v>71747</v>
      </c>
      <c r="N6227" s="1">
        <v>113573.1</v>
      </c>
      <c r="O6227" s="1">
        <v>8173.9</v>
      </c>
      <c r="P6227" s="1">
        <v>112152.57</v>
      </c>
      <c r="Q6227" s="1">
        <v>1420.53</v>
      </c>
      <c r="R6227" s="1">
        <v>92186.25</v>
      </c>
      <c r="S6227" s="1">
        <v>19966.32</v>
      </c>
    </row>
    <row r="6228" spans="1:19" x14ac:dyDescent="0.25">
      <c r="A6228" s="2">
        <v>1014</v>
      </c>
      <c r="B6228" t="s">
        <v>959</v>
      </c>
      <c r="C6228" s="2" t="str">
        <f t="shared" si="333"/>
        <v>16</v>
      </c>
      <c r="D6228" t="s">
        <v>633</v>
      </c>
      <c r="E6228" s="2" t="str">
        <f t="shared" si="332"/>
        <v>162020000</v>
      </c>
      <c r="F6228" t="s">
        <v>960</v>
      </c>
      <c r="G6228" t="s">
        <v>961</v>
      </c>
      <c r="H6228" t="s">
        <v>962</v>
      </c>
      <c r="I6228">
        <v>63500</v>
      </c>
      <c r="J6228" t="s">
        <v>185</v>
      </c>
      <c r="K6228" s="1">
        <v>15000</v>
      </c>
      <c r="L6228" s="1">
        <v>15000</v>
      </c>
      <c r="M6228">
        <v>0</v>
      </c>
      <c r="N6228">
        <v>0</v>
      </c>
      <c r="O6228" s="1">
        <v>15000</v>
      </c>
      <c r="P6228">
        <v>0</v>
      </c>
      <c r="Q6228">
        <v>0</v>
      </c>
      <c r="R6228">
        <v>0</v>
      </c>
      <c r="S6228">
        <v>0</v>
      </c>
    </row>
    <row r="6229" spans="1:19" x14ac:dyDescent="0.25">
      <c r="A6229" s="2">
        <v>1014</v>
      </c>
      <c r="B6229" t="s">
        <v>959</v>
      </c>
      <c r="C6229" s="2" t="str">
        <f t="shared" si="333"/>
        <v>16</v>
      </c>
      <c r="D6229" t="s">
        <v>633</v>
      </c>
      <c r="E6229" s="2" t="str">
        <f t="shared" si="332"/>
        <v>162020000</v>
      </c>
      <c r="F6229" t="s">
        <v>960</v>
      </c>
      <c r="G6229" t="s">
        <v>961</v>
      </c>
      <c r="H6229" t="s">
        <v>962</v>
      </c>
      <c r="I6229">
        <v>83009</v>
      </c>
      <c r="J6229" t="s">
        <v>46</v>
      </c>
      <c r="K6229" s="1">
        <v>77081</v>
      </c>
      <c r="L6229" s="1">
        <v>77081</v>
      </c>
      <c r="M6229">
        <v>0</v>
      </c>
      <c r="N6229" s="1">
        <v>19400</v>
      </c>
      <c r="O6229" s="1">
        <v>57681</v>
      </c>
      <c r="P6229" s="1">
        <v>19400</v>
      </c>
      <c r="Q6229">
        <v>0</v>
      </c>
      <c r="R6229" s="1">
        <v>19400</v>
      </c>
      <c r="S6229">
        <v>0</v>
      </c>
    </row>
    <row r="6230" spans="1:19" x14ac:dyDescent="0.25">
      <c r="A6230" s="2">
        <v>1014</v>
      </c>
      <c r="B6230" t="s">
        <v>959</v>
      </c>
      <c r="C6230" s="2" t="str">
        <f t="shared" si="333"/>
        <v>16</v>
      </c>
      <c r="D6230" t="s">
        <v>633</v>
      </c>
      <c r="E6230" s="2" t="str">
        <f t="shared" si="332"/>
        <v>162020000</v>
      </c>
      <c r="F6230" t="s">
        <v>960</v>
      </c>
      <c r="G6230" t="s">
        <v>961</v>
      </c>
      <c r="H6230" t="s">
        <v>962</v>
      </c>
      <c r="I6230">
        <v>91300</v>
      </c>
      <c r="J6230" t="s">
        <v>857</v>
      </c>
      <c r="K6230" s="1">
        <v>1030000</v>
      </c>
      <c r="L6230" s="1">
        <v>1030000</v>
      </c>
      <c r="M6230">
        <v>0</v>
      </c>
      <c r="N6230" s="1">
        <v>1011811.06</v>
      </c>
      <c r="O6230" s="1">
        <v>18188.939999999999</v>
      </c>
      <c r="P6230" s="1">
        <v>1011811.06</v>
      </c>
      <c r="Q6230">
        <v>0</v>
      </c>
      <c r="R6230" s="1">
        <v>1011811.06</v>
      </c>
      <c r="S6230">
        <v>0</v>
      </c>
    </row>
    <row r="6231" spans="1:19" x14ac:dyDescent="0.25">
      <c r="A6231" s="2" t="s">
        <v>966</v>
      </c>
      <c r="B6231" t="s">
        <v>967</v>
      </c>
      <c r="C6231" s="2" t="str">
        <f t="shared" ref="C6231:C6262" si="334">"01"</f>
        <v>01</v>
      </c>
      <c r="D6231" t="s">
        <v>967</v>
      </c>
      <c r="E6231" s="2" t="str">
        <f t="shared" ref="E6231:E6262" si="335">"010010000"</f>
        <v>010010000</v>
      </c>
      <c r="F6231" t="s">
        <v>967</v>
      </c>
      <c r="G6231" t="s">
        <v>968</v>
      </c>
      <c r="H6231" t="s">
        <v>969</v>
      </c>
      <c r="I6231">
        <v>10000</v>
      </c>
      <c r="J6231" t="s">
        <v>25</v>
      </c>
      <c r="K6231" s="1">
        <v>241000</v>
      </c>
      <c r="L6231" s="1">
        <v>241000</v>
      </c>
      <c r="M6231">
        <v>0</v>
      </c>
      <c r="N6231" s="1">
        <v>238574.94</v>
      </c>
      <c r="O6231" s="1">
        <v>2425.06</v>
      </c>
      <c r="P6231" s="1">
        <v>238574.94</v>
      </c>
      <c r="Q6231">
        <v>0</v>
      </c>
      <c r="R6231" s="1">
        <v>238574.94</v>
      </c>
      <c r="S6231">
        <v>0</v>
      </c>
    </row>
    <row r="6232" spans="1:19" x14ac:dyDescent="0.25">
      <c r="A6232" s="2" t="s">
        <v>966</v>
      </c>
      <c r="B6232" t="s">
        <v>967</v>
      </c>
      <c r="C6232" s="2" t="str">
        <f t="shared" si="334"/>
        <v>01</v>
      </c>
      <c r="D6232" t="s">
        <v>967</v>
      </c>
      <c r="E6232" s="2" t="str">
        <f t="shared" si="335"/>
        <v>010010000</v>
      </c>
      <c r="F6232" t="s">
        <v>967</v>
      </c>
      <c r="G6232" t="s">
        <v>968</v>
      </c>
      <c r="H6232" t="s">
        <v>969</v>
      </c>
      <c r="I6232">
        <v>10001</v>
      </c>
      <c r="J6232" t="s">
        <v>970</v>
      </c>
      <c r="K6232" s="1">
        <v>78200</v>
      </c>
      <c r="L6232" s="1">
        <v>78200</v>
      </c>
      <c r="M6232">
        <v>0</v>
      </c>
      <c r="N6232" s="1">
        <v>59093.06</v>
      </c>
      <c r="O6232" s="1">
        <v>19106.939999999999</v>
      </c>
      <c r="P6232" s="1">
        <v>59093.06</v>
      </c>
      <c r="Q6232">
        <v>0</v>
      </c>
      <c r="R6232" s="1">
        <v>59093.06</v>
      </c>
      <c r="S6232">
        <v>0</v>
      </c>
    </row>
    <row r="6233" spans="1:19" x14ac:dyDescent="0.25">
      <c r="A6233" s="2" t="s">
        <v>966</v>
      </c>
      <c r="B6233" t="s">
        <v>967</v>
      </c>
      <c r="C6233" s="2" t="str">
        <f t="shared" si="334"/>
        <v>01</v>
      </c>
      <c r="D6233" t="s">
        <v>967</v>
      </c>
      <c r="E6233" s="2" t="str">
        <f t="shared" si="335"/>
        <v>010010000</v>
      </c>
      <c r="F6233" t="s">
        <v>967</v>
      </c>
      <c r="G6233" t="s">
        <v>968</v>
      </c>
      <c r="H6233" t="s">
        <v>969</v>
      </c>
      <c r="I6233">
        <v>11000</v>
      </c>
      <c r="J6233" t="s">
        <v>26</v>
      </c>
      <c r="K6233" s="1">
        <v>258458</v>
      </c>
      <c r="L6233" s="1">
        <v>270958</v>
      </c>
      <c r="M6233" s="1">
        <v>12500</v>
      </c>
      <c r="N6233" s="1">
        <v>269752.46999999997</v>
      </c>
      <c r="O6233" s="1">
        <v>1205.53</v>
      </c>
      <c r="P6233" s="1">
        <v>269752.46999999997</v>
      </c>
      <c r="Q6233">
        <v>0</v>
      </c>
      <c r="R6233" s="1">
        <v>269752.46999999997</v>
      </c>
      <c r="S6233">
        <v>0</v>
      </c>
    </row>
    <row r="6234" spans="1:19" x14ac:dyDescent="0.25">
      <c r="A6234" s="2" t="s">
        <v>966</v>
      </c>
      <c r="B6234" t="s">
        <v>967</v>
      </c>
      <c r="C6234" s="2" t="str">
        <f t="shared" si="334"/>
        <v>01</v>
      </c>
      <c r="D6234" t="s">
        <v>967</v>
      </c>
      <c r="E6234" s="2" t="str">
        <f t="shared" si="335"/>
        <v>010010000</v>
      </c>
      <c r="F6234" t="s">
        <v>967</v>
      </c>
      <c r="G6234" t="s">
        <v>968</v>
      </c>
      <c r="H6234" t="s">
        <v>969</v>
      </c>
      <c r="I6234">
        <v>11001</v>
      </c>
      <c r="J6234" t="s">
        <v>27</v>
      </c>
      <c r="K6234" s="1">
        <v>630805</v>
      </c>
      <c r="L6234" s="1">
        <v>649705</v>
      </c>
      <c r="M6234" s="1">
        <v>18900</v>
      </c>
      <c r="N6234" s="1">
        <v>646918.31000000006</v>
      </c>
      <c r="O6234" s="1">
        <v>2786.69</v>
      </c>
      <c r="P6234" s="1">
        <v>646918.31000000006</v>
      </c>
      <c r="Q6234">
        <v>0</v>
      </c>
      <c r="R6234" s="1">
        <v>646918.31000000006</v>
      </c>
      <c r="S6234">
        <v>0</v>
      </c>
    </row>
    <row r="6235" spans="1:19" x14ac:dyDescent="0.25">
      <c r="A6235" s="2" t="s">
        <v>966</v>
      </c>
      <c r="B6235" t="s">
        <v>967</v>
      </c>
      <c r="C6235" s="2" t="str">
        <f t="shared" si="334"/>
        <v>01</v>
      </c>
      <c r="D6235" t="s">
        <v>967</v>
      </c>
      <c r="E6235" s="2" t="str">
        <f t="shared" si="335"/>
        <v>010010000</v>
      </c>
      <c r="F6235" t="s">
        <v>967</v>
      </c>
      <c r="G6235" t="s">
        <v>968</v>
      </c>
      <c r="H6235" t="s">
        <v>969</v>
      </c>
      <c r="I6235">
        <v>12000</v>
      </c>
      <c r="J6235" t="s">
        <v>28</v>
      </c>
      <c r="K6235" s="1">
        <v>476874</v>
      </c>
      <c r="L6235" s="1">
        <v>476874</v>
      </c>
      <c r="M6235">
        <v>0</v>
      </c>
      <c r="N6235" s="1">
        <v>412354.28</v>
      </c>
      <c r="O6235" s="1">
        <v>64519.72</v>
      </c>
      <c r="P6235" s="1">
        <v>412354.28</v>
      </c>
      <c r="Q6235">
        <v>0</v>
      </c>
      <c r="R6235" s="1">
        <v>412354.28</v>
      </c>
      <c r="S6235">
        <v>0</v>
      </c>
    </row>
    <row r="6236" spans="1:19" x14ac:dyDescent="0.25">
      <c r="A6236" s="2" t="s">
        <v>966</v>
      </c>
      <c r="B6236" t="s">
        <v>967</v>
      </c>
      <c r="C6236" s="2" t="str">
        <f t="shared" si="334"/>
        <v>01</v>
      </c>
      <c r="D6236" t="s">
        <v>967</v>
      </c>
      <c r="E6236" s="2" t="str">
        <f t="shared" si="335"/>
        <v>010010000</v>
      </c>
      <c r="F6236" t="s">
        <v>967</v>
      </c>
      <c r="G6236" t="s">
        <v>968</v>
      </c>
      <c r="H6236" t="s">
        <v>969</v>
      </c>
      <c r="I6236">
        <v>12001</v>
      </c>
      <c r="J6236" t="s">
        <v>51</v>
      </c>
      <c r="K6236" s="1">
        <v>382747</v>
      </c>
      <c r="L6236" s="1">
        <v>382747</v>
      </c>
      <c r="M6236">
        <v>0</v>
      </c>
      <c r="N6236" s="1">
        <v>313013.19</v>
      </c>
      <c r="O6236" s="1">
        <v>69733.81</v>
      </c>
      <c r="P6236" s="1">
        <v>313013.19</v>
      </c>
      <c r="Q6236">
        <v>0</v>
      </c>
      <c r="R6236" s="1">
        <v>313013.19</v>
      </c>
      <c r="S6236">
        <v>0</v>
      </c>
    </row>
    <row r="6237" spans="1:19" x14ac:dyDescent="0.25">
      <c r="A6237" s="2" t="s">
        <v>966</v>
      </c>
      <c r="B6237" t="s">
        <v>967</v>
      </c>
      <c r="C6237" s="2" t="str">
        <f t="shared" si="334"/>
        <v>01</v>
      </c>
      <c r="D6237" t="s">
        <v>967</v>
      </c>
      <c r="E6237" s="2" t="str">
        <f t="shared" si="335"/>
        <v>010010000</v>
      </c>
      <c r="F6237" t="s">
        <v>967</v>
      </c>
      <c r="G6237" t="s">
        <v>968</v>
      </c>
      <c r="H6237" t="s">
        <v>969</v>
      </c>
      <c r="I6237">
        <v>12002</v>
      </c>
      <c r="J6237" t="s">
        <v>29</v>
      </c>
      <c r="K6237" s="1">
        <v>1157602</v>
      </c>
      <c r="L6237" s="1">
        <v>1157602</v>
      </c>
      <c r="M6237">
        <v>0</v>
      </c>
      <c r="N6237" s="1">
        <v>1043682.99</v>
      </c>
      <c r="O6237" s="1">
        <v>113919.01</v>
      </c>
      <c r="P6237" s="1">
        <v>1043682.99</v>
      </c>
      <c r="Q6237">
        <v>0</v>
      </c>
      <c r="R6237" s="1">
        <v>1043682.99</v>
      </c>
      <c r="S6237">
        <v>0</v>
      </c>
    </row>
    <row r="6238" spans="1:19" x14ac:dyDescent="0.25">
      <c r="A6238" s="2" t="s">
        <v>966</v>
      </c>
      <c r="B6238" t="s">
        <v>967</v>
      </c>
      <c r="C6238" s="2" t="str">
        <f t="shared" si="334"/>
        <v>01</v>
      </c>
      <c r="D6238" t="s">
        <v>967</v>
      </c>
      <c r="E6238" s="2" t="str">
        <f t="shared" si="335"/>
        <v>010010000</v>
      </c>
      <c r="F6238" t="s">
        <v>967</v>
      </c>
      <c r="G6238" t="s">
        <v>968</v>
      </c>
      <c r="H6238" t="s">
        <v>969</v>
      </c>
      <c r="I6238">
        <v>12003</v>
      </c>
      <c r="J6238" t="s">
        <v>30</v>
      </c>
      <c r="K6238" s="1">
        <v>353625</v>
      </c>
      <c r="L6238" s="1">
        <v>353625</v>
      </c>
      <c r="M6238">
        <v>0</v>
      </c>
      <c r="N6238" s="1">
        <v>309790.98</v>
      </c>
      <c r="O6238" s="1">
        <v>43834.02</v>
      </c>
      <c r="P6238" s="1">
        <v>309790.98</v>
      </c>
      <c r="Q6238">
        <v>0</v>
      </c>
      <c r="R6238" s="1">
        <v>309790.98</v>
      </c>
      <c r="S6238">
        <v>0</v>
      </c>
    </row>
    <row r="6239" spans="1:19" x14ac:dyDescent="0.25">
      <c r="A6239" s="2" t="s">
        <v>966</v>
      </c>
      <c r="B6239" t="s">
        <v>967</v>
      </c>
      <c r="C6239" s="2" t="str">
        <f t="shared" si="334"/>
        <v>01</v>
      </c>
      <c r="D6239" t="s">
        <v>967</v>
      </c>
      <c r="E6239" s="2" t="str">
        <f t="shared" si="335"/>
        <v>010010000</v>
      </c>
      <c r="F6239" t="s">
        <v>967</v>
      </c>
      <c r="G6239" t="s">
        <v>968</v>
      </c>
      <c r="H6239" t="s">
        <v>969</v>
      </c>
      <c r="I6239">
        <v>12005</v>
      </c>
      <c r="J6239" t="s">
        <v>31</v>
      </c>
      <c r="K6239" s="1">
        <v>583481</v>
      </c>
      <c r="L6239" s="1">
        <v>583481</v>
      </c>
      <c r="M6239">
        <v>0</v>
      </c>
      <c r="N6239" s="1">
        <v>580252.09</v>
      </c>
      <c r="O6239" s="1">
        <v>3228.91</v>
      </c>
      <c r="P6239" s="1">
        <v>580252.09</v>
      </c>
      <c r="Q6239">
        <v>0</v>
      </c>
      <c r="R6239" s="1">
        <v>580252.09</v>
      </c>
      <c r="S6239">
        <v>0</v>
      </c>
    </row>
    <row r="6240" spans="1:19" x14ac:dyDescent="0.25">
      <c r="A6240" s="2" t="s">
        <v>966</v>
      </c>
      <c r="B6240" t="s">
        <v>967</v>
      </c>
      <c r="C6240" s="2" t="str">
        <f t="shared" si="334"/>
        <v>01</v>
      </c>
      <c r="D6240" t="s">
        <v>967</v>
      </c>
      <c r="E6240" s="2" t="str">
        <f t="shared" si="335"/>
        <v>010010000</v>
      </c>
      <c r="F6240" t="s">
        <v>967</v>
      </c>
      <c r="G6240" t="s">
        <v>968</v>
      </c>
      <c r="H6240" t="s">
        <v>969</v>
      </c>
      <c r="I6240">
        <v>12007</v>
      </c>
      <c r="J6240" t="s">
        <v>971</v>
      </c>
      <c r="K6240" s="1">
        <v>13521</v>
      </c>
      <c r="L6240" s="1">
        <v>13521</v>
      </c>
      <c r="M6240">
        <v>0</v>
      </c>
      <c r="N6240" s="1">
        <v>13694.52</v>
      </c>
      <c r="O6240">
        <v>-173.52</v>
      </c>
      <c r="P6240" s="1">
        <v>13694.52</v>
      </c>
      <c r="Q6240">
        <v>0</v>
      </c>
      <c r="R6240" s="1">
        <v>13694.52</v>
      </c>
      <c r="S6240">
        <v>0</v>
      </c>
    </row>
    <row r="6241" spans="1:19" x14ac:dyDescent="0.25">
      <c r="A6241" s="2" t="s">
        <v>966</v>
      </c>
      <c r="B6241" t="s">
        <v>967</v>
      </c>
      <c r="C6241" s="2" t="str">
        <f t="shared" si="334"/>
        <v>01</v>
      </c>
      <c r="D6241" t="s">
        <v>967</v>
      </c>
      <c r="E6241" s="2" t="str">
        <f t="shared" si="335"/>
        <v>010010000</v>
      </c>
      <c r="F6241" t="s">
        <v>967</v>
      </c>
      <c r="G6241" t="s">
        <v>968</v>
      </c>
      <c r="H6241" t="s">
        <v>969</v>
      </c>
      <c r="I6241">
        <v>12100</v>
      </c>
      <c r="J6241" t="s">
        <v>32</v>
      </c>
      <c r="K6241" s="1">
        <v>1645188</v>
      </c>
      <c r="L6241" s="1">
        <v>1645188</v>
      </c>
      <c r="M6241">
        <v>0</v>
      </c>
      <c r="N6241" s="1">
        <v>1454686.64</v>
      </c>
      <c r="O6241" s="1">
        <v>190501.36</v>
      </c>
      <c r="P6241" s="1">
        <v>1454686.64</v>
      </c>
      <c r="Q6241">
        <v>0</v>
      </c>
      <c r="R6241" s="1">
        <v>1454686.64</v>
      </c>
      <c r="S6241">
        <v>0</v>
      </c>
    </row>
    <row r="6242" spans="1:19" x14ac:dyDescent="0.25">
      <c r="A6242" s="2" t="s">
        <v>966</v>
      </c>
      <c r="B6242" t="s">
        <v>967</v>
      </c>
      <c r="C6242" s="2" t="str">
        <f t="shared" si="334"/>
        <v>01</v>
      </c>
      <c r="D6242" t="s">
        <v>967</v>
      </c>
      <c r="E6242" s="2" t="str">
        <f t="shared" si="335"/>
        <v>010010000</v>
      </c>
      <c r="F6242" t="s">
        <v>967</v>
      </c>
      <c r="G6242" t="s">
        <v>968</v>
      </c>
      <c r="H6242" t="s">
        <v>969</v>
      </c>
      <c r="I6242">
        <v>12101</v>
      </c>
      <c r="J6242" t="s">
        <v>33</v>
      </c>
      <c r="K6242" s="1">
        <v>4577571</v>
      </c>
      <c r="L6242" s="1">
        <v>4577571</v>
      </c>
      <c r="M6242">
        <v>0</v>
      </c>
      <c r="N6242" s="1">
        <v>4048914.19</v>
      </c>
      <c r="O6242" s="1">
        <v>528656.81000000006</v>
      </c>
      <c r="P6242" s="1">
        <v>4048914.19</v>
      </c>
      <c r="Q6242">
        <v>0</v>
      </c>
      <c r="R6242" s="1">
        <v>4048914.19</v>
      </c>
      <c r="S6242">
        <v>0</v>
      </c>
    </row>
    <row r="6243" spans="1:19" x14ac:dyDescent="0.25">
      <c r="A6243" s="2" t="s">
        <v>966</v>
      </c>
      <c r="B6243" t="s">
        <v>967</v>
      </c>
      <c r="C6243" s="2" t="str">
        <f t="shared" si="334"/>
        <v>01</v>
      </c>
      <c r="D6243" t="s">
        <v>967</v>
      </c>
      <c r="E6243" s="2" t="str">
        <f t="shared" si="335"/>
        <v>010010000</v>
      </c>
      <c r="F6243" t="s">
        <v>967</v>
      </c>
      <c r="G6243" t="s">
        <v>968</v>
      </c>
      <c r="H6243" t="s">
        <v>969</v>
      </c>
      <c r="I6243">
        <v>12103</v>
      </c>
      <c r="J6243" t="s">
        <v>52</v>
      </c>
      <c r="K6243" s="1">
        <v>1138256</v>
      </c>
      <c r="L6243" s="1">
        <v>1138256</v>
      </c>
      <c r="M6243">
        <v>0</v>
      </c>
      <c r="N6243" s="1">
        <v>1202328.24</v>
      </c>
      <c r="O6243" s="1">
        <v>-64072.24</v>
      </c>
      <c r="P6243" s="1">
        <v>1202328.24</v>
      </c>
      <c r="Q6243">
        <v>0</v>
      </c>
      <c r="R6243" s="1">
        <v>1202328.24</v>
      </c>
      <c r="S6243">
        <v>0</v>
      </c>
    </row>
    <row r="6244" spans="1:19" x14ac:dyDescent="0.25">
      <c r="A6244" s="2" t="s">
        <v>966</v>
      </c>
      <c r="B6244" t="s">
        <v>967</v>
      </c>
      <c r="C6244" s="2" t="str">
        <f t="shared" si="334"/>
        <v>01</v>
      </c>
      <c r="D6244" t="s">
        <v>967</v>
      </c>
      <c r="E6244" s="2" t="str">
        <f t="shared" si="335"/>
        <v>010010000</v>
      </c>
      <c r="F6244" t="s">
        <v>967</v>
      </c>
      <c r="G6244" t="s">
        <v>968</v>
      </c>
      <c r="H6244" t="s">
        <v>969</v>
      </c>
      <c r="I6244">
        <v>13000</v>
      </c>
      <c r="J6244" t="s">
        <v>53</v>
      </c>
      <c r="K6244" s="1">
        <v>25066</v>
      </c>
      <c r="L6244" s="1">
        <v>25566</v>
      </c>
      <c r="M6244">
        <v>500</v>
      </c>
      <c r="N6244" s="1">
        <v>25627.84</v>
      </c>
      <c r="O6244">
        <v>-61.84</v>
      </c>
      <c r="P6244" s="1">
        <v>25627.84</v>
      </c>
      <c r="Q6244">
        <v>0</v>
      </c>
      <c r="R6244" s="1">
        <v>25627.84</v>
      </c>
      <c r="S6244">
        <v>0</v>
      </c>
    </row>
    <row r="6245" spans="1:19" x14ac:dyDescent="0.25">
      <c r="A6245" s="2" t="s">
        <v>966</v>
      </c>
      <c r="B6245" t="s">
        <v>967</v>
      </c>
      <c r="C6245" s="2" t="str">
        <f t="shared" si="334"/>
        <v>01</v>
      </c>
      <c r="D6245" t="s">
        <v>967</v>
      </c>
      <c r="E6245" s="2" t="str">
        <f t="shared" si="335"/>
        <v>010010000</v>
      </c>
      <c r="F6245" t="s">
        <v>967</v>
      </c>
      <c r="G6245" t="s">
        <v>968</v>
      </c>
      <c r="H6245" t="s">
        <v>969</v>
      </c>
      <c r="I6245">
        <v>13001</v>
      </c>
      <c r="J6245" t="s">
        <v>54</v>
      </c>
      <c r="K6245">
        <v>104</v>
      </c>
      <c r="L6245">
        <v>104</v>
      </c>
      <c r="M6245">
        <v>0</v>
      </c>
      <c r="N6245">
        <v>89.01</v>
      </c>
      <c r="O6245">
        <v>14.99</v>
      </c>
      <c r="P6245">
        <v>89.01</v>
      </c>
      <c r="Q6245">
        <v>0</v>
      </c>
      <c r="R6245">
        <v>89.01</v>
      </c>
      <c r="S6245">
        <v>0</v>
      </c>
    </row>
    <row r="6246" spans="1:19" x14ac:dyDescent="0.25">
      <c r="A6246" s="2" t="s">
        <v>966</v>
      </c>
      <c r="B6246" t="s">
        <v>967</v>
      </c>
      <c r="C6246" s="2" t="str">
        <f t="shared" si="334"/>
        <v>01</v>
      </c>
      <c r="D6246" t="s">
        <v>967</v>
      </c>
      <c r="E6246" s="2" t="str">
        <f t="shared" si="335"/>
        <v>010010000</v>
      </c>
      <c r="F6246" t="s">
        <v>967</v>
      </c>
      <c r="G6246" t="s">
        <v>968</v>
      </c>
      <c r="H6246" t="s">
        <v>969</v>
      </c>
      <c r="I6246">
        <v>13005</v>
      </c>
      <c r="J6246" t="s">
        <v>56</v>
      </c>
      <c r="K6246">
        <v>104</v>
      </c>
      <c r="L6246">
        <v>104</v>
      </c>
      <c r="M6246">
        <v>0</v>
      </c>
      <c r="N6246">
        <v>0</v>
      </c>
      <c r="O6246">
        <v>104</v>
      </c>
      <c r="P6246">
        <v>0</v>
      </c>
      <c r="Q6246">
        <v>0</v>
      </c>
      <c r="R6246">
        <v>0</v>
      </c>
      <c r="S6246">
        <v>0</v>
      </c>
    </row>
    <row r="6247" spans="1:19" x14ac:dyDescent="0.25">
      <c r="A6247" s="2" t="s">
        <v>966</v>
      </c>
      <c r="B6247" t="s">
        <v>967</v>
      </c>
      <c r="C6247" s="2" t="str">
        <f t="shared" si="334"/>
        <v>01</v>
      </c>
      <c r="D6247" t="s">
        <v>967</v>
      </c>
      <c r="E6247" s="2" t="str">
        <f t="shared" si="335"/>
        <v>010010000</v>
      </c>
      <c r="F6247" t="s">
        <v>967</v>
      </c>
      <c r="G6247" t="s">
        <v>968</v>
      </c>
      <c r="H6247" t="s">
        <v>969</v>
      </c>
      <c r="I6247">
        <v>15100</v>
      </c>
      <c r="J6247" t="s">
        <v>338</v>
      </c>
      <c r="K6247" s="1">
        <v>22882</v>
      </c>
      <c r="L6247" s="1">
        <v>25882</v>
      </c>
      <c r="M6247" s="1">
        <v>3000</v>
      </c>
      <c r="N6247" s="1">
        <v>22567.49</v>
      </c>
      <c r="O6247" s="1">
        <v>3314.51</v>
      </c>
      <c r="P6247" s="1">
        <v>22567.49</v>
      </c>
      <c r="Q6247">
        <v>0</v>
      </c>
      <c r="R6247" s="1">
        <v>22567.49</v>
      </c>
      <c r="S6247">
        <v>0</v>
      </c>
    </row>
    <row r="6248" spans="1:19" x14ac:dyDescent="0.25">
      <c r="A6248" s="2" t="s">
        <v>966</v>
      </c>
      <c r="B6248" t="s">
        <v>967</v>
      </c>
      <c r="C6248" s="2" t="str">
        <f t="shared" si="334"/>
        <v>01</v>
      </c>
      <c r="D6248" t="s">
        <v>967</v>
      </c>
      <c r="E6248" s="2" t="str">
        <f t="shared" si="335"/>
        <v>010010000</v>
      </c>
      <c r="F6248" t="s">
        <v>967</v>
      </c>
      <c r="G6248" t="s">
        <v>968</v>
      </c>
      <c r="H6248" t="s">
        <v>969</v>
      </c>
      <c r="I6248">
        <v>16000</v>
      </c>
      <c r="J6248" t="s">
        <v>35</v>
      </c>
      <c r="K6248" s="1">
        <v>4263261</v>
      </c>
      <c r="L6248" s="1">
        <v>4343261</v>
      </c>
      <c r="M6248" s="1">
        <v>80000</v>
      </c>
      <c r="N6248" s="1">
        <v>4335031.7699999996</v>
      </c>
      <c r="O6248" s="1">
        <v>8229.23</v>
      </c>
      <c r="P6248" s="1">
        <v>4335031.7699999996</v>
      </c>
      <c r="Q6248">
        <v>0</v>
      </c>
      <c r="R6248" s="1">
        <v>4335031.7699999996</v>
      </c>
      <c r="S6248">
        <v>0</v>
      </c>
    </row>
    <row r="6249" spans="1:19" x14ac:dyDescent="0.25">
      <c r="A6249" s="2" t="s">
        <v>966</v>
      </c>
      <c r="B6249" t="s">
        <v>967</v>
      </c>
      <c r="C6249" s="2" t="str">
        <f t="shared" si="334"/>
        <v>01</v>
      </c>
      <c r="D6249" t="s">
        <v>967</v>
      </c>
      <c r="E6249" s="2" t="str">
        <f t="shared" si="335"/>
        <v>010010000</v>
      </c>
      <c r="F6249" t="s">
        <v>967</v>
      </c>
      <c r="G6249" t="s">
        <v>968</v>
      </c>
      <c r="H6249" t="s">
        <v>969</v>
      </c>
      <c r="I6249">
        <v>16108</v>
      </c>
      <c r="J6249" t="s">
        <v>36</v>
      </c>
      <c r="K6249" s="1">
        <v>104007</v>
      </c>
      <c r="L6249" s="1">
        <v>104007</v>
      </c>
      <c r="M6249">
        <v>0</v>
      </c>
      <c r="N6249" s="1">
        <v>88501.62</v>
      </c>
      <c r="O6249" s="1">
        <v>15505.38</v>
      </c>
      <c r="P6249" s="1">
        <v>88501.62</v>
      </c>
      <c r="Q6249">
        <v>0</v>
      </c>
      <c r="R6249" s="1">
        <v>88501.62</v>
      </c>
      <c r="S6249">
        <v>0</v>
      </c>
    </row>
    <row r="6250" spans="1:19" x14ac:dyDescent="0.25">
      <c r="A6250" s="2" t="s">
        <v>966</v>
      </c>
      <c r="B6250" t="s">
        <v>967</v>
      </c>
      <c r="C6250" s="2" t="str">
        <f t="shared" si="334"/>
        <v>01</v>
      </c>
      <c r="D6250" t="s">
        <v>967</v>
      </c>
      <c r="E6250" s="2" t="str">
        <f t="shared" si="335"/>
        <v>010010000</v>
      </c>
      <c r="F6250" t="s">
        <v>967</v>
      </c>
      <c r="G6250" t="s">
        <v>968</v>
      </c>
      <c r="H6250" t="s">
        <v>969</v>
      </c>
      <c r="I6250">
        <v>16200</v>
      </c>
      <c r="J6250" t="s">
        <v>451</v>
      </c>
      <c r="K6250" s="1">
        <v>10000</v>
      </c>
      <c r="L6250" s="1">
        <v>10000</v>
      </c>
      <c r="M6250">
        <v>0</v>
      </c>
      <c r="N6250" s="1">
        <v>9950</v>
      </c>
      <c r="O6250">
        <v>50</v>
      </c>
      <c r="P6250" s="1">
        <v>9950</v>
      </c>
      <c r="Q6250">
        <v>0</v>
      </c>
      <c r="R6250" s="1">
        <v>9950</v>
      </c>
      <c r="S6250">
        <v>0</v>
      </c>
    </row>
    <row r="6251" spans="1:19" x14ac:dyDescent="0.25">
      <c r="A6251" s="2" t="s">
        <v>966</v>
      </c>
      <c r="B6251" t="s">
        <v>967</v>
      </c>
      <c r="C6251" s="2" t="str">
        <f t="shared" si="334"/>
        <v>01</v>
      </c>
      <c r="D6251" t="s">
        <v>967</v>
      </c>
      <c r="E6251" s="2" t="str">
        <f t="shared" si="335"/>
        <v>010010000</v>
      </c>
      <c r="F6251" t="s">
        <v>967</v>
      </c>
      <c r="G6251" t="s">
        <v>968</v>
      </c>
      <c r="H6251" t="s">
        <v>969</v>
      </c>
      <c r="I6251">
        <v>16201</v>
      </c>
      <c r="J6251" t="s">
        <v>37</v>
      </c>
      <c r="K6251" s="1">
        <v>131500</v>
      </c>
      <c r="L6251" s="1">
        <v>131500</v>
      </c>
      <c r="M6251">
        <v>0</v>
      </c>
      <c r="N6251" s="1">
        <v>86703.01</v>
      </c>
      <c r="O6251" s="1">
        <v>44796.99</v>
      </c>
      <c r="P6251" s="1">
        <v>86703.01</v>
      </c>
      <c r="Q6251">
        <v>0</v>
      </c>
      <c r="R6251" s="1">
        <v>86703.01</v>
      </c>
      <c r="S6251">
        <v>0</v>
      </c>
    </row>
    <row r="6252" spans="1:19" x14ac:dyDescent="0.25">
      <c r="A6252" s="2" t="s">
        <v>966</v>
      </c>
      <c r="B6252" t="s">
        <v>967</v>
      </c>
      <c r="C6252" s="2" t="str">
        <f t="shared" si="334"/>
        <v>01</v>
      </c>
      <c r="D6252" t="s">
        <v>967</v>
      </c>
      <c r="E6252" s="2" t="str">
        <f t="shared" si="335"/>
        <v>010010000</v>
      </c>
      <c r="F6252" t="s">
        <v>967</v>
      </c>
      <c r="G6252" t="s">
        <v>968</v>
      </c>
      <c r="H6252" t="s">
        <v>969</v>
      </c>
      <c r="I6252">
        <v>16202</v>
      </c>
      <c r="J6252" t="s">
        <v>972</v>
      </c>
      <c r="K6252" s="1">
        <v>70000</v>
      </c>
      <c r="L6252" s="1">
        <v>70000</v>
      </c>
      <c r="M6252">
        <v>0</v>
      </c>
      <c r="N6252" s="1">
        <v>29876.54</v>
      </c>
      <c r="O6252" s="1">
        <v>40123.46</v>
      </c>
      <c r="P6252" s="1">
        <v>29876.54</v>
      </c>
      <c r="Q6252">
        <v>0</v>
      </c>
      <c r="R6252" s="1">
        <v>29876.54</v>
      </c>
      <c r="S6252">
        <v>0</v>
      </c>
    </row>
    <row r="6253" spans="1:19" x14ac:dyDescent="0.25">
      <c r="A6253" s="2" t="s">
        <v>966</v>
      </c>
      <c r="B6253" t="s">
        <v>967</v>
      </c>
      <c r="C6253" s="2" t="str">
        <f t="shared" si="334"/>
        <v>01</v>
      </c>
      <c r="D6253" t="s">
        <v>967</v>
      </c>
      <c r="E6253" s="2" t="str">
        <f t="shared" si="335"/>
        <v>010010000</v>
      </c>
      <c r="F6253" t="s">
        <v>967</v>
      </c>
      <c r="G6253" t="s">
        <v>968</v>
      </c>
      <c r="H6253" t="s">
        <v>969</v>
      </c>
      <c r="I6253">
        <v>16203</v>
      </c>
      <c r="J6253" t="s">
        <v>973</v>
      </c>
      <c r="K6253" s="1">
        <v>285000</v>
      </c>
      <c r="L6253" s="1">
        <v>285000</v>
      </c>
      <c r="M6253">
        <v>0</v>
      </c>
      <c r="N6253" s="1">
        <v>258130.88</v>
      </c>
      <c r="O6253" s="1">
        <v>26869.119999999999</v>
      </c>
      <c r="P6253" s="1">
        <v>258130.88</v>
      </c>
      <c r="Q6253">
        <v>0</v>
      </c>
      <c r="R6253" s="1">
        <v>258130.88</v>
      </c>
      <c r="S6253">
        <v>0</v>
      </c>
    </row>
    <row r="6254" spans="1:19" x14ac:dyDescent="0.25">
      <c r="A6254" s="2" t="s">
        <v>966</v>
      </c>
      <c r="B6254" t="s">
        <v>967</v>
      </c>
      <c r="C6254" s="2" t="str">
        <f t="shared" si="334"/>
        <v>01</v>
      </c>
      <c r="D6254" t="s">
        <v>967</v>
      </c>
      <c r="E6254" s="2" t="str">
        <f t="shared" si="335"/>
        <v>010010000</v>
      </c>
      <c r="F6254" t="s">
        <v>967</v>
      </c>
      <c r="G6254" t="s">
        <v>968</v>
      </c>
      <c r="H6254" t="s">
        <v>969</v>
      </c>
      <c r="I6254">
        <v>16209</v>
      </c>
      <c r="J6254" t="s">
        <v>597</v>
      </c>
      <c r="K6254" s="1">
        <v>95000</v>
      </c>
      <c r="L6254" s="1">
        <v>174500</v>
      </c>
      <c r="M6254" s="1">
        <v>79500</v>
      </c>
      <c r="N6254" s="1">
        <v>175159.52</v>
      </c>
      <c r="O6254">
        <v>-659.52</v>
      </c>
      <c r="P6254" s="1">
        <v>175159.52</v>
      </c>
      <c r="Q6254">
        <v>0</v>
      </c>
      <c r="R6254" s="1">
        <v>175159.52</v>
      </c>
      <c r="S6254">
        <v>0</v>
      </c>
    </row>
    <row r="6255" spans="1:19" x14ac:dyDescent="0.25">
      <c r="A6255" s="2" t="s">
        <v>966</v>
      </c>
      <c r="B6255" t="s">
        <v>967</v>
      </c>
      <c r="C6255" s="2" t="str">
        <f t="shared" si="334"/>
        <v>01</v>
      </c>
      <c r="D6255" t="s">
        <v>967</v>
      </c>
      <c r="E6255" s="2" t="str">
        <f t="shared" si="335"/>
        <v>010010000</v>
      </c>
      <c r="F6255" t="s">
        <v>967</v>
      </c>
      <c r="G6255" t="s">
        <v>968</v>
      </c>
      <c r="H6255" t="s">
        <v>969</v>
      </c>
      <c r="I6255">
        <v>17000</v>
      </c>
      <c r="J6255" t="s">
        <v>974</v>
      </c>
      <c r="K6255" s="1">
        <v>6056000</v>
      </c>
      <c r="L6255" s="1">
        <v>6056000</v>
      </c>
      <c r="M6255">
        <v>0</v>
      </c>
      <c r="N6255" s="1">
        <v>5735343.1299999999</v>
      </c>
      <c r="O6255" s="1">
        <v>320656.87</v>
      </c>
      <c r="P6255" s="1">
        <v>5735343.1299999999</v>
      </c>
      <c r="Q6255">
        <v>0</v>
      </c>
      <c r="R6255" s="1">
        <v>5735343.1299999999</v>
      </c>
      <c r="S6255">
        <v>0</v>
      </c>
    </row>
    <row r="6256" spans="1:19" x14ac:dyDescent="0.25">
      <c r="A6256" s="2" t="s">
        <v>966</v>
      </c>
      <c r="B6256" t="s">
        <v>967</v>
      </c>
      <c r="C6256" s="2" t="str">
        <f t="shared" si="334"/>
        <v>01</v>
      </c>
      <c r="D6256" t="s">
        <v>967</v>
      </c>
      <c r="E6256" s="2" t="str">
        <f t="shared" si="335"/>
        <v>010010000</v>
      </c>
      <c r="F6256" t="s">
        <v>967</v>
      </c>
      <c r="G6256" t="s">
        <v>968</v>
      </c>
      <c r="H6256" t="s">
        <v>969</v>
      </c>
      <c r="I6256">
        <v>17001</v>
      </c>
      <c r="J6256" t="s">
        <v>975</v>
      </c>
      <c r="K6256" s="1">
        <v>1791500</v>
      </c>
      <c r="L6256" s="1">
        <v>1791500</v>
      </c>
      <c r="M6256">
        <v>0</v>
      </c>
      <c r="N6256" s="1">
        <v>1445781.59</v>
      </c>
      <c r="O6256" s="1">
        <v>345718.41</v>
      </c>
      <c r="P6256" s="1">
        <v>1445781.59</v>
      </c>
      <c r="Q6256">
        <v>0</v>
      </c>
      <c r="R6256" s="1">
        <v>1445781.59</v>
      </c>
      <c r="S6256">
        <v>0</v>
      </c>
    </row>
    <row r="6257" spans="1:19" x14ac:dyDescent="0.25">
      <c r="A6257" s="2" t="s">
        <v>966</v>
      </c>
      <c r="B6257" t="s">
        <v>967</v>
      </c>
      <c r="C6257" s="2" t="str">
        <f t="shared" si="334"/>
        <v>01</v>
      </c>
      <c r="D6257" t="s">
        <v>967</v>
      </c>
      <c r="E6257" s="2" t="str">
        <f t="shared" si="335"/>
        <v>010010000</v>
      </c>
      <c r="F6257" t="s">
        <v>967</v>
      </c>
      <c r="G6257" t="s">
        <v>968</v>
      </c>
      <c r="H6257" t="s">
        <v>969</v>
      </c>
      <c r="I6257">
        <v>20200</v>
      </c>
      <c r="J6257" t="s">
        <v>64</v>
      </c>
      <c r="K6257" s="1">
        <v>31000</v>
      </c>
      <c r="L6257" s="1">
        <v>32700</v>
      </c>
      <c r="M6257" s="1">
        <v>1700</v>
      </c>
      <c r="N6257" s="1">
        <v>32690.52</v>
      </c>
      <c r="O6257">
        <v>9.48</v>
      </c>
      <c r="P6257" s="1">
        <v>32690.52</v>
      </c>
      <c r="Q6257">
        <v>0</v>
      </c>
      <c r="R6257" s="1">
        <v>32690.52</v>
      </c>
      <c r="S6257">
        <v>0</v>
      </c>
    </row>
    <row r="6258" spans="1:19" x14ac:dyDescent="0.25">
      <c r="A6258" s="2" t="s">
        <v>966</v>
      </c>
      <c r="B6258" t="s">
        <v>967</v>
      </c>
      <c r="C6258" s="2" t="str">
        <f t="shared" si="334"/>
        <v>01</v>
      </c>
      <c r="D6258" t="s">
        <v>967</v>
      </c>
      <c r="E6258" s="2" t="str">
        <f t="shared" si="335"/>
        <v>010010000</v>
      </c>
      <c r="F6258" t="s">
        <v>967</v>
      </c>
      <c r="G6258" t="s">
        <v>968</v>
      </c>
      <c r="H6258" t="s">
        <v>969</v>
      </c>
      <c r="I6258">
        <v>20400</v>
      </c>
      <c r="J6258" t="s">
        <v>66</v>
      </c>
      <c r="K6258" s="1">
        <v>59000</v>
      </c>
      <c r="L6258" s="1">
        <v>59000</v>
      </c>
      <c r="M6258">
        <v>0</v>
      </c>
      <c r="N6258" s="1">
        <v>62000.4</v>
      </c>
      <c r="O6258" s="1">
        <v>-3000.4</v>
      </c>
      <c r="P6258" s="1">
        <v>62000.4</v>
      </c>
      <c r="Q6258">
        <v>0</v>
      </c>
      <c r="R6258" s="1">
        <v>60105.919999999998</v>
      </c>
      <c r="S6258" s="1">
        <v>1894.48</v>
      </c>
    </row>
    <row r="6259" spans="1:19" x14ac:dyDescent="0.25">
      <c r="A6259" s="2" t="s">
        <v>966</v>
      </c>
      <c r="B6259" t="s">
        <v>967</v>
      </c>
      <c r="C6259" s="2" t="str">
        <f t="shared" si="334"/>
        <v>01</v>
      </c>
      <c r="D6259" t="s">
        <v>967</v>
      </c>
      <c r="E6259" s="2" t="str">
        <f t="shared" si="335"/>
        <v>010010000</v>
      </c>
      <c r="F6259" t="s">
        <v>967</v>
      </c>
      <c r="G6259" t="s">
        <v>968</v>
      </c>
      <c r="H6259" t="s">
        <v>969</v>
      </c>
      <c r="I6259">
        <v>20500</v>
      </c>
      <c r="J6259" t="s">
        <v>67</v>
      </c>
      <c r="K6259" s="1">
        <v>13600</v>
      </c>
      <c r="L6259" s="1">
        <v>13600</v>
      </c>
      <c r="M6259">
        <v>0</v>
      </c>
      <c r="N6259">
        <v>415.03</v>
      </c>
      <c r="O6259" s="1">
        <v>13184.97</v>
      </c>
      <c r="P6259">
        <v>415.03</v>
      </c>
      <c r="Q6259">
        <v>0</v>
      </c>
      <c r="R6259">
        <v>415.03</v>
      </c>
      <c r="S6259">
        <v>0</v>
      </c>
    </row>
    <row r="6260" spans="1:19" x14ac:dyDescent="0.25">
      <c r="A6260" s="2" t="s">
        <v>966</v>
      </c>
      <c r="B6260" t="s">
        <v>967</v>
      </c>
      <c r="C6260" s="2" t="str">
        <f t="shared" si="334"/>
        <v>01</v>
      </c>
      <c r="D6260" t="s">
        <v>967</v>
      </c>
      <c r="E6260" s="2" t="str">
        <f t="shared" si="335"/>
        <v>010010000</v>
      </c>
      <c r="F6260" t="s">
        <v>967</v>
      </c>
      <c r="G6260" t="s">
        <v>968</v>
      </c>
      <c r="H6260" t="s">
        <v>969</v>
      </c>
      <c r="I6260">
        <v>21200</v>
      </c>
      <c r="J6260" t="s">
        <v>68</v>
      </c>
      <c r="K6260" s="1">
        <v>455000</v>
      </c>
      <c r="L6260" s="1">
        <v>455000</v>
      </c>
      <c r="M6260">
        <v>0</v>
      </c>
      <c r="N6260" s="1">
        <v>496531.1</v>
      </c>
      <c r="O6260" s="1">
        <v>-41531.1</v>
      </c>
      <c r="P6260" s="1">
        <v>496531.1</v>
      </c>
      <c r="Q6260">
        <v>0</v>
      </c>
      <c r="R6260" s="1">
        <v>443950.35</v>
      </c>
      <c r="S6260" s="1">
        <v>52580.75</v>
      </c>
    </row>
    <row r="6261" spans="1:19" x14ac:dyDescent="0.25">
      <c r="A6261" s="2" t="s">
        <v>966</v>
      </c>
      <c r="B6261" t="s">
        <v>967</v>
      </c>
      <c r="C6261" s="2" t="str">
        <f t="shared" si="334"/>
        <v>01</v>
      </c>
      <c r="D6261" t="s">
        <v>967</v>
      </c>
      <c r="E6261" s="2" t="str">
        <f t="shared" si="335"/>
        <v>010010000</v>
      </c>
      <c r="F6261" t="s">
        <v>967</v>
      </c>
      <c r="G6261" t="s">
        <v>968</v>
      </c>
      <c r="H6261" t="s">
        <v>969</v>
      </c>
      <c r="I6261">
        <v>21300</v>
      </c>
      <c r="J6261" t="s">
        <v>69</v>
      </c>
      <c r="K6261" s="1">
        <v>188000</v>
      </c>
      <c r="L6261" s="1">
        <v>188000</v>
      </c>
      <c r="M6261">
        <v>0</v>
      </c>
      <c r="N6261" s="1">
        <v>147551.1</v>
      </c>
      <c r="O6261" s="1">
        <v>40448.9</v>
      </c>
      <c r="P6261" s="1">
        <v>147551.1</v>
      </c>
      <c r="Q6261">
        <v>0</v>
      </c>
      <c r="R6261" s="1">
        <v>90710.3</v>
      </c>
      <c r="S6261" s="1">
        <v>56840.800000000003</v>
      </c>
    </row>
    <row r="6262" spans="1:19" x14ac:dyDescent="0.25">
      <c r="A6262" s="2" t="s">
        <v>966</v>
      </c>
      <c r="B6262" t="s">
        <v>967</v>
      </c>
      <c r="C6262" s="2" t="str">
        <f t="shared" si="334"/>
        <v>01</v>
      </c>
      <c r="D6262" t="s">
        <v>967</v>
      </c>
      <c r="E6262" s="2" t="str">
        <f t="shared" si="335"/>
        <v>010010000</v>
      </c>
      <c r="F6262" t="s">
        <v>967</v>
      </c>
      <c r="G6262" t="s">
        <v>968</v>
      </c>
      <c r="H6262" t="s">
        <v>969</v>
      </c>
      <c r="I6262">
        <v>21400</v>
      </c>
      <c r="J6262" t="s">
        <v>70</v>
      </c>
      <c r="K6262" s="1">
        <v>2200</v>
      </c>
      <c r="L6262" s="1">
        <v>2200</v>
      </c>
      <c r="M6262">
        <v>0</v>
      </c>
      <c r="N6262" s="1">
        <v>15424.46</v>
      </c>
      <c r="O6262" s="1">
        <v>-13224.46</v>
      </c>
      <c r="P6262" s="1">
        <v>15424.46</v>
      </c>
      <c r="Q6262">
        <v>0</v>
      </c>
      <c r="R6262" s="1">
        <v>14572.46</v>
      </c>
      <c r="S6262">
        <v>852</v>
      </c>
    </row>
    <row r="6263" spans="1:19" x14ac:dyDescent="0.25">
      <c r="A6263" s="2" t="s">
        <v>966</v>
      </c>
      <c r="B6263" t="s">
        <v>967</v>
      </c>
      <c r="C6263" s="2" t="str">
        <f t="shared" ref="C6263:C6294" si="336">"01"</f>
        <v>01</v>
      </c>
      <c r="D6263" t="s">
        <v>967</v>
      </c>
      <c r="E6263" s="2" t="str">
        <f t="shared" ref="E6263:E6294" si="337">"010010000"</f>
        <v>010010000</v>
      </c>
      <c r="F6263" t="s">
        <v>967</v>
      </c>
      <c r="G6263" t="s">
        <v>968</v>
      </c>
      <c r="H6263" t="s">
        <v>969</v>
      </c>
      <c r="I6263">
        <v>21500</v>
      </c>
      <c r="J6263" t="s">
        <v>71</v>
      </c>
      <c r="K6263" s="1">
        <v>28000</v>
      </c>
      <c r="L6263" s="1">
        <v>28000</v>
      </c>
      <c r="M6263">
        <v>0</v>
      </c>
      <c r="N6263" s="1">
        <v>25030.33</v>
      </c>
      <c r="O6263" s="1">
        <v>2969.67</v>
      </c>
      <c r="P6263" s="1">
        <v>25030.33</v>
      </c>
      <c r="Q6263">
        <v>0</v>
      </c>
      <c r="R6263" s="1">
        <v>14798.44</v>
      </c>
      <c r="S6263" s="1">
        <v>10231.89</v>
      </c>
    </row>
    <row r="6264" spans="1:19" x14ac:dyDescent="0.25">
      <c r="A6264" s="2" t="s">
        <v>966</v>
      </c>
      <c r="B6264" t="s">
        <v>967</v>
      </c>
      <c r="C6264" s="2" t="str">
        <f t="shared" si="336"/>
        <v>01</v>
      </c>
      <c r="D6264" t="s">
        <v>967</v>
      </c>
      <c r="E6264" s="2" t="str">
        <f t="shared" si="337"/>
        <v>010010000</v>
      </c>
      <c r="F6264" t="s">
        <v>967</v>
      </c>
      <c r="G6264" t="s">
        <v>968</v>
      </c>
      <c r="H6264" t="s">
        <v>969</v>
      </c>
      <c r="I6264">
        <v>21600</v>
      </c>
      <c r="J6264" t="s">
        <v>356</v>
      </c>
      <c r="K6264" s="1">
        <v>690100</v>
      </c>
      <c r="L6264" s="1">
        <v>690100</v>
      </c>
      <c r="M6264">
        <v>0</v>
      </c>
      <c r="N6264" s="1">
        <v>490387.85</v>
      </c>
      <c r="O6264" s="1">
        <v>199712.15</v>
      </c>
      <c r="P6264" s="1">
        <v>482573.25</v>
      </c>
      <c r="Q6264" s="1">
        <v>7814.6</v>
      </c>
      <c r="R6264" s="1">
        <v>379085.19</v>
      </c>
      <c r="S6264" s="1">
        <v>103488.06</v>
      </c>
    </row>
    <row r="6265" spans="1:19" x14ac:dyDescent="0.25">
      <c r="A6265" s="2" t="s">
        <v>966</v>
      </c>
      <c r="B6265" t="s">
        <v>967</v>
      </c>
      <c r="C6265" s="2" t="str">
        <f t="shared" si="336"/>
        <v>01</v>
      </c>
      <c r="D6265" t="s">
        <v>967</v>
      </c>
      <c r="E6265" s="2" t="str">
        <f t="shared" si="337"/>
        <v>010010000</v>
      </c>
      <c r="F6265" t="s">
        <v>967</v>
      </c>
      <c r="G6265" t="s">
        <v>968</v>
      </c>
      <c r="H6265" t="s">
        <v>969</v>
      </c>
      <c r="I6265">
        <v>22000</v>
      </c>
      <c r="J6265" t="s">
        <v>39</v>
      </c>
      <c r="K6265" s="1">
        <v>103000</v>
      </c>
      <c r="L6265" s="1">
        <v>103000</v>
      </c>
      <c r="M6265">
        <v>0</v>
      </c>
      <c r="N6265" s="1">
        <v>51159.79</v>
      </c>
      <c r="O6265" s="1">
        <v>51840.21</v>
      </c>
      <c r="P6265" s="1">
        <v>51159.79</v>
      </c>
      <c r="Q6265">
        <v>0</v>
      </c>
      <c r="R6265" s="1">
        <v>23569.72</v>
      </c>
      <c r="S6265" s="1">
        <v>27590.07</v>
      </c>
    </row>
    <row r="6266" spans="1:19" x14ac:dyDescent="0.25">
      <c r="A6266" s="2" t="s">
        <v>966</v>
      </c>
      <c r="B6266" t="s">
        <v>967</v>
      </c>
      <c r="C6266" s="2" t="str">
        <f t="shared" si="336"/>
        <v>01</v>
      </c>
      <c r="D6266" t="s">
        <v>967</v>
      </c>
      <c r="E6266" s="2" t="str">
        <f t="shared" si="337"/>
        <v>010010000</v>
      </c>
      <c r="F6266" t="s">
        <v>967</v>
      </c>
      <c r="G6266" t="s">
        <v>968</v>
      </c>
      <c r="H6266" t="s">
        <v>969</v>
      </c>
      <c r="I6266">
        <v>22002</v>
      </c>
      <c r="J6266" t="s">
        <v>40</v>
      </c>
      <c r="K6266" s="1">
        <v>20000</v>
      </c>
      <c r="L6266" s="1">
        <v>20000</v>
      </c>
      <c r="M6266">
        <v>0</v>
      </c>
      <c r="N6266" s="1">
        <v>8183.5</v>
      </c>
      <c r="O6266" s="1">
        <v>11816.5</v>
      </c>
      <c r="P6266" s="1">
        <v>8183.5</v>
      </c>
      <c r="Q6266">
        <v>0</v>
      </c>
      <c r="R6266" s="1">
        <v>8083.5</v>
      </c>
      <c r="S6266">
        <v>100</v>
      </c>
    </row>
    <row r="6267" spans="1:19" x14ac:dyDescent="0.25">
      <c r="A6267" s="2" t="s">
        <v>966</v>
      </c>
      <c r="B6267" t="s">
        <v>967</v>
      </c>
      <c r="C6267" s="2" t="str">
        <f t="shared" si="336"/>
        <v>01</v>
      </c>
      <c r="D6267" t="s">
        <v>967</v>
      </c>
      <c r="E6267" s="2" t="str">
        <f t="shared" si="337"/>
        <v>010010000</v>
      </c>
      <c r="F6267" t="s">
        <v>967</v>
      </c>
      <c r="G6267" t="s">
        <v>968</v>
      </c>
      <c r="H6267" t="s">
        <v>969</v>
      </c>
      <c r="I6267">
        <v>22003</v>
      </c>
      <c r="J6267" t="s">
        <v>41</v>
      </c>
      <c r="K6267" s="1">
        <v>46000</v>
      </c>
      <c r="L6267" s="1">
        <v>46000</v>
      </c>
      <c r="M6267">
        <v>0</v>
      </c>
      <c r="N6267" s="1">
        <v>55084.959999999999</v>
      </c>
      <c r="O6267" s="1">
        <v>-9084.9599999999991</v>
      </c>
      <c r="P6267" s="1">
        <v>55084.959999999999</v>
      </c>
      <c r="Q6267">
        <v>0</v>
      </c>
      <c r="R6267" s="1">
        <v>54739.07</v>
      </c>
      <c r="S6267">
        <v>345.89</v>
      </c>
    </row>
    <row r="6268" spans="1:19" x14ac:dyDescent="0.25">
      <c r="A6268" s="2" t="s">
        <v>966</v>
      </c>
      <c r="B6268" t="s">
        <v>967</v>
      </c>
      <c r="C6268" s="2" t="str">
        <f t="shared" si="336"/>
        <v>01</v>
      </c>
      <c r="D6268" t="s">
        <v>967</v>
      </c>
      <c r="E6268" s="2" t="str">
        <f t="shared" si="337"/>
        <v>010010000</v>
      </c>
      <c r="F6268" t="s">
        <v>967</v>
      </c>
      <c r="G6268" t="s">
        <v>968</v>
      </c>
      <c r="H6268" t="s">
        <v>969</v>
      </c>
      <c r="I6268">
        <v>22004</v>
      </c>
      <c r="J6268" t="s">
        <v>72</v>
      </c>
      <c r="K6268" s="1">
        <v>122000</v>
      </c>
      <c r="L6268" s="1">
        <v>122000</v>
      </c>
      <c r="M6268">
        <v>0</v>
      </c>
      <c r="N6268" s="1">
        <v>149955.56</v>
      </c>
      <c r="O6268" s="1">
        <v>-27955.56</v>
      </c>
      <c r="P6268" s="1">
        <v>149955.56</v>
      </c>
      <c r="Q6268">
        <v>0</v>
      </c>
      <c r="R6268" s="1">
        <v>53687.8</v>
      </c>
      <c r="S6268" s="1">
        <v>96267.76</v>
      </c>
    </row>
    <row r="6269" spans="1:19" x14ac:dyDescent="0.25">
      <c r="A6269" s="2" t="s">
        <v>966</v>
      </c>
      <c r="B6269" t="s">
        <v>967</v>
      </c>
      <c r="C6269" s="2" t="str">
        <f t="shared" si="336"/>
        <v>01</v>
      </c>
      <c r="D6269" t="s">
        <v>967</v>
      </c>
      <c r="E6269" s="2" t="str">
        <f t="shared" si="337"/>
        <v>010010000</v>
      </c>
      <c r="F6269" t="s">
        <v>967</v>
      </c>
      <c r="G6269" t="s">
        <v>968</v>
      </c>
      <c r="H6269" t="s">
        <v>969</v>
      </c>
      <c r="I6269">
        <v>22100</v>
      </c>
      <c r="J6269" t="s">
        <v>73</v>
      </c>
      <c r="K6269" s="1">
        <v>385000</v>
      </c>
      <c r="L6269" s="1">
        <v>385000</v>
      </c>
      <c r="M6269">
        <v>0</v>
      </c>
      <c r="N6269" s="1">
        <v>385000</v>
      </c>
      <c r="O6269">
        <v>0</v>
      </c>
      <c r="P6269" s="1">
        <v>385000</v>
      </c>
      <c r="Q6269">
        <v>0</v>
      </c>
      <c r="R6269" s="1">
        <v>230084.59</v>
      </c>
      <c r="S6269" s="1">
        <v>154915.41</v>
      </c>
    </row>
    <row r="6270" spans="1:19" x14ac:dyDescent="0.25">
      <c r="A6270" s="2" t="s">
        <v>966</v>
      </c>
      <c r="B6270" t="s">
        <v>967</v>
      </c>
      <c r="C6270" s="2" t="str">
        <f t="shared" si="336"/>
        <v>01</v>
      </c>
      <c r="D6270" t="s">
        <v>967</v>
      </c>
      <c r="E6270" s="2" t="str">
        <f t="shared" si="337"/>
        <v>010010000</v>
      </c>
      <c r="F6270" t="s">
        <v>967</v>
      </c>
      <c r="G6270" t="s">
        <v>968</v>
      </c>
      <c r="H6270" t="s">
        <v>969</v>
      </c>
      <c r="I6270">
        <v>22101</v>
      </c>
      <c r="J6270" t="s">
        <v>74</v>
      </c>
      <c r="K6270" s="1">
        <v>14500</v>
      </c>
      <c r="L6270" s="1">
        <v>14500</v>
      </c>
      <c r="M6270">
        <v>0</v>
      </c>
      <c r="N6270" s="1">
        <v>15020.4</v>
      </c>
      <c r="O6270">
        <v>-520.4</v>
      </c>
      <c r="P6270" s="1">
        <v>15020.4</v>
      </c>
      <c r="Q6270">
        <v>0</v>
      </c>
      <c r="R6270" s="1">
        <v>15020.4</v>
      </c>
      <c r="S6270">
        <v>0</v>
      </c>
    </row>
    <row r="6271" spans="1:19" x14ac:dyDescent="0.25">
      <c r="A6271" s="2" t="s">
        <v>966</v>
      </c>
      <c r="B6271" t="s">
        <v>967</v>
      </c>
      <c r="C6271" s="2" t="str">
        <f t="shared" si="336"/>
        <v>01</v>
      </c>
      <c r="D6271" t="s">
        <v>967</v>
      </c>
      <c r="E6271" s="2" t="str">
        <f t="shared" si="337"/>
        <v>010010000</v>
      </c>
      <c r="F6271" t="s">
        <v>967</v>
      </c>
      <c r="G6271" t="s">
        <v>968</v>
      </c>
      <c r="H6271" t="s">
        <v>969</v>
      </c>
      <c r="I6271">
        <v>22102</v>
      </c>
      <c r="J6271" t="s">
        <v>75</v>
      </c>
      <c r="K6271" s="1">
        <v>130000</v>
      </c>
      <c r="L6271" s="1">
        <v>130000</v>
      </c>
      <c r="M6271">
        <v>0</v>
      </c>
      <c r="N6271" s="1">
        <v>130000</v>
      </c>
      <c r="O6271">
        <v>0</v>
      </c>
      <c r="P6271" s="1">
        <v>130000</v>
      </c>
      <c r="Q6271">
        <v>0</v>
      </c>
      <c r="R6271" s="1">
        <v>65894.02</v>
      </c>
      <c r="S6271" s="1">
        <v>64105.98</v>
      </c>
    </row>
    <row r="6272" spans="1:19" x14ac:dyDescent="0.25">
      <c r="A6272" s="2" t="s">
        <v>966</v>
      </c>
      <c r="B6272" t="s">
        <v>967</v>
      </c>
      <c r="C6272" s="2" t="str">
        <f t="shared" si="336"/>
        <v>01</v>
      </c>
      <c r="D6272" t="s">
        <v>967</v>
      </c>
      <c r="E6272" s="2" t="str">
        <f t="shared" si="337"/>
        <v>010010000</v>
      </c>
      <c r="F6272" t="s">
        <v>967</v>
      </c>
      <c r="G6272" t="s">
        <v>968</v>
      </c>
      <c r="H6272" t="s">
        <v>969</v>
      </c>
      <c r="I6272">
        <v>22103</v>
      </c>
      <c r="J6272" t="s">
        <v>76</v>
      </c>
      <c r="K6272" s="1">
        <v>13000</v>
      </c>
      <c r="L6272" s="1">
        <v>13000</v>
      </c>
      <c r="M6272">
        <v>0</v>
      </c>
      <c r="N6272" s="1">
        <v>19583.189999999999</v>
      </c>
      <c r="O6272" s="1">
        <v>-6583.19</v>
      </c>
      <c r="P6272" s="1">
        <v>19583.189999999999</v>
      </c>
      <c r="Q6272">
        <v>0</v>
      </c>
      <c r="R6272" s="1">
        <v>5835.61</v>
      </c>
      <c r="S6272" s="1">
        <v>13747.58</v>
      </c>
    </row>
    <row r="6273" spans="1:19" x14ac:dyDescent="0.25">
      <c r="A6273" s="2" t="s">
        <v>966</v>
      </c>
      <c r="B6273" t="s">
        <v>967</v>
      </c>
      <c r="C6273" s="2" t="str">
        <f t="shared" si="336"/>
        <v>01</v>
      </c>
      <c r="D6273" t="s">
        <v>967</v>
      </c>
      <c r="E6273" s="2" t="str">
        <f t="shared" si="337"/>
        <v>010010000</v>
      </c>
      <c r="F6273" t="s">
        <v>967</v>
      </c>
      <c r="G6273" t="s">
        <v>968</v>
      </c>
      <c r="H6273" t="s">
        <v>969</v>
      </c>
      <c r="I6273">
        <v>22104</v>
      </c>
      <c r="J6273" t="s">
        <v>77</v>
      </c>
      <c r="K6273" s="1">
        <v>52000</v>
      </c>
      <c r="L6273" s="1">
        <v>52000</v>
      </c>
      <c r="M6273">
        <v>0</v>
      </c>
      <c r="N6273" s="1">
        <v>32050.240000000002</v>
      </c>
      <c r="O6273" s="1">
        <v>19949.759999999998</v>
      </c>
      <c r="P6273" s="1">
        <v>32050.240000000002</v>
      </c>
      <c r="Q6273">
        <v>0</v>
      </c>
      <c r="R6273" s="1">
        <v>31822.76</v>
      </c>
      <c r="S6273">
        <v>227.48</v>
      </c>
    </row>
    <row r="6274" spans="1:19" x14ac:dyDescent="0.25">
      <c r="A6274" s="2" t="s">
        <v>966</v>
      </c>
      <c r="B6274" t="s">
        <v>967</v>
      </c>
      <c r="C6274" s="2" t="str">
        <f t="shared" si="336"/>
        <v>01</v>
      </c>
      <c r="D6274" t="s">
        <v>967</v>
      </c>
      <c r="E6274" s="2" t="str">
        <f t="shared" si="337"/>
        <v>010010000</v>
      </c>
      <c r="F6274" t="s">
        <v>967</v>
      </c>
      <c r="G6274" t="s">
        <v>968</v>
      </c>
      <c r="H6274" t="s">
        <v>969</v>
      </c>
      <c r="I6274">
        <v>22109</v>
      </c>
      <c r="J6274" t="s">
        <v>78</v>
      </c>
      <c r="K6274" s="1">
        <v>123000</v>
      </c>
      <c r="L6274" s="1">
        <v>123000</v>
      </c>
      <c r="M6274">
        <v>0</v>
      </c>
      <c r="N6274" s="1">
        <v>28542.959999999999</v>
      </c>
      <c r="O6274" s="1">
        <v>94457.04</v>
      </c>
      <c r="P6274" s="1">
        <v>28542.959999999999</v>
      </c>
      <c r="Q6274">
        <v>0</v>
      </c>
      <c r="R6274" s="1">
        <v>15612.79</v>
      </c>
      <c r="S6274" s="1">
        <v>12930.17</v>
      </c>
    </row>
    <row r="6275" spans="1:19" x14ac:dyDescent="0.25">
      <c r="A6275" s="2" t="s">
        <v>966</v>
      </c>
      <c r="B6275" t="s">
        <v>967</v>
      </c>
      <c r="C6275" s="2" t="str">
        <f t="shared" si="336"/>
        <v>01</v>
      </c>
      <c r="D6275" t="s">
        <v>967</v>
      </c>
      <c r="E6275" s="2" t="str">
        <f t="shared" si="337"/>
        <v>010010000</v>
      </c>
      <c r="F6275" t="s">
        <v>967</v>
      </c>
      <c r="G6275" t="s">
        <v>968</v>
      </c>
      <c r="H6275" t="s">
        <v>969</v>
      </c>
      <c r="I6275">
        <v>22200</v>
      </c>
      <c r="J6275" t="s">
        <v>376</v>
      </c>
      <c r="K6275" s="1">
        <v>612500</v>
      </c>
      <c r="L6275" s="1">
        <v>612500</v>
      </c>
      <c r="M6275">
        <v>0</v>
      </c>
      <c r="N6275" s="1">
        <v>539073.14</v>
      </c>
      <c r="O6275" s="1">
        <v>73426.86</v>
      </c>
      <c r="P6275" s="1">
        <v>520923.14</v>
      </c>
      <c r="Q6275" s="1">
        <v>18150</v>
      </c>
      <c r="R6275" s="1">
        <v>454808.48</v>
      </c>
      <c r="S6275" s="1">
        <v>66114.66</v>
      </c>
    </row>
    <row r="6276" spans="1:19" x14ac:dyDescent="0.25">
      <c r="A6276" s="2" t="s">
        <v>966</v>
      </c>
      <c r="B6276" t="s">
        <v>967</v>
      </c>
      <c r="C6276" s="2" t="str">
        <f t="shared" si="336"/>
        <v>01</v>
      </c>
      <c r="D6276" t="s">
        <v>967</v>
      </c>
      <c r="E6276" s="2" t="str">
        <f t="shared" si="337"/>
        <v>010010000</v>
      </c>
      <c r="F6276" t="s">
        <v>967</v>
      </c>
      <c r="G6276" t="s">
        <v>968</v>
      </c>
      <c r="H6276" t="s">
        <v>969</v>
      </c>
      <c r="I6276">
        <v>22201</v>
      </c>
      <c r="J6276" t="s">
        <v>42</v>
      </c>
      <c r="K6276" s="1">
        <v>4000</v>
      </c>
      <c r="L6276" s="1">
        <v>4000</v>
      </c>
      <c r="M6276">
        <v>0</v>
      </c>
      <c r="N6276">
        <v>603.38</v>
      </c>
      <c r="O6276" s="1">
        <v>3396.62</v>
      </c>
      <c r="P6276">
        <v>603.38</v>
      </c>
      <c r="Q6276">
        <v>0</v>
      </c>
      <c r="R6276">
        <v>603.38</v>
      </c>
      <c r="S6276">
        <v>0</v>
      </c>
    </row>
    <row r="6277" spans="1:19" x14ac:dyDescent="0.25">
      <c r="A6277" s="2" t="s">
        <v>966</v>
      </c>
      <c r="B6277" t="s">
        <v>967</v>
      </c>
      <c r="C6277" s="2" t="str">
        <f t="shared" si="336"/>
        <v>01</v>
      </c>
      <c r="D6277" t="s">
        <v>967</v>
      </c>
      <c r="E6277" s="2" t="str">
        <f t="shared" si="337"/>
        <v>010010000</v>
      </c>
      <c r="F6277" t="s">
        <v>967</v>
      </c>
      <c r="G6277" t="s">
        <v>968</v>
      </c>
      <c r="H6277" t="s">
        <v>969</v>
      </c>
      <c r="I6277">
        <v>22209</v>
      </c>
      <c r="J6277" t="s">
        <v>43</v>
      </c>
      <c r="K6277" s="1">
        <v>60500</v>
      </c>
      <c r="L6277" s="1">
        <v>60500</v>
      </c>
      <c r="M6277">
        <v>0</v>
      </c>
      <c r="N6277" s="1">
        <v>53219.360000000001</v>
      </c>
      <c r="O6277" s="1">
        <v>7280.64</v>
      </c>
      <c r="P6277" s="1">
        <v>53219.360000000001</v>
      </c>
      <c r="Q6277">
        <v>0</v>
      </c>
      <c r="R6277" s="1">
        <v>52719.24</v>
      </c>
      <c r="S6277">
        <v>500.12</v>
      </c>
    </row>
    <row r="6278" spans="1:19" x14ac:dyDescent="0.25">
      <c r="A6278" s="2" t="s">
        <v>966</v>
      </c>
      <c r="B6278" t="s">
        <v>967</v>
      </c>
      <c r="C6278" s="2" t="str">
        <f t="shared" si="336"/>
        <v>01</v>
      </c>
      <c r="D6278" t="s">
        <v>967</v>
      </c>
      <c r="E6278" s="2" t="str">
        <f t="shared" si="337"/>
        <v>010010000</v>
      </c>
      <c r="F6278" t="s">
        <v>967</v>
      </c>
      <c r="G6278" t="s">
        <v>968</v>
      </c>
      <c r="H6278" t="s">
        <v>969</v>
      </c>
      <c r="I6278">
        <v>22300</v>
      </c>
      <c r="J6278" t="s">
        <v>79</v>
      </c>
      <c r="K6278" s="1">
        <v>198000</v>
      </c>
      <c r="L6278" s="1">
        <v>198000</v>
      </c>
      <c r="M6278">
        <v>0</v>
      </c>
      <c r="N6278" s="1">
        <v>172913.11</v>
      </c>
      <c r="O6278" s="1">
        <v>25086.89</v>
      </c>
      <c r="P6278" s="1">
        <v>172913.11</v>
      </c>
      <c r="Q6278">
        <v>0</v>
      </c>
      <c r="R6278" s="1">
        <v>146104.76</v>
      </c>
      <c r="S6278" s="1">
        <v>26808.35</v>
      </c>
    </row>
    <row r="6279" spans="1:19" x14ac:dyDescent="0.25">
      <c r="A6279" s="2" t="s">
        <v>966</v>
      </c>
      <c r="B6279" t="s">
        <v>967</v>
      </c>
      <c r="C6279" s="2" t="str">
        <f t="shared" si="336"/>
        <v>01</v>
      </c>
      <c r="D6279" t="s">
        <v>967</v>
      </c>
      <c r="E6279" s="2" t="str">
        <f t="shared" si="337"/>
        <v>010010000</v>
      </c>
      <c r="F6279" t="s">
        <v>967</v>
      </c>
      <c r="G6279" t="s">
        <v>968</v>
      </c>
      <c r="H6279" t="s">
        <v>969</v>
      </c>
      <c r="I6279">
        <v>22400</v>
      </c>
      <c r="J6279" t="s">
        <v>107</v>
      </c>
      <c r="K6279" s="1">
        <v>12000</v>
      </c>
      <c r="L6279" s="1">
        <v>12000</v>
      </c>
      <c r="M6279">
        <v>0</v>
      </c>
      <c r="N6279" s="1">
        <v>10812.67</v>
      </c>
      <c r="O6279" s="1">
        <v>1187.33</v>
      </c>
      <c r="P6279" s="1">
        <v>10812.67</v>
      </c>
      <c r="Q6279">
        <v>0</v>
      </c>
      <c r="R6279" s="1">
        <v>10678.96</v>
      </c>
      <c r="S6279">
        <v>133.71</v>
      </c>
    </row>
    <row r="6280" spans="1:19" x14ac:dyDescent="0.25">
      <c r="A6280" s="2" t="s">
        <v>966</v>
      </c>
      <c r="B6280" t="s">
        <v>967</v>
      </c>
      <c r="C6280" s="2" t="str">
        <f t="shared" si="336"/>
        <v>01</v>
      </c>
      <c r="D6280" t="s">
        <v>967</v>
      </c>
      <c r="E6280" s="2" t="str">
        <f t="shared" si="337"/>
        <v>010010000</v>
      </c>
      <c r="F6280" t="s">
        <v>967</v>
      </c>
      <c r="G6280" t="s">
        <v>968</v>
      </c>
      <c r="H6280" t="s">
        <v>969</v>
      </c>
      <c r="I6280">
        <v>22402</v>
      </c>
      <c r="J6280" t="s">
        <v>176</v>
      </c>
      <c r="K6280" s="1">
        <v>3800</v>
      </c>
      <c r="L6280" s="1">
        <v>3800</v>
      </c>
      <c r="M6280">
        <v>0</v>
      </c>
      <c r="N6280" s="1">
        <v>7212.6</v>
      </c>
      <c r="O6280" s="1">
        <v>-3412.6</v>
      </c>
      <c r="P6280" s="1">
        <v>7212.6</v>
      </c>
      <c r="Q6280">
        <v>0</v>
      </c>
      <c r="R6280" s="1">
        <v>7212.6</v>
      </c>
      <c r="S6280">
        <v>0</v>
      </c>
    </row>
    <row r="6281" spans="1:19" x14ac:dyDescent="0.25">
      <c r="A6281" s="2" t="s">
        <v>966</v>
      </c>
      <c r="B6281" t="s">
        <v>967</v>
      </c>
      <c r="C6281" s="2" t="str">
        <f t="shared" si="336"/>
        <v>01</v>
      </c>
      <c r="D6281" t="s">
        <v>967</v>
      </c>
      <c r="E6281" s="2" t="str">
        <f t="shared" si="337"/>
        <v>010010000</v>
      </c>
      <c r="F6281" t="s">
        <v>967</v>
      </c>
      <c r="G6281" t="s">
        <v>968</v>
      </c>
      <c r="H6281" t="s">
        <v>969</v>
      </c>
      <c r="I6281">
        <v>22409</v>
      </c>
      <c r="J6281" t="s">
        <v>80</v>
      </c>
      <c r="K6281" s="1">
        <v>95000</v>
      </c>
      <c r="L6281" s="1">
        <v>95000</v>
      </c>
      <c r="M6281">
        <v>0</v>
      </c>
      <c r="N6281" s="1">
        <v>108911.45</v>
      </c>
      <c r="O6281" s="1">
        <v>-13911.45</v>
      </c>
      <c r="P6281" s="1">
        <v>108911.45</v>
      </c>
      <c r="Q6281">
        <v>0</v>
      </c>
      <c r="R6281" s="1">
        <v>108911.45</v>
      </c>
      <c r="S6281">
        <v>0</v>
      </c>
    </row>
    <row r="6282" spans="1:19" x14ac:dyDescent="0.25">
      <c r="A6282" s="2" t="s">
        <v>966</v>
      </c>
      <c r="B6282" t="s">
        <v>967</v>
      </c>
      <c r="C6282" s="2" t="str">
        <f t="shared" si="336"/>
        <v>01</v>
      </c>
      <c r="D6282" t="s">
        <v>967</v>
      </c>
      <c r="E6282" s="2" t="str">
        <f t="shared" si="337"/>
        <v>010010000</v>
      </c>
      <c r="F6282" t="s">
        <v>967</v>
      </c>
      <c r="G6282" t="s">
        <v>968</v>
      </c>
      <c r="H6282" t="s">
        <v>969</v>
      </c>
      <c r="I6282">
        <v>22500</v>
      </c>
      <c r="J6282" t="s">
        <v>81</v>
      </c>
      <c r="K6282" s="1">
        <v>1600</v>
      </c>
      <c r="L6282" s="1">
        <v>1600</v>
      </c>
      <c r="M6282">
        <v>0</v>
      </c>
      <c r="N6282">
        <v>774</v>
      </c>
      <c r="O6282">
        <v>826</v>
      </c>
      <c r="P6282">
        <v>774</v>
      </c>
      <c r="Q6282">
        <v>0</v>
      </c>
      <c r="R6282">
        <v>774</v>
      </c>
      <c r="S6282">
        <v>0</v>
      </c>
    </row>
    <row r="6283" spans="1:19" x14ac:dyDescent="0.25">
      <c r="A6283" s="2" t="s">
        <v>966</v>
      </c>
      <c r="B6283" t="s">
        <v>967</v>
      </c>
      <c r="C6283" s="2" t="str">
        <f t="shared" si="336"/>
        <v>01</v>
      </c>
      <c r="D6283" t="s">
        <v>967</v>
      </c>
      <c r="E6283" s="2" t="str">
        <f t="shared" si="337"/>
        <v>010010000</v>
      </c>
      <c r="F6283" t="s">
        <v>967</v>
      </c>
      <c r="G6283" t="s">
        <v>968</v>
      </c>
      <c r="H6283" t="s">
        <v>969</v>
      </c>
      <c r="I6283">
        <v>22601</v>
      </c>
      <c r="J6283" t="s">
        <v>976</v>
      </c>
      <c r="K6283" s="1">
        <v>12000</v>
      </c>
      <c r="L6283" s="1">
        <v>12000</v>
      </c>
      <c r="M6283">
        <v>0</v>
      </c>
      <c r="N6283" s="1">
        <v>7144.3</v>
      </c>
      <c r="O6283" s="1">
        <v>4855.7</v>
      </c>
      <c r="P6283" s="1">
        <v>7144.3</v>
      </c>
      <c r="Q6283">
        <v>0</v>
      </c>
      <c r="R6283" s="1">
        <v>6904.04</v>
      </c>
      <c r="S6283">
        <v>240.26</v>
      </c>
    </row>
    <row r="6284" spans="1:19" x14ac:dyDescent="0.25">
      <c r="A6284" s="2" t="s">
        <v>966</v>
      </c>
      <c r="B6284" t="s">
        <v>967</v>
      </c>
      <c r="C6284" s="2" t="str">
        <f t="shared" si="336"/>
        <v>01</v>
      </c>
      <c r="D6284" t="s">
        <v>967</v>
      </c>
      <c r="E6284" s="2" t="str">
        <f t="shared" si="337"/>
        <v>010010000</v>
      </c>
      <c r="F6284" t="s">
        <v>967</v>
      </c>
      <c r="G6284" t="s">
        <v>968</v>
      </c>
      <c r="H6284" t="s">
        <v>969</v>
      </c>
      <c r="I6284">
        <v>22602</v>
      </c>
      <c r="J6284" t="s">
        <v>108</v>
      </c>
      <c r="K6284" s="1">
        <v>4000</v>
      </c>
      <c r="L6284" s="1">
        <v>4000</v>
      </c>
      <c r="M6284">
        <v>0</v>
      </c>
      <c r="N6284">
        <v>0</v>
      </c>
      <c r="O6284" s="1">
        <v>4000</v>
      </c>
      <c r="P6284">
        <v>0</v>
      </c>
      <c r="Q6284">
        <v>0</v>
      </c>
      <c r="R6284">
        <v>0</v>
      </c>
      <c r="S6284">
        <v>0</v>
      </c>
    </row>
    <row r="6285" spans="1:19" x14ac:dyDescent="0.25">
      <c r="A6285" s="2" t="s">
        <v>966</v>
      </c>
      <c r="B6285" t="s">
        <v>967</v>
      </c>
      <c r="C6285" s="2" t="str">
        <f t="shared" si="336"/>
        <v>01</v>
      </c>
      <c r="D6285" t="s">
        <v>967</v>
      </c>
      <c r="E6285" s="2" t="str">
        <f t="shared" si="337"/>
        <v>010010000</v>
      </c>
      <c r="F6285" t="s">
        <v>967</v>
      </c>
      <c r="G6285" t="s">
        <v>968</v>
      </c>
      <c r="H6285" t="s">
        <v>969</v>
      </c>
      <c r="I6285">
        <v>22603</v>
      </c>
      <c r="J6285" t="s">
        <v>82</v>
      </c>
      <c r="K6285">
        <v>100</v>
      </c>
      <c r="L6285">
        <v>100</v>
      </c>
      <c r="M6285">
        <v>0</v>
      </c>
      <c r="N6285">
        <v>0</v>
      </c>
      <c r="O6285">
        <v>100</v>
      </c>
      <c r="P6285">
        <v>0</v>
      </c>
      <c r="Q6285">
        <v>0</v>
      </c>
      <c r="R6285">
        <v>0</v>
      </c>
      <c r="S6285">
        <v>0</v>
      </c>
    </row>
    <row r="6286" spans="1:19" x14ac:dyDescent="0.25">
      <c r="A6286" s="2" t="s">
        <v>966</v>
      </c>
      <c r="B6286" t="s">
        <v>967</v>
      </c>
      <c r="C6286" s="2" t="str">
        <f t="shared" si="336"/>
        <v>01</v>
      </c>
      <c r="D6286" t="s">
        <v>967</v>
      </c>
      <c r="E6286" s="2" t="str">
        <f t="shared" si="337"/>
        <v>010010000</v>
      </c>
      <c r="F6286" t="s">
        <v>967</v>
      </c>
      <c r="G6286" t="s">
        <v>968</v>
      </c>
      <c r="H6286" t="s">
        <v>969</v>
      </c>
      <c r="I6286">
        <v>22606</v>
      </c>
      <c r="J6286" t="s">
        <v>83</v>
      </c>
      <c r="K6286" s="1">
        <v>50000</v>
      </c>
      <c r="L6286" s="1">
        <v>50000</v>
      </c>
      <c r="M6286">
        <v>0</v>
      </c>
      <c r="N6286" s="1">
        <v>111796.03</v>
      </c>
      <c r="O6286" s="1">
        <v>-61796.03</v>
      </c>
      <c r="P6286" s="1">
        <v>111796.03</v>
      </c>
      <c r="Q6286">
        <v>0</v>
      </c>
      <c r="R6286" s="1">
        <v>111796.03</v>
      </c>
      <c r="S6286">
        <v>0</v>
      </c>
    </row>
    <row r="6287" spans="1:19" x14ac:dyDescent="0.25">
      <c r="A6287" s="2" t="s">
        <v>966</v>
      </c>
      <c r="B6287" t="s">
        <v>967</v>
      </c>
      <c r="C6287" s="2" t="str">
        <f t="shared" si="336"/>
        <v>01</v>
      </c>
      <c r="D6287" t="s">
        <v>967</v>
      </c>
      <c r="E6287" s="2" t="str">
        <f t="shared" si="337"/>
        <v>010010000</v>
      </c>
      <c r="F6287" t="s">
        <v>967</v>
      </c>
      <c r="G6287" t="s">
        <v>968</v>
      </c>
      <c r="H6287" t="s">
        <v>969</v>
      </c>
      <c r="I6287">
        <v>22609</v>
      </c>
      <c r="J6287" t="s">
        <v>44</v>
      </c>
      <c r="K6287" s="1">
        <v>431000</v>
      </c>
      <c r="L6287" s="1">
        <v>431000</v>
      </c>
      <c r="M6287">
        <v>0</v>
      </c>
      <c r="N6287" s="1">
        <v>73943.91</v>
      </c>
      <c r="O6287" s="1">
        <v>357056.09</v>
      </c>
      <c r="P6287" s="1">
        <v>73943.91</v>
      </c>
      <c r="Q6287">
        <v>0</v>
      </c>
      <c r="R6287" s="1">
        <v>72549.94</v>
      </c>
      <c r="S6287" s="1">
        <v>1393.97</v>
      </c>
    </row>
    <row r="6288" spans="1:19" x14ac:dyDescent="0.25">
      <c r="A6288" s="2" t="s">
        <v>966</v>
      </c>
      <c r="B6288" t="s">
        <v>967</v>
      </c>
      <c r="C6288" s="2" t="str">
        <f t="shared" si="336"/>
        <v>01</v>
      </c>
      <c r="D6288" t="s">
        <v>967</v>
      </c>
      <c r="E6288" s="2" t="str">
        <f t="shared" si="337"/>
        <v>010010000</v>
      </c>
      <c r="F6288" t="s">
        <v>967</v>
      </c>
      <c r="G6288" t="s">
        <v>968</v>
      </c>
      <c r="H6288" t="s">
        <v>969</v>
      </c>
      <c r="I6288">
        <v>22700</v>
      </c>
      <c r="J6288" t="s">
        <v>84</v>
      </c>
      <c r="K6288" s="1">
        <v>626000</v>
      </c>
      <c r="L6288" s="1">
        <v>626000</v>
      </c>
      <c r="M6288">
        <v>0</v>
      </c>
      <c r="N6288" s="1">
        <v>611404.56000000006</v>
      </c>
      <c r="O6288" s="1">
        <v>14595.44</v>
      </c>
      <c r="P6288" s="1">
        <v>611404.56000000006</v>
      </c>
      <c r="Q6288">
        <v>0</v>
      </c>
      <c r="R6288" s="1">
        <v>611404.56000000006</v>
      </c>
      <c r="S6288">
        <v>0</v>
      </c>
    </row>
    <row r="6289" spans="1:19" x14ac:dyDescent="0.25">
      <c r="A6289" s="2" t="s">
        <v>966</v>
      </c>
      <c r="B6289" t="s">
        <v>967</v>
      </c>
      <c r="C6289" s="2" t="str">
        <f t="shared" si="336"/>
        <v>01</v>
      </c>
      <c r="D6289" t="s">
        <v>967</v>
      </c>
      <c r="E6289" s="2" t="str">
        <f t="shared" si="337"/>
        <v>010010000</v>
      </c>
      <c r="F6289" t="s">
        <v>967</v>
      </c>
      <c r="G6289" t="s">
        <v>968</v>
      </c>
      <c r="H6289" t="s">
        <v>969</v>
      </c>
      <c r="I6289">
        <v>22701</v>
      </c>
      <c r="J6289" t="s">
        <v>85</v>
      </c>
      <c r="K6289" s="1">
        <v>702500</v>
      </c>
      <c r="L6289" s="1">
        <v>702500</v>
      </c>
      <c r="M6289">
        <v>0</v>
      </c>
      <c r="N6289" s="1">
        <v>700315.77</v>
      </c>
      <c r="O6289" s="1">
        <v>2184.23</v>
      </c>
      <c r="P6289" s="1">
        <v>700315.77</v>
      </c>
      <c r="Q6289">
        <v>0</v>
      </c>
      <c r="R6289" s="1">
        <v>700315.68</v>
      </c>
      <c r="S6289">
        <v>0.09</v>
      </c>
    </row>
    <row r="6290" spans="1:19" x14ac:dyDescent="0.25">
      <c r="A6290" s="2" t="s">
        <v>966</v>
      </c>
      <c r="B6290" t="s">
        <v>967</v>
      </c>
      <c r="C6290" s="2" t="str">
        <f t="shared" si="336"/>
        <v>01</v>
      </c>
      <c r="D6290" t="s">
        <v>967</v>
      </c>
      <c r="E6290" s="2" t="str">
        <f t="shared" si="337"/>
        <v>010010000</v>
      </c>
      <c r="F6290" t="s">
        <v>967</v>
      </c>
      <c r="G6290" t="s">
        <v>968</v>
      </c>
      <c r="H6290" t="s">
        <v>969</v>
      </c>
      <c r="I6290">
        <v>22703</v>
      </c>
      <c r="J6290" t="s">
        <v>168</v>
      </c>
      <c r="K6290" s="1">
        <v>1700000</v>
      </c>
      <c r="L6290" s="1">
        <v>1700000</v>
      </c>
      <c r="M6290">
        <v>0</v>
      </c>
      <c r="N6290" s="1">
        <v>966094.41</v>
      </c>
      <c r="O6290" s="1">
        <v>733905.59</v>
      </c>
      <c r="P6290" s="1">
        <v>966094.41</v>
      </c>
      <c r="Q6290">
        <v>0</v>
      </c>
      <c r="R6290" s="1">
        <v>672060.17</v>
      </c>
      <c r="S6290" s="1">
        <v>294034.24</v>
      </c>
    </row>
    <row r="6291" spans="1:19" x14ac:dyDescent="0.25">
      <c r="A6291" s="2" t="s">
        <v>966</v>
      </c>
      <c r="B6291" t="s">
        <v>967</v>
      </c>
      <c r="C6291" s="2" t="str">
        <f t="shared" si="336"/>
        <v>01</v>
      </c>
      <c r="D6291" t="s">
        <v>967</v>
      </c>
      <c r="E6291" s="2" t="str">
        <f t="shared" si="337"/>
        <v>010010000</v>
      </c>
      <c r="F6291" t="s">
        <v>967</v>
      </c>
      <c r="G6291" t="s">
        <v>968</v>
      </c>
      <c r="H6291" t="s">
        <v>969</v>
      </c>
      <c r="I6291">
        <v>22706</v>
      </c>
      <c r="J6291" t="s">
        <v>86</v>
      </c>
      <c r="K6291">
        <v>100</v>
      </c>
      <c r="L6291">
        <v>100</v>
      </c>
      <c r="M6291">
        <v>0</v>
      </c>
      <c r="N6291">
        <v>0</v>
      </c>
      <c r="O6291">
        <v>100</v>
      </c>
      <c r="P6291">
        <v>0</v>
      </c>
      <c r="Q6291">
        <v>0</v>
      </c>
      <c r="R6291">
        <v>0</v>
      </c>
      <c r="S6291">
        <v>0</v>
      </c>
    </row>
    <row r="6292" spans="1:19" x14ac:dyDescent="0.25">
      <c r="A6292" s="2" t="s">
        <v>966</v>
      </c>
      <c r="B6292" t="s">
        <v>967</v>
      </c>
      <c r="C6292" s="2" t="str">
        <f t="shared" si="336"/>
        <v>01</v>
      </c>
      <c r="D6292" t="s">
        <v>967</v>
      </c>
      <c r="E6292" s="2" t="str">
        <f t="shared" si="337"/>
        <v>010010000</v>
      </c>
      <c r="F6292" t="s">
        <v>967</v>
      </c>
      <c r="G6292" t="s">
        <v>968</v>
      </c>
      <c r="H6292" t="s">
        <v>969</v>
      </c>
      <c r="I6292">
        <v>22709</v>
      </c>
      <c r="J6292" t="s">
        <v>87</v>
      </c>
      <c r="K6292" s="1">
        <v>1631000</v>
      </c>
      <c r="L6292" s="1">
        <v>1631000</v>
      </c>
      <c r="M6292">
        <v>0</v>
      </c>
      <c r="N6292" s="1">
        <v>1168063.48</v>
      </c>
      <c r="O6292" s="1">
        <v>462936.52</v>
      </c>
      <c r="P6292" s="1">
        <v>1168063.48</v>
      </c>
      <c r="Q6292">
        <v>0</v>
      </c>
      <c r="R6292" s="1">
        <v>917962.07</v>
      </c>
      <c r="S6292" s="1">
        <v>250101.41</v>
      </c>
    </row>
    <row r="6293" spans="1:19" x14ac:dyDescent="0.25">
      <c r="A6293" s="2" t="s">
        <v>966</v>
      </c>
      <c r="B6293" t="s">
        <v>967</v>
      </c>
      <c r="C6293" s="2" t="str">
        <f t="shared" si="336"/>
        <v>01</v>
      </c>
      <c r="D6293" t="s">
        <v>967</v>
      </c>
      <c r="E6293" s="2" t="str">
        <f t="shared" si="337"/>
        <v>010010000</v>
      </c>
      <c r="F6293" t="s">
        <v>967</v>
      </c>
      <c r="G6293" t="s">
        <v>968</v>
      </c>
      <c r="H6293" t="s">
        <v>969</v>
      </c>
      <c r="I6293">
        <v>22802</v>
      </c>
      <c r="J6293" t="s">
        <v>204</v>
      </c>
      <c r="K6293">
        <v>100</v>
      </c>
      <c r="L6293">
        <v>100</v>
      </c>
      <c r="M6293">
        <v>0</v>
      </c>
      <c r="N6293">
        <v>0</v>
      </c>
      <c r="O6293">
        <v>100</v>
      </c>
      <c r="P6293">
        <v>0</v>
      </c>
      <c r="Q6293">
        <v>0</v>
      </c>
      <c r="R6293">
        <v>0</v>
      </c>
      <c r="S6293">
        <v>0</v>
      </c>
    </row>
    <row r="6294" spans="1:19" x14ac:dyDescent="0.25">
      <c r="A6294" s="2" t="s">
        <v>966</v>
      </c>
      <c r="B6294" t="s">
        <v>967</v>
      </c>
      <c r="C6294" s="2" t="str">
        <f t="shared" si="336"/>
        <v>01</v>
      </c>
      <c r="D6294" t="s">
        <v>967</v>
      </c>
      <c r="E6294" s="2" t="str">
        <f t="shared" si="337"/>
        <v>010010000</v>
      </c>
      <c r="F6294" t="s">
        <v>967</v>
      </c>
      <c r="G6294" t="s">
        <v>968</v>
      </c>
      <c r="H6294" t="s">
        <v>969</v>
      </c>
      <c r="I6294">
        <v>22809</v>
      </c>
      <c r="J6294" t="s">
        <v>308</v>
      </c>
      <c r="K6294">
        <v>100</v>
      </c>
      <c r="L6294">
        <v>100</v>
      </c>
      <c r="M6294">
        <v>0</v>
      </c>
      <c r="N6294">
        <v>0</v>
      </c>
      <c r="O6294">
        <v>100</v>
      </c>
      <c r="P6294">
        <v>0</v>
      </c>
      <c r="Q6294">
        <v>0</v>
      </c>
      <c r="R6294">
        <v>0</v>
      </c>
      <c r="S6294">
        <v>0</v>
      </c>
    </row>
    <row r="6295" spans="1:19" x14ac:dyDescent="0.25">
      <c r="A6295" s="2" t="s">
        <v>966</v>
      </c>
      <c r="B6295" t="s">
        <v>967</v>
      </c>
      <c r="C6295" s="2" t="str">
        <f t="shared" ref="C6295:C6319" si="338">"01"</f>
        <v>01</v>
      </c>
      <c r="D6295" t="s">
        <v>967</v>
      </c>
      <c r="E6295" s="2" t="str">
        <f t="shared" ref="E6295:E6319" si="339">"010010000"</f>
        <v>010010000</v>
      </c>
      <c r="F6295" t="s">
        <v>967</v>
      </c>
      <c r="G6295" t="s">
        <v>968</v>
      </c>
      <c r="H6295" t="s">
        <v>969</v>
      </c>
      <c r="I6295">
        <v>22900</v>
      </c>
      <c r="J6295" t="s">
        <v>868</v>
      </c>
      <c r="K6295" s="1">
        <v>1000</v>
      </c>
      <c r="L6295" s="1">
        <v>1000</v>
      </c>
      <c r="M6295">
        <v>0</v>
      </c>
      <c r="N6295">
        <v>0</v>
      </c>
      <c r="O6295" s="1">
        <v>1000</v>
      </c>
      <c r="P6295">
        <v>0</v>
      </c>
      <c r="Q6295">
        <v>0</v>
      </c>
      <c r="R6295">
        <v>0</v>
      </c>
      <c r="S6295">
        <v>0</v>
      </c>
    </row>
    <row r="6296" spans="1:19" x14ac:dyDescent="0.25">
      <c r="A6296" s="2" t="s">
        <v>966</v>
      </c>
      <c r="B6296" t="s">
        <v>967</v>
      </c>
      <c r="C6296" s="2" t="str">
        <f t="shared" si="338"/>
        <v>01</v>
      </c>
      <c r="D6296" t="s">
        <v>967</v>
      </c>
      <c r="E6296" s="2" t="str">
        <f t="shared" si="339"/>
        <v>010010000</v>
      </c>
      <c r="F6296" t="s">
        <v>967</v>
      </c>
      <c r="G6296" t="s">
        <v>968</v>
      </c>
      <c r="H6296" t="s">
        <v>969</v>
      </c>
      <c r="I6296">
        <v>23000</v>
      </c>
      <c r="J6296" t="s">
        <v>977</v>
      </c>
      <c r="K6296" s="1">
        <v>125000</v>
      </c>
      <c r="L6296" s="1">
        <v>125000</v>
      </c>
      <c r="M6296">
        <v>0</v>
      </c>
      <c r="N6296" s="1">
        <v>71074.67</v>
      </c>
      <c r="O6296" s="1">
        <v>53925.33</v>
      </c>
      <c r="P6296" s="1">
        <v>71074.67</v>
      </c>
      <c r="Q6296">
        <v>0</v>
      </c>
      <c r="R6296" s="1">
        <v>71074.67</v>
      </c>
      <c r="S6296">
        <v>0</v>
      </c>
    </row>
    <row r="6297" spans="1:19" x14ac:dyDescent="0.25">
      <c r="A6297" s="2" t="s">
        <v>966</v>
      </c>
      <c r="B6297" t="s">
        <v>967</v>
      </c>
      <c r="C6297" s="2" t="str">
        <f t="shared" si="338"/>
        <v>01</v>
      </c>
      <c r="D6297" t="s">
        <v>967</v>
      </c>
      <c r="E6297" s="2" t="str">
        <f t="shared" si="339"/>
        <v>010010000</v>
      </c>
      <c r="F6297" t="s">
        <v>967</v>
      </c>
      <c r="G6297" t="s">
        <v>968</v>
      </c>
      <c r="H6297" t="s">
        <v>969</v>
      </c>
      <c r="I6297">
        <v>23001</v>
      </c>
      <c r="J6297" t="s">
        <v>88</v>
      </c>
      <c r="K6297">
        <v>800</v>
      </c>
      <c r="L6297">
        <v>800</v>
      </c>
      <c r="M6297">
        <v>0</v>
      </c>
      <c r="N6297">
        <v>541.51</v>
      </c>
      <c r="O6297">
        <v>258.49</v>
      </c>
      <c r="P6297">
        <v>541.51</v>
      </c>
      <c r="Q6297">
        <v>0</v>
      </c>
      <c r="R6297">
        <v>216.31</v>
      </c>
      <c r="S6297">
        <v>325.2</v>
      </c>
    </row>
    <row r="6298" spans="1:19" x14ac:dyDescent="0.25">
      <c r="A6298" s="2" t="s">
        <v>966</v>
      </c>
      <c r="B6298" t="s">
        <v>967</v>
      </c>
      <c r="C6298" s="2" t="str">
        <f t="shared" si="338"/>
        <v>01</v>
      </c>
      <c r="D6298" t="s">
        <v>967</v>
      </c>
      <c r="E6298" s="2" t="str">
        <f t="shared" si="339"/>
        <v>010010000</v>
      </c>
      <c r="F6298" t="s">
        <v>967</v>
      </c>
      <c r="G6298" t="s">
        <v>968</v>
      </c>
      <c r="H6298" t="s">
        <v>969</v>
      </c>
      <c r="I6298">
        <v>23100</v>
      </c>
      <c r="J6298" t="s">
        <v>89</v>
      </c>
      <c r="K6298">
        <v>800</v>
      </c>
      <c r="L6298">
        <v>800</v>
      </c>
      <c r="M6298">
        <v>0</v>
      </c>
      <c r="N6298" s="1">
        <v>1267.06</v>
      </c>
      <c r="O6298">
        <v>-467.06</v>
      </c>
      <c r="P6298" s="1">
        <v>1267.06</v>
      </c>
      <c r="Q6298">
        <v>0</v>
      </c>
      <c r="R6298" s="1">
        <v>1267.05</v>
      </c>
      <c r="S6298">
        <v>0.01</v>
      </c>
    </row>
    <row r="6299" spans="1:19" x14ac:dyDescent="0.25">
      <c r="A6299" s="2" t="s">
        <v>966</v>
      </c>
      <c r="B6299" t="s">
        <v>967</v>
      </c>
      <c r="C6299" s="2" t="str">
        <f t="shared" si="338"/>
        <v>01</v>
      </c>
      <c r="D6299" t="s">
        <v>967</v>
      </c>
      <c r="E6299" s="2" t="str">
        <f t="shared" si="339"/>
        <v>010010000</v>
      </c>
      <c r="F6299" t="s">
        <v>967</v>
      </c>
      <c r="G6299" t="s">
        <v>968</v>
      </c>
      <c r="H6299" t="s">
        <v>969</v>
      </c>
      <c r="I6299">
        <v>23301</v>
      </c>
      <c r="J6299" t="s">
        <v>345</v>
      </c>
      <c r="K6299" s="1">
        <v>16000</v>
      </c>
      <c r="L6299" s="1">
        <v>16000</v>
      </c>
      <c r="M6299">
        <v>0</v>
      </c>
      <c r="N6299" s="1">
        <v>8254.0499999999993</v>
      </c>
      <c r="O6299" s="1">
        <v>7745.95</v>
      </c>
      <c r="P6299" s="1">
        <v>8254.0499999999993</v>
      </c>
      <c r="Q6299">
        <v>0</v>
      </c>
      <c r="R6299" s="1">
        <v>8254.0499999999993</v>
      </c>
      <c r="S6299">
        <v>0</v>
      </c>
    </row>
    <row r="6300" spans="1:19" x14ac:dyDescent="0.25">
      <c r="A6300" s="2" t="s">
        <v>966</v>
      </c>
      <c r="B6300" t="s">
        <v>967</v>
      </c>
      <c r="C6300" s="2" t="str">
        <f t="shared" si="338"/>
        <v>01</v>
      </c>
      <c r="D6300" t="s">
        <v>967</v>
      </c>
      <c r="E6300" s="2" t="str">
        <f t="shared" si="339"/>
        <v>010010000</v>
      </c>
      <c r="F6300" t="s">
        <v>967</v>
      </c>
      <c r="G6300" t="s">
        <v>968</v>
      </c>
      <c r="H6300" t="s">
        <v>969</v>
      </c>
      <c r="I6300">
        <v>23309</v>
      </c>
      <c r="J6300" t="s">
        <v>224</v>
      </c>
      <c r="K6300">
        <v>100</v>
      </c>
      <c r="L6300">
        <v>100</v>
      </c>
      <c r="M6300">
        <v>0</v>
      </c>
      <c r="N6300" s="1">
        <v>1791</v>
      </c>
      <c r="O6300" s="1">
        <v>-1691</v>
      </c>
      <c r="P6300" s="1">
        <v>1791</v>
      </c>
      <c r="Q6300">
        <v>0</v>
      </c>
      <c r="R6300" s="1">
        <v>1791</v>
      </c>
      <c r="S6300">
        <v>0</v>
      </c>
    </row>
    <row r="6301" spans="1:19" x14ac:dyDescent="0.25">
      <c r="A6301" s="2" t="s">
        <v>966</v>
      </c>
      <c r="B6301" t="s">
        <v>967</v>
      </c>
      <c r="C6301" s="2" t="str">
        <f t="shared" si="338"/>
        <v>01</v>
      </c>
      <c r="D6301" t="s">
        <v>967</v>
      </c>
      <c r="E6301" s="2" t="str">
        <f t="shared" si="339"/>
        <v>010010000</v>
      </c>
      <c r="F6301" t="s">
        <v>967</v>
      </c>
      <c r="G6301" t="s">
        <v>968</v>
      </c>
      <c r="H6301" t="s">
        <v>969</v>
      </c>
      <c r="I6301">
        <v>28001</v>
      </c>
      <c r="J6301" t="s">
        <v>45</v>
      </c>
      <c r="K6301" s="1">
        <v>14000</v>
      </c>
      <c r="L6301" s="1">
        <v>72000</v>
      </c>
      <c r="M6301" s="1">
        <v>58000</v>
      </c>
      <c r="N6301" s="1">
        <v>51350.68</v>
      </c>
      <c r="O6301" s="1">
        <v>20649.32</v>
      </c>
      <c r="P6301" s="1">
        <v>51350.68</v>
      </c>
      <c r="Q6301">
        <v>0</v>
      </c>
      <c r="R6301" s="1">
        <v>39399.01</v>
      </c>
      <c r="S6301" s="1">
        <v>11951.67</v>
      </c>
    </row>
    <row r="6302" spans="1:19" x14ac:dyDescent="0.25">
      <c r="A6302" s="2" t="s">
        <v>966</v>
      </c>
      <c r="B6302" t="s">
        <v>967</v>
      </c>
      <c r="C6302" s="2" t="str">
        <f t="shared" si="338"/>
        <v>01</v>
      </c>
      <c r="D6302" t="s">
        <v>967</v>
      </c>
      <c r="E6302" s="2" t="str">
        <f t="shared" si="339"/>
        <v>010010000</v>
      </c>
      <c r="F6302" t="s">
        <v>967</v>
      </c>
      <c r="G6302" t="s">
        <v>968</v>
      </c>
      <c r="H6302" t="s">
        <v>969</v>
      </c>
      <c r="I6302">
        <v>48099</v>
      </c>
      <c r="J6302" t="s">
        <v>118</v>
      </c>
      <c r="K6302" s="1">
        <v>4871500</v>
      </c>
      <c r="L6302" s="1">
        <v>4871500</v>
      </c>
      <c r="M6302">
        <v>0</v>
      </c>
      <c r="N6302" s="1">
        <v>4541418.76</v>
      </c>
      <c r="O6302" s="1">
        <v>330081.24</v>
      </c>
      <c r="P6302" s="1">
        <v>4541418.76</v>
      </c>
      <c r="Q6302">
        <v>0</v>
      </c>
      <c r="R6302" s="1">
        <v>4541418.76</v>
      </c>
      <c r="S6302">
        <v>0</v>
      </c>
    </row>
    <row r="6303" spans="1:19" x14ac:dyDescent="0.25">
      <c r="A6303" s="2" t="s">
        <v>966</v>
      </c>
      <c r="B6303" t="s">
        <v>967</v>
      </c>
      <c r="C6303" s="2" t="str">
        <f t="shared" si="338"/>
        <v>01</v>
      </c>
      <c r="D6303" t="s">
        <v>967</v>
      </c>
      <c r="E6303" s="2" t="str">
        <f t="shared" si="339"/>
        <v>010010000</v>
      </c>
      <c r="F6303" t="s">
        <v>967</v>
      </c>
      <c r="G6303" t="s">
        <v>968</v>
      </c>
      <c r="H6303" t="s">
        <v>969</v>
      </c>
      <c r="I6303">
        <v>62300</v>
      </c>
      <c r="J6303" t="s">
        <v>90</v>
      </c>
      <c r="K6303" s="1">
        <v>105500</v>
      </c>
      <c r="L6303" s="1">
        <v>105500</v>
      </c>
      <c r="M6303">
        <v>0</v>
      </c>
      <c r="N6303" s="1">
        <v>144210.43</v>
      </c>
      <c r="O6303" s="1">
        <v>-38710.43</v>
      </c>
      <c r="P6303" s="1">
        <v>144210.43</v>
      </c>
      <c r="Q6303">
        <v>0</v>
      </c>
      <c r="R6303" s="1">
        <v>100979.14</v>
      </c>
      <c r="S6303" s="1">
        <v>43231.29</v>
      </c>
    </row>
    <row r="6304" spans="1:19" x14ac:dyDescent="0.25">
      <c r="A6304" s="2" t="s">
        <v>966</v>
      </c>
      <c r="B6304" t="s">
        <v>967</v>
      </c>
      <c r="C6304" s="2" t="str">
        <f t="shared" si="338"/>
        <v>01</v>
      </c>
      <c r="D6304" t="s">
        <v>967</v>
      </c>
      <c r="E6304" s="2" t="str">
        <f t="shared" si="339"/>
        <v>010010000</v>
      </c>
      <c r="F6304" t="s">
        <v>967</v>
      </c>
      <c r="G6304" t="s">
        <v>968</v>
      </c>
      <c r="H6304" t="s">
        <v>969</v>
      </c>
      <c r="I6304">
        <v>62301</v>
      </c>
      <c r="J6304" t="s">
        <v>157</v>
      </c>
      <c r="K6304" s="1">
        <v>142000</v>
      </c>
      <c r="L6304" s="1">
        <v>142000</v>
      </c>
      <c r="M6304">
        <v>0</v>
      </c>
      <c r="N6304" s="1">
        <v>22573.16</v>
      </c>
      <c r="O6304" s="1">
        <v>119426.84</v>
      </c>
      <c r="P6304" s="1">
        <v>22573.16</v>
      </c>
      <c r="Q6304">
        <v>0</v>
      </c>
      <c r="R6304" s="1">
        <v>17262.919999999998</v>
      </c>
      <c r="S6304" s="1">
        <v>5310.24</v>
      </c>
    </row>
    <row r="6305" spans="1:19" x14ac:dyDescent="0.25">
      <c r="A6305" s="2" t="s">
        <v>966</v>
      </c>
      <c r="B6305" t="s">
        <v>967</v>
      </c>
      <c r="C6305" s="2" t="str">
        <f t="shared" si="338"/>
        <v>01</v>
      </c>
      <c r="D6305" t="s">
        <v>967</v>
      </c>
      <c r="E6305" s="2" t="str">
        <f t="shared" si="339"/>
        <v>010010000</v>
      </c>
      <c r="F6305" t="s">
        <v>967</v>
      </c>
      <c r="G6305" t="s">
        <v>968</v>
      </c>
      <c r="H6305" t="s">
        <v>969</v>
      </c>
      <c r="I6305">
        <v>62308</v>
      </c>
      <c r="J6305" t="s">
        <v>341</v>
      </c>
      <c r="K6305" s="1">
        <v>215000</v>
      </c>
      <c r="L6305" s="1">
        <v>215000</v>
      </c>
      <c r="M6305">
        <v>0</v>
      </c>
      <c r="N6305" s="1">
        <v>49000.63</v>
      </c>
      <c r="O6305" s="1">
        <v>165999.37</v>
      </c>
      <c r="P6305" s="1">
        <v>49000.63</v>
      </c>
      <c r="Q6305">
        <v>0</v>
      </c>
      <c r="R6305" s="1">
        <v>20384.48</v>
      </c>
      <c r="S6305" s="1">
        <v>28616.15</v>
      </c>
    </row>
    <row r="6306" spans="1:19" x14ac:dyDescent="0.25">
      <c r="A6306" s="2" t="s">
        <v>966</v>
      </c>
      <c r="B6306" t="s">
        <v>967</v>
      </c>
      <c r="C6306" s="2" t="str">
        <f t="shared" si="338"/>
        <v>01</v>
      </c>
      <c r="D6306" t="s">
        <v>967</v>
      </c>
      <c r="E6306" s="2" t="str">
        <f t="shared" si="339"/>
        <v>010010000</v>
      </c>
      <c r="F6306" t="s">
        <v>967</v>
      </c>
      <c r="G6306" t="s">
        <v>968</v>
      </c>
      <c r="H6306" t="s">
        <v>969</v>
      </c>
      <c r="I6306">
        <v>62399</v>
      </c>
      <c r="J6306" t="s">
        <v>92</v>
      </c>
      <c r="K6306" s="1">
        <v>5000</v>
      </c>
      <c r="L6306" s="1">
        <v>5000</v>
      </c>
      <c r="M6306">
        <v>0</v>
      </c>
      <c r="N6306" s="1">
        <v>19441.07</v>
      </c>
      <c r="O6306" s="1">
        <v>-14441.07</v>
      </c>
      <c r="P6306" s="1">
        <v>19441.07</v>
      </c>
      <c r="Q6306">
        <v>0</v>
      </c>
      <c r="R6306" s="1">
        <v>19441.07</v>
      </c>
      <c r="S6306">
        <v>0</v>
      </c>
    </row>
    <row r="6307" spans="1:19" x14ac:dyDescent="0.25">
      <c r="A6307" s="2" t="s">
        <v>966</v>
      </c>
      <c r="B6307" t="s">
        <v>967</v>
      </c>
      <c r="C6307" s="2" t="str">
        <f t="shared" si="338"/>
        <v>01</v>
      </c>
      <c r="D6307" t="s">
        <v>967</v>
      </c>
      <c r="E6307" s="2" t="str">
        <f t="shared" si="339"/>
        <v>010010000</v>
      </c>
      <c r="F6307" t="s">
        <v>967</v>
      </c>
      <c r="G6307" t="s">
        <v>968</v>
      </c>
      <c r="H6307" t="s">
        <v>969</v>
      </c>
      <c r="I6307">
        <v>62500</v>
      </c>
      <c r="J6307" t="s">
        <v>93</v>
      </c>
      <c r="K6307" s="1">
        <v>8000</v>
      </c>
      <c r="L6307" s="1">
        <v>8000</v>
      </c>
      <c r="M6307">
        <v>0</v>
      </c>
      <c r="N6307" s="1">
        <v>13430.39</v>
      </c>
      <c r="O6307" s="1">
        <v>-5430.39</v>
      </c>
      <c r="P6307" s="1">
        <v>13430.39</v>
      </c>
      <c r="Q6307">
        <v>0</v>
      </c>
      <c r="R6307" s="1">
        <v>9386.8799999999992</v>
      </c>
      <c r="S6307" s="1">
        <v>4043.51</v>
      </c>
    </row>
    <row r="6308" spans="1:19" x14ac:dyDescent="0.25">
      <c r="A6308" s="2" t="s">
        <v>966</v>
      </c>
      <c r="B6308" t="s">
        <v>967</v>
      </c>
      <c r="C6308" s="2" t="str">
        <f t="shared" si="338"/>
        <v>01</v>
      </c>
      <c r="D6308" t="s">
        <v>967</v>
      </c>
      <c r="E6308" s="2" t="str">
        <f t="shared" si="339"/>
        <v>010010000</v>
      </c>
      <c r="F6308" t="s">
        <v>967</v>
      </c>
      <c r="G6308" t="s">
        <v>968</v>
      </c>
      <c r="H6308" t="s">
        <v>969</v>
      </c>
      <c r="I6308">
        <v>62501</v>
      </c>
      <c r="J6308" t="s">
        <v>126</v>
      </c>
      <c r="K6308">
        <v>200</v>
      </c>
      <c r="L6308">
        <v>200</v>
      </c>
      <c r="M6308">
        <v>0</v>
      </c>
      <c r="N6308">
        <v>998.25</v>
      </c>
      <c r="O6308">
        <v>-798.25</v>
      </c>
      <c r="P6308">
        <v>998.25</v>
      </c>
      <c r="Q6308">
        <v>0</v>
      </c>
      <c r="R6308">
        <v>998.25</v>
      </c>
      <c r="S6308">
        <v>0</v>
      </c>
    </row>
    <row r="6309" spans="1:19" x14ac:dyDescent="0.25">
      <c r="A6309" s="2" t="s">
        <v>966</v>
      </c>
      <c r="B6309" t="s">
        <v>967</v>
      </c>
      <c r="C6309" s="2" t="str">
        <f t="shared" si="338"/>
        <v>01</v>
      </c>
      <c r="D6309" t="s">
        <v>967</v>
      </c>
      <c r="E6309" s="2" t="str">
        <f t="shared" si="339"/>
        <v>010010000</v>
      </c>
      <c r="F6309" t="s">
        <v>967</v>
      </c>
      <c r="G6309" t="s">
        <v>968</v>
      </c>
      <c r="H6309" t="s">
        <v>969</v>
      </c>
      <c r="I6309">
        <v>62502</v>
      </c>
      <c r="J6309" t="s">
        <v>94</v>
      </c>
      <c r="K6309" s="1">
        <v>6500</v>
      </c>
      <c r="L6309" s="1">
        <v>6500</v>
      </c>
      <c r="M6309">
        <v>0</v>
      </c>
      <c r="N6309" s="1">
        <v>22784.87</v>
      </c>
      <c r="O6309" s="1">
        <v>-16284.87</v>
      </c>
      <c r="P6309" s="1">
        <v>22784.87</v>
      </c>
      <c r="Q6309">
        <v>0</v>
      </c>
      <c r="R6309" s="1">
        <v>22784.87</v>
      </c>
      <c r="S6309">
        <v>0</v>
      </c>
    </row>
    <row r="6310" spans="1:19" x14ac:dyDescent="0.25">
      <c r="A6310" s="2" t="s">
        <v>966</v>
      </c>
      <c r="B6310" t="s">
        <v>967</v>
      </c>
      <c r="C6310" s="2" t="str">
        <f t="shared" si="338"/>
        <v>01</v>
      </c>
      <c r="D6310" t="s">
        <v>967</v>
      </c>
      <c r="E6310" s="2" t="str">
        <f t="shared" si="339"/>
        <v>010010000</v>
      </c>
      <c r="F6310" t="s">
        <v>967</v>
      </c>
      <c r="G6310" t="s">
        <v>968</v>
      </c>
      <c r="H6310" t="s">
        <v>969</v>
      </c>
      <c r="I6310">
        <v>62600</v>
      </c>
      <c r="J6310" t="s">
        <v>170</v>
      </c>
      <c r="K6310" s="1">
        <v>401000</v>
      </c>
      <c r="L6310" s="1">
        <v>401000</v>
      </c>
      <c r="M6310">
        <v>0</v>
      </c>
      <c r="N6310" s="1">
        <v>413111.12</v>
      </c>
      <c r="O6310" s="1">
        <v>-12111.12</v>
      </c>
      <c r="P6310" s="1">
        <v>413111.12</v>
      </c>
      <c r="Q6310">
        <v>0</v>
      </c>
      <c r="R6310" s="1">
        <v>413111.03999999998</v>
      </c>
      <c r="S6310">
        <v>0.08</v>
      </c>
    </row>
    <row r="6311" spans="1:19" x14ac:dyDescent="0.25">
      <c r="A6311" s="2" t="s">
        <v>966</v>
      </c>
      <c r="B6311" t="s">
        <v>967</v>
      </c>
      <c r="C6311" s="2" t="str">
        <f t="shared" si="338"/>
        <v>01</v>
      </c>
      <c r="D6311" t="s">
        <v>967</v>
      </c>
      <c r="E6311" s="2" t="str">
        <f t="shared" si="339"/>
        <v>010010000</v>
      </c>
      <c r="F6311" t="s">
        <v>967</v>
      </c>
      <c r="G6311" t="s">
        <v>968</v>
      </c>
      <c r="H6311" t="s">
        <v>969</v>
      </c>
      <c r="I6311">
        <v>62801</v>
      </c>
      <c r="J6311" t="s">
        <v>128</v>
      </c>
      <c r="K6311" s="1">
        <v>12000</v>
      </c>
      <c r="L6311" s="1">
        <v>12000</v>
      </c>
      <c r="M6311">
        <v>0</v>
      </c>
      <c r="N6311" s="1">
        <v>12051.41</v>
      </c>
      <c r="O6311">
        <v>-51.41</v>
      </c>
      <c r="P6311" s="1">
        <v>12051.41</v>
      </c>
      <c r="Q6311">
        <v>0</v>
      </c>
      <c r="R6311" s="1">
        <v>12051.41</v>
      </c>
      <c r="S6311">
        <v>0</v>
      </c>
    </row>
    <row r="6312" spans="1:19" x14ac:dyDescent="0.25">
      <c r="A6312" s="2" t="s">
        <v>966</v>
      </c>
      <c r="B6312" t="s">
        <v>967</v>
      </c>
      <c r="C6312" s="2" t="str">
        <f t="shared" si="338"/>
        <v>01</v>
      </c>
      <c r="D6312" t="s">
        <v>967</v>
      </c>
      <c r="E6312" s="2" t="str">
        <f t="shared" si="339"/>
        <v>010010000</v>
      </c>
      <c r="F6312" t="s">
        <v>967</v>
      </c>
      <c r="G6312" t="s">
        <v>968</v>
      </c>
      <c r="H6312" t="s">
        <v>969</v>
      </c>
      <c r="I6312">
        <v>62899</v>
      </c>
      <c r="J6312" t="s">
        <v>654</v>
      </c>
      <c r="K6312" s="1">
        <v>1000</v>
      </c>
      <c r="L6312" s="1">
        <v>1000</v>
      </c>
      <c r="M6312">
        <v>0</v>
      </c>
      <c r="N6312">
        <v>0</v>
      </c>
      <c r="O6312" s="1">
        <v>1000</v>
      </c>
      <c r="P6312">
        <v>0</v>
      </c>
      <c r="Q6312">
        <v>0</v>
      </c>
      <c r="R6312">
        <v>0</v>
      </c>
      <c r="S6312">
        <v>0</v>
      </c>
    </row>
    <row r="6313" spans="1:19" x14ac:dyDescent="0.25">
      <c r="A6313" s="2" t="s">
        <v>966</v>
      </c>
      <c r="B6313" t="s">
        <v>967</v>
      </c>
      <c r="C6313" s="2" t="str">
        <f t="shared" si="338"/>
        <v>01</v>
      </c>
      <c r="D6313" t="s">
        <v>967</v>
      </c>
      <c r="E6313" s="2" t="str">
        <f t="shared" si="339"/>
        <v>010010000</v>
      </c>
      <c r="F6313" t="s">
        <v>967</v>
      </c>
      <c r="G6313" t="s">
        <v>968</v>
      </c>
      <c r="H6313" t="s">
        <v>969</v>
      </c>
      <c r="I6313">
        <v>63100</v>
      </c>
      <c r="J6313" t="s">
        <v>97</v>
      </c>
      <c r="K6313">
        <v>100</v>
      </c>
      <c r="L6313">
        <v>100</v>
      </c>
      <c r="M6313">
        <v>0</v>
      </c>
      <c r="N6313">
        <v>0</v>
      </c>
      <c r="O6313">
        <v>100</v>
      </c>
      <c r="P6313">
        <v>0</v>
      </c>
      <c r="Q6313">
        <v>0</v>
      </c>
      <c r="R6313">
        <v>0</v>
      </c>
      <c r="S6313">
        <v>0</v>
      </c>
    </row>
    <row r="6314" spans="1:19" x14ac:dyDescent="0.25">
      <c r="A6314" s="2" t="s">
        <v>966</v>
      </c>
      <c r="B6314" t="s">
        <v>967</v>
      </c>
      <c r="C6314" s="2" t="str">
        <f t="shared" si="338"/>
        <v>01</v>
      </c>
      <c r="D6314" t="s">
        <v>967</v>
      </c>
      <c r="E6314" s="2" t="str">
        <f t="shared" si="339"/>
        <v>010010000</v>
      </c>
      <c r="F6314" t="s">
        <v>967</v>
      </c>
      <c r="G6314" t="s">
        <v>968</v>
      </c>
      <c r="H6314" t="s">
        <v>969</v>
      </c>
      <c r="I6314">
        <v>63303</v>
      </c>
      <c r="J6314" t="s">
        <v>98</v>
      </c>
      <c r="K6314" s="1">
        <v>276000</v>
      </c>
      <c r="L6314" s="1">
        <v>176000</v>
      </c>
      <c r="M6314" s="1">
        <v>-100000</v>
      </c>
      <c r="N6314" s="1">
        <v>153191.12</v>
      </c>
      <c r="O6314" s="1">
        <v>22808.880000000001</v>
      </c>
      <c r="P6314" s="1">
        <v>153191.12</v>
      </c>
      <c r="Q6314">
        <v>0</v>
      </c>
      <c r="R6314" s="1">
        <v>153191.1</v>
      </c>
      <c r="S6314">
        <v>0.02</v>
      </c>
    </row>
    <row r="6315" spans="1:19" x14ac:dyDescent="0.25">
      <c r="A6315" s="2" t="s">
        <v>966</v>
      </c>
      <c r="B6315" t="s">
        <v>967</v>
      </c>
      <c r="C6315" s="2" t="str">
        <f t="shared" si="338"/>
        <v>01</v>
      </c>
      <c r="D6315" t="s">
        <v>967</v>
      </c>
      <c r="E6315" s="2" t="str">
        <f t="shared" si="339"/>
        <v>010010000</v>
      </c>
      <c r="F6315" t="s">
        <v>967</v>
      </c>
      <c r="G6315" t="s">
        <v>968</v>
      </c>
      <c r="H6315" t="s">
        <v>969</v>
      </c>
      <c r="I6315">
        <v>63308</v>
      </c>
      <c r="J6315" t="s">
        <v>171</v>
      </c>
      <c r="K6315" s="1">
        <v>94500</v>
      </c>
      <c r="L6315" s="1">
        <v>23300</v>
      </c>
      <c r="M6315" s="1">
        <v>-71200</v>
      </c>
      <c r="N6315" s="1">
        <v>43401.71</v>
      </c>
      <c r="O6315" s="1">
        <v>-20101.71</v>
      </c>
      <c r="P6315" s="1">
        <v>43401.71</v>
      </c>
      <c r="Q6315">
        <v>0</v>
      </c>
      <c r="R6315" s="1">
        <v>25081.1</v>
      </c>
      <c r="S6315" s="1">
        <v>18320.61</v>
      </c>
    </row>
    <row r="6316" spans="1:19" x14ac:dyDescent="0.25">
      <c r="A6316" s="2" t="s">
        <v>966</v>
      </c>
      <c r="B6316" t="s">
        <v>967</v>
      </c>
      <c r="C6316" s="2" t="str">
        <f t="shared" si="338"/>
        <v>01</v>
      </c>
      <c r="D6316" t="s">
        <v>967</v>
      </c>
      <c r="E6316" s="2" t="str">
        <f t="shared" si="339"/>
        <v>010010000</v>
      </c>
      <c r="F6316" t="s">
        <v>967</v>
      </c>
      <c r="G6316" t="s">
        <v>968</v>
      </c>
      <c r="H6316" t="s">
        <v>969</v>
      </c>
      <c r="I6316">
        <v>64001</v>
      </c>
      <c r="J6316" t="s">
        <v>333</v>
      </c>
      <c r="K6316" s="1">
        <v>77000</v>
      </c>
      <c r="L6316" s="1">
        <v>248200</v>
      </c>
      <c r="M6316" s="1">
        <v>171200</v>
      </c>
      <c r="N6316" s="1">
        <v>171309.75</v>
      </c>
      <c r="O6316" s="1">
        <v>76890.25</v>
      </c>
      <c r="P6316" s="1">
        <v>171309.75</v>
      </c>
      <c r="Q6316">
        <v>0</v>
      </c>
      <c r="R6316" s="1">
        <v>171299.7</v>
      </c>
      <c r="S6316">
        <v>10.050000000000001</v>
      </c>
    </row>
    <row r="6317" spans="1:19" x14ac:dyDescent="0.25">
      <c r="A6317" s="2" t="s">
        <v>966</v>
      </c>
      <c r="B6317" t="s">
        <v>967</v>
      </c>
      <c r="C6317" s="2" t="str">
        <f t="shared" si="338"/>
        <v>01</v>
      </c>
      <c r="D6317" t="s">
        <v>967</v>
      </c>
      <c r="E6317" s="2" t="str">
        <f t="shared" si="339"/>
        <v>010010000</v>
      </c>
      <c r="F6317" t="s">
        <v>967</v>
      </c>
      <c r="G6317" t="s">
        <v>968</v>
      </c>
      <c r="H6317" t="s">
        <v>969</v>
      </c>
      <c r="I6317">
        <v>68000</v>
      </c>
      <c r="J6317" t="s">
        <v>868</v>
      </c>
      <c r="K6317">
        <v>100</v>
      </c>
      <c r="L6317" s="1">
        <v>28436646.100000001</v>
      </c>
      <c r="M6317" s="1">
        <v>28436546.100000001</v>
      </c>
      <c r="N6317">
        <v>0</v>
      </c>
      <c r="O6317" s="1">
        <v>28436646.100000001</v>
      </c>
      <c r="P6317">
        <v>0</v>
      </c>
      <c r="Q6317">
        <v>0</v>
      </c>
      <c r="R6317">
        <v>0</v>
      </c>
      <c r="S6317">
        <v>0</v>
      </c>
    </row>
    <row r="6318" spans="1:19" x14ac:dyDescent="0.25">
      <c r="A6318" s="2" t="s">
        <v>966</v>
      </c>
      <c r="B6318" t="s">
        <v>967</v>
      </c>
      <c r="C6318" s="2" t="str">
        <f t="shared" si="338"/>
        <v>01</v>
      </c>
      <c r="D6318" t="s">
        <v>967</v>
      </c>
      <c r="E6318" s="2" t="str">
        <f t="shared" si="339"/>
        <v>010010000</v>
      </c>
      <c r="F6318" t="s">
        <v>967</v>
      </c>
      <c r="G6318" t="s">
        <v>968</v>
      </c>
      <c r="H6318" t="s">
        <v>969</v>
      </c>
      <c r="I6318">
        <v>83009</v>
      </c>
      <c r="J6318" t="s">
        <v>46</v>
      </c>
      <c r="K6318" s="1">
        <v>39000</v>
      </c>
      <c r="L6318" s="1">
        <v>39000</v>
      </c>
      <c r="M6318">
        <v>0</v>
      </c>
      <c r="N6318" s="1">
        <v>28900.12</v>
      </c>
      <c r="O6318" s="1">
        <v>10099.879999999999</v>
      </c>
      <c r="P6318" s="1">
        <v>28900.12</v>
      </c>
      <c r="Q6318">
        <v>0</v>
      </c>
      <c r="R6318" s="1">
        <v>28900.12</v>
      </c>
      <c r="S6318">
        <v>0</v>
      </c>
    </row>
    <row r="6319" spans="1:19" x14ac:dyDescent="0.25">
      <c r="A6319" s="2" t="s">
        <v>966</v>
      </c>
      <c r="B6319" t="s">
        <v>967</v>
      </c>
      <c r="C6319" s="2" t="str">
        <f t="shared" si="338"/>
        <v>01</v>
      </c>
      <c r="D6319" t="s">
        <v>967</v>
      </c>
      <c r="E6319" s="2" t="str">
        <f t="shared" si="339"/>
        <v>010010000</v>
      </c>
      <c r="F6319" t="s">
        <v>967</v>
      </c>
      <c r="G6319" t="s">
        <v>968</v>
      </c>
      <c r="H6319" t="s">
        <v>969</v>
      </c>
      <c r="I6319">
        <v>83107</v>
      </c>
      <c r="J6319" t="s">
        <v>978</v>
      </c>
      <c r="K6319" s="1">
        <v>60000</v>
      </c>
      <c r="L6319" s="1">
        <v>60000</v>
      </c>
      <c r="M6319">
        <v>0</v>
      </c>
      <c r="N6319" s="1">
        <v>30096.76</v>
      </c>
      <c r="O6319" s="1">
        <v>29903.24</v>
      </c>
      <c r="P6319" s="1">
        <v>30096.76</v>
      </c>
      <c r="Q6319">
        <v>0</v>
      </c>
      <c r="R6319" s="1">
        <v>30096.76</v>
      </c>
      <c r="S6319">
        <v>0</v>
      </c>
    </row>
    <row r="6320" spans="1:19" x14ac:dyDescent="0.25">
      <c r="A6320" s="2" t="s">
        <v>979</v>
      </c>
      <c r="B6320" t="s">
        <v>980</v>
      </c>
      <c r="C6320" s="2" t="str">
        <f t="shared" ref="C6320:C6351" si="340">"02"</f>
        <v>02</v>
      </c>
      <c r="D6320" t="s">
        <v>981</v>
      </c>
      <c r="E6320" s="2" t="str">
        <f t="shared" ref="E6320:E6351" si="341">"020010000"</f>
        <v>020010000</v>
      </c>
      <c r="F6320" t="s">
        <v>981</v>
      </c>
      <c r="G6320" t="s">
        <v>982</v>
      </c>
      <c r="H6320" t="s">
        <v>983</v>
      </c>
      <c r="I6320">
        <v>10000</v>
      </c>
      <c r="J6320" t="s">
        <v>25</v>
      </c>
      <c r="K6320" s="1">
        <v>701240</v>
      </c>
      <c r="L6320" s="1">
        <v>629438.52</v>
      </c>
      <c r="M6320" s="1">
        <v>-71801.48</v>
      </c>
      <c r="N6320" s="1">
        <v>461102.4</v>
      </c>
      <c r="O6320" s="1">
        <v>168336.12</v>
      </c>
      <c r="P6320" s="1">
        <v>461102.4</v>
      </c>
      <c r="Q6320">
        <v>0</v>
      </c>
      <c r="R6320" s="1">
        <v>461102.4</v>
      </c>
      <c r="S6320">
        <v>0</v>
      </c>
    </row>
    <row r="6321" spans="1:19" x14ac:dyDescent="0.25">
      <c r="A6321" s="2" t="s">
        <v>979</v>
      </c>
      <c r="B6321" t="s">
        <v>980</v>
      </c>
      <c r="C6321" s="2" t="str">
        <f t="shared" si="340"/>
        <v>02</v>
      </c>
      <c r="D6321" t="s">
        <v>981</v>
      </c>
      <c r="E6321" s="2" t="str">
        <f t="shared" si="341"/>
        <v>020010000</v>
      </c>
      <c r="F6321" t="s">
        <v>981</v>
      </c>
      <c r="G6321" t="s">
        <v>982</v>
      </c>
      <c r="H6321" t="s">
        <v>983</v>
      </c>
      <c r="I6321">
        <v>11000</v>
      </c>
      <c r="J6321" t="s">
        <v>26</v>
      </c>
      <c r="K6321" s="1">
        <v>151435</v>
      </c>
      <c r="L6321" s="1">
        <v>151435</v>
      </c>
      <c r="M6321">
        <v>0</v>
      </c>
      <c r="N6321" s="1">
        <v>103481.78</v>
      </c>
      <c r="O6321" s="1">
        <v>47953.22</v>
      </c>
      <c r="P6321" s="1">
        <v>103481.78</v>
      </c>
      <c r="Q6321">
        <v>0</v>
      </c>
      <c r="R6321" s="1">
        <v>103481.78</v>
      </c>
      <c r="S6321">
        <v>0</v>
      </c>
    </row>
    <row r="6322" spans="1:19" x14ac:dyDescent="0.25">
      <c r="A6322" s="2" t="s">
        <v>979</v>
      </c>
      <c r="B6322" t="s">
        <v>980</v>
      </c>
      <c r="C6322" s="2" t="str">
        <f t="shared" si="340"/>
        <v>02</v>
      </c>
      <c r="D6322" t="s">
        <v>981</v>
      </c>
      <c r="E6322" s="2" t="str">
        <f t="shared" si="341"/>
        <v>020010000</v>
      </c>
      <c r="F6322" t="s">
        <v>981</v>
      </c>
      <c r="G6322" t="s">
        <v>982</v>
      </c>
      <c r="H6322" t="s">
        <v>983</v>
      </c>
      <c r="I6322">
        <v>11001</v>
      </c>
      <c r="J6322" t="s">
        <v>27</v>
      </c>
      <c r="K6322" s="1">
        <v>453264</v>
      </c>
      <c r="L6322" s="1">
        <v>433064</v>
      </c>
      <c r="M6322" s="1">
        <v>-20200</v>
      </c>
      <c r="N6322" s="1">
        <v>323235.06</v>
      </c>
      <c r="O6322" s="1">
        <v>109828.94</v>
      </c>
      <c r="P6322" s="1">
        <v>323235.06</v>
      </c>
      <c r="Q6322">
        <v>0</v>
      </c>
      <c r="R6322" s="1">
        <v>323235.06</v>
      </c>
      <c r="S6322">
        <v>0</v>
      </c>
    </row>
    <row r="6323" spans="1:19" x14ac:dyDescent="0.25">
      <c r="A6323" s="2" t="s">
        <v>979</v>
      </c>
      <c r="B6323" t="s">
        <v>980</v>
      </c>
      <c r="C6323" s="2" t="str">
        <f t="shared" si="340"/>
        <v>02</v>
      </c>
      <c r="D6323" t="s">
        <v>981</v>
      </c>
      <c r="E6323" s="2" t="str">
        <f t="shared" si="341"/>
        <v>020010000</v>
      </c>
      <c r="F6323" t="s">
        <v>981</v>
      </c>
      <c r="G6323" t="s">
        <v>982</v>
      </c>
      <c r="H6323" t="s">
        <v>983</v>
      </c>
      <c r="I6323">
        <v>12000</v>
      </c>
      <c r="J6323" t="s">
        <v>28</v>
      </c>
      <c r="K6323" s="1">
        <v>187733</v>
      </c>
      <c r="L6323" s="1">
        <v>187733</v>
      </c>
      <c r="M6323">
        <v>0</v>
      </c>
      <c r="N6323" s="1">
        <v>131290.23000000001</v>
      </c>
      <c r="O6323" s="1">
        <v>56442.77</v>
      </c>
      <c r="P6323" s="1">
        <v>131290.23000000001</v>
      </c>
      <c r="Q6323">
        <v>0</v>
      </c>
      <c r="R6323" s="1">
        <v>131290.23000000001</v>
      </c>
      <c r="S6323">
        <v>0</v>
      </c>
    </row>
    <row r="6324" spans="1:19" x14ac:dyDescent="0.25">
      <c r="A6324" s="2" t="s">
        <v>979</v>
      </c>
      <c r="B6324" t="s">
        <v>980</v>
      </c>
      <c r="C6324" s="2" t="str">
        <f t="shared" si="340"/>
        <v>02</v>
      </c>
      <c r="D6324" t="s">
        <v>981</v>
      </c>
      <c r="E6324" s="2" t="str">
        <f t="shared" si="341"/>
        <v>020010000</v>
      </c>
      <c r="F6324" t="s">
        <v>981</v>
      </c>
      <c r="G6324" t="s">
        <v>982</v>
      </c>
      <c r="H6324" t="s">
        <v>983</v>
      </c>
      <c r="I6324">
        <v>12001</v>
      </c>
      <c r="J6324" t="s">
        <v>51</v>
      </c>
      <c r="K6324" s="1">
        <v>734708</v>
      </c>
      <c r="L6324" s="1">
        <v>734708</v>
      </c>
      <c r="M6324">
        <v>0</v>
      </c>
      <c r="N6324" s="1">
        <v>721976.55</v>
      </c>
      <c r="O6324" s="1">
        <v>12731.45</v>
      </c>
      <c r="P6324" s="1">
        <v>721976.55</v>
      </c>
      <c r="Q6324">
        <v>0</v>
      </c>
      <c r="R6324" s="1">
        <v>721976.55</v>
      </c>
      <c r="S6324">
        <v>0</v>
      </c>
    </row>
    <row r="6325" spans="1:19" x14ac:dyDescent="0.25">
      <c r="A6325" s="2" t="s">
        <v>979</v>
      </c>
      <c r="B6325" t="s">
        <v>980</v>
      </c>
      <c r="C6325" s="2" t="str">
        <f t="shared" si="340"/>
        <v>02</v>
      </c>
      <c r="D6325" t="s">
        <v>981</v>
      </c>
      <c r="E6325" s="2" t="str">
        <f t="shared" si="341"/>
        <v>020010000</v>
      </c>
      <c r="F6325" t="s">
        <v>981</v>
      </c>
      <c r="G6325" t="s">
        <v>982</v>
      </c>
      <c r="H6325" t="s">
        <v>983</v>
      </c>
      <c r="I6325">
        <v>12002</v>
      </c>
      <c r="J6325" t="s">
        <v>29</v>
      </c>
      <c r="K6325" s="1">
        <v>160795</v>
      </c>
      <c r="L6325" s="1">
        <v>160795</v>
      </c>
      <c r="M6325">
        <v>0</v>
      </c>
      <c r="N6325" s="1">
        <v>142856.07999999999</v>
      </c>
      <c r="O6325" s="1">
        <v>17938.919999999998</v>
      </c>
      <c r="P6325" s="1">
        <v>142856.07999999999</v>
      </c>
      <c r="Q6325">
        <v>0</v>
      </c>
      <c r="R6325" s="1">
        <v>142856.07999999999</v>
      </c>
      <c r="S6325">
        <v>0</v>
      </c>
    </row>
    <row r="6326" spans="1:19" x14ac:dyDescent="0.25">
      <c r="A6326" s="2" t="s">
        <v>979</v>
      </c>
      <c r="B6326" t="s">
        <v>980</v>
      </c>
      <c r="C6326" s="2" t="str">
        <f t="shared" si="340"/>
        <v>02</v>
      </c>
      <c r="D6326" t="s">
        <v>981</v>
      </c>
      <c r="E6326" s="2" t="str">
        <f t="shared" si="341"/>
        <v>020010000</v>
      </c>
      <c r="F6326" t="s">
        <v>981</v>
      </c>
      <c r="G6326" t="s">
        <v>982</v>
      </c>
      <c r="H6326" t="s">
        <v>983</v>
      </c>
      <c r="I6326">
        <v>12005</v>
      </c>
      <c r="J6326" t="s">
        <v>31</v>
      </c>
      <c r="K6326" s="1">
        <v>400532</v>
      </c>
      <c r="L6326" s="1">
        <v>400532</v>
      </c>
      <c r="M6326">
        <v>0</v>
      </c>
      <c r="N6326" s="1">
        <v>367628.75</v>
      </c>
      <c r="O6326" s="1">
        <v>32903.25</v>
      </c>
      <c r="P6326" s="1">
        <v>367628.75</v>
      </c>
      <c r="Q6326">
        <v>0</v>
      </c>
      <c r="R6326" s="1">
        <v>367628.75</v>
      </c>
      <c r="S6326">
        <v>0</v>
      </c>
    </row>
    <row r="6327" spans="1:19" x14ac:dyDescent="0.25">
      <c r="A6327" s="2" t="s">
        <v>979</v>
      </c>
      <c r="B6327" t="s">
        <v>980</v>
      </c>
      <c r="C6327" s="2" t="str">
        <f t="shared" si="340"/>
        <v>02</v>
      </c>
      <c r="D6327" t="s">
        <v>981</v>
      </c>
      <c r="E6327" s="2" t="str">
        <f t="shared" si="341"/>
        <v>020010000</v>
      </c>
      <c r="F6327" t="s">
        <v>981</v>
      </c>
      <c r="G6327" t="s">
        <v>982</v>
      </c>
      <c r="H6327" t="s">
        <v>983</v>
      </c>
      <c r="I6327">
        <v>12100</v>
      </c>
      <c r="J6327" t="s">
        <v>32</v>
      </c>
      <c r="K6327" s="1">
        <v>781719</v>
      </c>
      <c r="L6327" s="1">
        <v>781719</v>
      </c>
      <c r="M6327">
        <v>0</v>
      </c>
      <c r="N6327" s="1">
        <v>714110.84</v>
      </c>
      <c r="O6327" s="1">
        <v>67608.160000000003</v>
      </c>
      <c r="P6327" s="1">
        <v>714110.84</v>
      </c>
      <c r="Q6327">
        <v>0</v>
      </c>
      <c r="R6327" s="1">
        <v>714110.84</v>
      </c>
      <c r="S6327">
        <v>0</v>
      </c>
    </row>
    <row r="6328" spans="1:19" x14ac:dyDescent="0.25">
      <c r="A6328" s="2" t="s">
        <v>979</v>
      </c>
      <c r="B6328" t="s">
        <v>980</v>
      </c>
      <c r="C6328" s="2" t="str">
        <f t="shared" si="340"/>
        <v>02</v>
      </c>
      <c r="D6328" t="s">
        <v>981</v>
      </c>
      <c r="E6328" s="2" t="str">
        <f t="shared" si="341"/>
        <v>020010000</v>
      </c>
      <c r="F6328" t="s">
        <v>981</v>
      </c>
      <c r="G6328" t="s">
        <v>982</v>
      </c>
      <c r="H6328" t="s">
        <v>983</v>
      </c>
      <c r="I6328">
        <v>12101</v>
      </c>
      <c r="J6328" t="s">
        <v>33</v>
      </c>
      <c r="K6328" s="1">
        <v>2503769</v>
      </c>
      <c r="L6328" s="1">
        <v>2444145.4300000002</v>
      </c>
      <c r="M6328" s="1">
        <v>-59623.57</v>
      </c>
      <c r="N6328" s="1">
        <v>2232966.02</v>
      </c>
      <c r="O6328" s="1">
        <v>211179.41</v>
      </c>
      <c r="P6328" s="1">
        <v>2232966.02</v>
      </c>
      <c r="Q6328">
        <v>0</v>
      </c>
      <c r="R6328" s="1">
        <v>2232966.02</v>
      </c>
      <c r="S6328">
        <v>0</v>
      </c>
    </row>
    <row r="6329" spans="1:19" x14ac:dyDescent="0.25">
      <c r="A6329" s="2" t="s">
        <v>979</v>
      </c>
      <c r="B6329" t="s">
        <v>980</v>
      </c>
      <c r="C6329" s="2" t="str">
        <f t="shared" si="340"/>
        <v>02</v>
      </c>
      <c r="D6329" t="s">
        <v>981</v>
      </c>
      <c r="E6329" s="2" t="str">
        <f t="shared" si="341"/>
        <v>020010000</v>
      </c>
      <c r="F6329" t="s">
        <v>981</v>
      </c>
      <c r="G6329" t="s">
        <v>982</v>
      </c>
      <c r="H6329" t="s">
        <v>983</v>
      </c>
      <c r="I6329">
        <v>13000</v>
      </c>
      <c r="J6329" t="s">
        <v>53</v>
      </c>
      <c r="K6329" s="1">
        <v>131985</v>
      </c>
      <c r="L6329" s="1">
        <v>131785</v>
      </c>
      <c r="M6329">
        <v>-200</v>
      </c>
      <c r="N6329" s="1">
        <v>126628.98</v>
      </c>
      <c r="O6329" s="1">
        <v>5156.0200000000004</v>
      </c>
      <c r="P6329" s="1">
        <v>126628.98</v>
      </c>
      <c r="Q6329">
        <v>0</v>
      </c>
      <c r="R6329" s="1">
        <v>126628.98</v>
      </c>
      <c r="S6329">
        <v>0</v>
      </c>
    </row>
    <row r="6330" spans="1:19" x14ac:dyDescent="0.25">
      <c r="A6330" s="2" t="s">
        <v>979</v>
      </c>
      <c r="B6330" t="s">
        <v>980</v>
      </c>
      <c r="C6330" s="2" t="str">
        <f t="shared" si="340"/>
        <v>02</v>
      </c>
      <c r="D6330" t="s">
        <v>981</v>
      </c>
      <c r="E6330" s="2" t="str">
        <f t="shared" si="341"/>
        <v>020010000</v>
      </c>
      <c r="F6330" t="s">
        <v>981</v>
      </c>
      <c r="G6330" t="s">
        <v>982</v>
      </c>
      <c r="H6330" t="s">
        <v>983</v>
      </c>
      <c r="I6330">
        <v>13005</v>
      </c>
      <c r="J6330" t="s">
        <v>56</v>
      </c>
      <c r="K6330" s="1">
        <v>25482</v>
      </c>
      <c r="L6330" s="1">
        <v>25682</v>
      </c>
      <c r="M6330">
        <v>200</v>
      </c>
      <c r="N6330" s="1">
        <v>25598.27</v>
      </c>
      <c r="O6330">
        <v>83.73</v>
      </c>
      <c r="P6330" s="1">
        <v>25598.27</v>
      </c>
      <c r="Q6330">
        <v>0</v>
      </c>
      <c r="R6330" s="1">
        <v>25598.27</v>
      </c>
      <c r="S6330">
        <v>0</v>
      </c>
    </row>
    <row r="6331" spans="1:19" x14ac:dyDescent="0.25">
      <c r="A6331" s="2" t="s">
        <v>979</v>
      </c>
      <c r="B6331" t="s">
        <v>980</v>
      </c>
      <c r="C6331" s="2" t="str">
        <f t="shared" si="340"/>
        <v>02</v>
      </c>
      <c r="D6331" t="s">
        <v>981</v>
      </c>
      <c r="E6331" s="2" t="str">
        <f t="shared" si="341"/>
        <v>020010000</v>
      </c>
      <c r="F6331" t="s">
        <v>981</v>
      </c>
      <c r="G6331" t="s">
        <v>982</v>
      </c>
      <c r="H6331" t="s">
        <v>983</v>
      </c>
      <c r="I6331">
        <v>16000</v>
      </c>
      <c r="J6331" t="s">
        <v>35</v>
      </c>
      <c r="K6331" s="1">
        <v>819162</v>
      </c>
      <c r="L6331" s="1">
        <v>819162</v>
      </c>
      <c r="M6331">
        <v>0</v>
      </c>
      <c r="N6331" s="1">
        <v>713883.74</v>
      </c>
      <c r="O6331" s="1">
        <v>105278.26</v>
      </c>
      <c r="P6331" s="1">
        <v>713883.74</v>
      </c>
      <c r="Q6331">
        <v>0</v>
      </c>
      <c r="R6331" s="1">
        <v>713883.74</v>
      </c>
      <c r="S6331">
        <v>0</v>
      </c>
    </row>
    <row r="6332" spans="1:19" x14ac:dyDescent="0.25">
      <c r="A6332" s="2" t="s">
        <v>979</v>
      </c>
      <c r="B6332" t="s">
        <v>980</v>
      </c>
      <c r="C6332" s="2" t="str">
        <f t="shared" si="340"/>
        <v>02</v>
      </c>
      <c r="D6332" t="s">
        <v>981</v>
      </c>
      <c r="E6332" s="2" t="str">
        <f t="shared" si="341"/>
        <v>020010000</v>
      </c>
      <c r="F6332" t="s">
        <v>981</v>
      </c>
      <c r="G6332" t="s">
        <v>982</v>
      </c>
      <c r="H6332" t="s">
        <v>983</v>
      </c>
      <c r="I6332">
        <v>16108</v>
      </c>
      <c r="J6332" t="s">
        <v>36</v>
      </c>
      <c r="K6332" s="1">
        <v>18612</v>
      </c>
      <c r="L6332" s="1">
        <v>38812</v>
      </c>
      <c r="M6332" s="1">
        <v>20200</v>
      </c>
      <c r="N6332" s="1">
        <v>33412.800000000003</v>
      </c>
      <c r="O6332" s="1">
        <v>5399.2</v>
      </c>
      <c r="P6332" s="1">
        <v>33412.800000000003</v>
      </c>
      <c r="Q6332">
        <v>0</v>
      </c>
      <c r="R6332" s="1">
        <v>33412.800000000003</v>
      </c>
      <c r="S6332">
        <v>0</v>
      </c>
    </row>
    <row r="6333" spans="1:19" x14ac:dyDescent="0.25">
      <c r="A6333" s="2" t="s">
        <v>979</v>
      </c>
      <c r="B6333" t="s">
        <v>980</v>
      </c>
      <c r="C6333" s="2" t="str">
        <f t="shared" si="340"/>
        <v>02</v>
      </c>
      <c r="D6333" t="s">
        <v>981</v>
      </c>
      <c r="E6333" s="2" t="str">
        <f t="shared" si="341"/>
        <v>020010000</v>
      </c>
      <c r="F6333" t="s">
        <v>981</v>
      </c>
      <c r="G6333" t="s">
        <v>982</v>
      </c>
      <c r="H6333" t="s">
        <v>983</v>
      </c>
      <c r="I6333">
        <v>16200</v>
      </c>
      <c r="J6333" t="s">
        <v>451</v>
      </c>
      <c r="K6333" s="1">
        <v>16748</v>
      </c>
      <c r="L6333" s="1">
        <v>16748</v>
      </c>
      <c r="M6333">
        <v>0</v>
      </c>
      <c r="N6333" s="1">
        <v>8116.48</v>
      </c>
      <c r="O6333" s="1">
        <v>8631.52</v>
      </c>
      <c r="P6333" s="1">
        <v>8116.48</v>
      </c>
      <c r="Q6333">
        <v>0</v>
      </c>
      <c r="R6333" s="1">
        <v>8116.48</v>
      </c>
      <c r="S6333">
        <v>0</v>
      </c>
    </row>
    <row r="6334" spans="1:19" x14ac:dyDescent="0.25">
      <c r="A6334" s="2" t="s">
        <v>979</v>
      </c>
      <c r="B6334" t="s">
        <v>980</v>
      </c>
      <c r="C6334" s="2" t="str">
        <f t="shared" si="340"/>
        <v>02</v>
      </c>
      <c r="D6334" t="s">
        <v>981</v>
      </c>
      <c r="E6334" s="2" t="str">
        <f t="shared" si="341"/>
        <v>020010000</v>
      </c>
      <c r="F6334" t="s">
        <v>981</v>
      </c>
      <c r="G6334" t="s">
        <v>982</v>
      </c>
      <c r="H6334" t="s">
        <v>983</v>
      </c>
      <c r="I6334">
        <v>16201</v>
      </c>
      <c r="J6334" t="s">
        <v>37</v>
      </c>
      <c r="K6334" s="1">
        <v>37500</v>
      </c>
      <c r="L6334" s="1">
        <v>37500</v>
      </c>
      <c r="M6334">
        <v>0</v>
      </c>
      <c r="N6334" s="1">
        <v>14891.89</v>
      </c>
      <c r="O6334" s="1">
        <v>22608.11</v>
      </c>
      <c r="P6334" s="1">
        <v>14891.89</v>
      </c>
      <c r="Q6334">
        <v>0</v>
      </c>
      <c r="R6334" s="1">
        <v>14891.89</v>
      </c>
      <c r="S6334">
        <v>0</v>
      </c>
    </row>
    <row r="6335" spans="1:19" x14ac:dyDescent="0.25">
      <c r="A6335" s="2" t="s">
        <v>979</v>
      </c>
      <c r="B6335" t="s">
        <v>980</v>
      </c>
      <c r="C6335" s="2" t="str">
        <f t="shared" si="340"/>
        <v>02</v>
      </c>
      <c r="D6335" t="s">
        <v>981</v>
      </c>
      <c r="E6335" s="2" t="str">
        <f t="shared" si="341"/>
        <v>020010000</v>
      </c>
      <c r="F6335" t="s">
        <v>981</v>
      </c>
      <c r="G6335" t="s">
        <v>982</v>
      </c>
      <c r="H6335" t="s">
        <v>983</v>
      </c>
      <c r="I6335">
        <v>16202</v>
      </c>
      <c r="J6335" t="s">
        <v>972</v>
      </c>
      <c r="K6335" s="1">
        <v>26085</v>
      </c>
      <c r="L6335" s="1">
        <v>25085</v>
      </c>
      <c r="M6335" s="1">
        <v>-1000</v>
      </c>
      <c r="N6335" s="1">
        <v>1250.1600000000001</v>
      </c>
      <c r="O6335" s="1">
        <v>23834.84</v>
      </c>
      <c r="P6335" s="1">
        <v>1250.1600000000001</v>
      </c>
      <c r="Q6335">
        <v>0</v>
      </c>
      <c r="R6335" s="1">
        <v>1250.1600000000001</v>
      </c>
      <c r="S6335">
        <v>0</v>
      </c>
    </row>
    <row r="6336" spans="1:19" x14ac:dyDescent="0.25">
      <c r="A6336" s="2" t="s">
        <v>979</v>
      </c>
      <c r="B6336" t="s">
        <v>980</v>
      </c>
      <c r="C6336" s="2" t="str">
        <f t="shared" si="340"/>
        <v>02</v>
      </c>
      <c r="D6336" t="s">
        <v>981</v>
      </c>
      <c r="E6336" s="2" t="str">
        <f t="shared" si="341"/>
        <v>020010000</v>
      </c>
      <c r="F6336" t="s">
        <v>981</v>
      </c>
      <c r="G6336" t="s">
        <v>982</v>
      </c>
      <c r="H6336" t="s">
        <v>983</v>
      </c>
      <c r="I6336">
        <v>16203</v>
      </c>
      <c r="J6336" t="s">
        <v>973</v>
      </c>
      <c r="K6336" s="1">
        <v>113330</v>
      </c>
      <c r="L6336" s="1">
        <v>114330</v>
      </c>
      <c r="M6336" s="1">
        <v>1000</v>
      </c>
      <c r="N6336" s="1">
        <v>114255.02</v>
      </c>
      <c r="O6336">
        <v>74.98</v>
      </c>
      <c r="P6336" s="1">
        <v>114255.02</v>
      </c>
      <c r="Q6336">
        <v>0</v>
      </c>
      <c r="R6336" s="1">
        <v>114255.02</v>
      </c>
      <c r="S6336">
        <v>0</v>
      </c>
    </row>
    <row r="6337" spans="1:19" x14ac:dyDescent="0.25">
      <c r="A6337" s="2" t="s">
        <v>979</v>
      </c>
      <c r="B6337" t="s">
        <v>980</v>
      </c>
      <c r="C6337" s="2" t="str">
        <f t="shared" si="340"/>
        <v>02</v>
      </c>
      <c r="D6337" t="s">
        <v>981</v>
      </c>
      <c r="E6337" s="2" t="str">
        <f t="shared" si="341"/>
        <v>020010000</v>
      </c>
      <c r="F6337" t="s">
        <v>981</v>
      </c>
      <c r="G6337" t="s">
        <v>982</v>
      </c>
      <c r="H6337" t="s">
        <v>983</v>
      </c>
      <c r="I6337">
        <v>16209</v>
      </c>
      <c r="J6337" t="s">
        <v>597</v>
      </c>
      <c r="K6337" s="1">
        <v>50590</v>
      </c>
      <c r="L6337" s="1">
        <v>66657.09</v>
      </c>
      <c r="M6337" s="1">
        <v>16067.09</v>
      </c>
      <c r="N6337" s="1">
        <v>66657.09</v>
      </c>
      <c r="O6337">
        <v>0</v>
      </c>
      <c r="P6337" s="1">
        <v>66657.09</v>
      </c>
      <c r="Q6337">
        <v>0</v>
      </c>
      <c r="R6337" s="1">
        <v>66657.09</v>
      </c>
      <c r="S6337">
        <v>0</v>
      </c>
    </row>
    <row r="6338" spans="1:19" x14ac:dyDescent="0.25">
      <c r="A6338" s="2" t="s">
        <v>979</v>
      </c>
      <c r="B6338" t="s">
        <v>980</v>
      </c>
      <c r="C6338" s="2" t="str">
        <f t="shared" si="340"/>
        <v>02</v>
      </c>
      <c r="D6338" t="s">
        <v>981</v>
      </c>
      <c r="E6338" s="2" t="str">
        <f t="shared" si="341"/>
        <v>020010000</v>
      </c>
      <c r="F6338" t="s">
        <v>981</v>
      </c>
      <c r="G6338" t="s">
        <v>982</v>
      </c>
      <c r="H6338" t="s">
        <v>983</v>
      </c>
      <c r="I6338">
        <v>18003</v>
      </c>
      <c r="J6338" t="s">
        <v>38</v>
      </c>
      <c r="K6338" s="1">
        <v>105240</v>
      </c>
      <c r="L6338" s="1">
        <v>105240</v>
      </c>
      <c r="M6338">
        <v>0</v>
      </c>
      <c r="N6338" s="1">
        <v>69165.679999999993</v>
      </c>
      <c r="O6338" s="1">
        <v>36074.32</v>
      </c>
      <c r="P6338" s="1">
        <v>69165.679999999993</v>
      </c>
      <c r="Q6338">
        <v>0</v>
      </c>
      <c r="R6338" s="1">
        <v>69165.679999999993</v>
      </c>
      <c r="S6338">
        <v>0</v>
      </c>
    </row>
    <row r="6339" spans="1:19" x14ac:dyDescent="0.25">
      <c r="A6339" s="2" t="s">
        <v>979</v>
      </c>
      <c r="B6339" t="s">
        <v>980</v>
      </c>
      <c r="C6339" s="2" t="str">
        <f t="shared" si="340"/>
        <v>02</v>
      </c>
      <c r="D6339" t="s">
        <v>981</v>
      </c>
      <c r="E6339" s="2" t="str">
        <f t="shared" si="341"/>
        <v>020010000</v>
      </c>
      <c r="F6339" t="s">
        <v>981</v>
      </c>
      <c r="G6339" t="s">
        <v>982</v>
      </c>
      <c r="H6339" t="s">
        <v>983</v>
      </c>
      <c r="I6339">
        <v>20200</v>
      </c>
      <c r="J6339" t="s">
        <v>64</v>
      </c>
      <c r="K6339" s="1">
        <v>987400</v>
      </c>
      <c r="L6339" s="1">
        <v>1077338.25</v>
      </c>
      <c r="M6339" s="1">
        <v>89938.25</v>
      </c>
      <c r="N6339" s="1">
        <v>1077338.25</v>
      </c>
      <c r="O6339">
        <v>0</v>
      </c>
      <c r="P6339" s="1">
        <v>1077338.25</v>
      </c>
      <c r="Q6339">
        <v>0</v>
      </c>
      <c r="R6339" s="1">
        <v>1077338.25</v>
      </c>
      <c r="S6339">
        <v>0</v>
      </c>
    </row>
    <row r="6340" spans="1:19" x14ac:dyDescent="0.25">
      <c r="A6340" s="2" t="s">
        <v>979</v>
      </c>
      <c r="B6340" t="s">
        <v>980</v>
      </c>
      <c r="C6340" s="2" t="str">
        <f t="shared" si="340"/>
        <v>02</v>
      </c>
      <c r="D6340" t="s">
        <v>981</v>
      </c>
      <c r="E6340" s="2" t="str">
        <f t="shared" si="341"/>
        <v>020010000</v>
      </c>
      <c r="F6340" t="s">
        <v>981</v>
      </c>
      <c r="G6340" t="s">
        <v>982</v>
      </c>
      <c r="H6340" t="s">
        <v>983</v>
      </c>
      <c r="I6340">
        <v>20400</v>
      </c>
      <c r="J6340" t="s">
        <v>66</v>
      </c>
      <c r="K6340" s="1">
        <v>12950</v>
      </c>
      <c r="L6340" s="1">
        <v>12950</v>
      </c>
      <c r="M6340">
        <v>0</v>
      </c>
      <c r="N6340" s="1">
        <v>12946.08</v>
      </c>
      <c r="O6340">
        <v>3.92</v>
      </c>
      <c r="P6340" s="1">
        <v>12946.08</v>
      </c>
      <c r="Q6340">
        <v>0</v>
      </c>
      <c r="R6340" s="1">
        <v>12946.08</v>
      </c>
      <c r="S6340">
        <v>0</v>
      </c>
    </row>
    <row r="6341" spans="1:19" x14ac:dyDescent="0.25">
      <c r="A6341" s="2" t="s">
        <v>979</v>
      </c>
      <c r="B6341" t="s">
        <v>980</v>
      </c>
      <c r="C6341" s="2" t="str">
        <f t="shared" si="340"/>
        <v>02</v>
      </c>
      <c r="D6341" t="s">
        <v>981</v>
      </c>
      <c r="E6341" s="2" t="str">
        <f t="shared" si="341"/>
        <v>020010000</v>
      </c>
      <c r="F6341" t="s">
        <v>981</v>
      </c>
      <c r="G6341" t="s">
        <v>982</v>
      </c>
      <c r="H6341" t="s">
        <v>983</v>
      </c>
      <c r="I6341">
        <v>20500</v>
      </c>
      <c r="J6341" t="s">
        <v>67</v>
      </c>
      <c r="K6341" s="1">
        <v>3250</v>
      </c>
      <c r="L6341" s="1">
        <v>3703.03</v>
      </c>
      <c r="M6341">
        <v>453.03</v>
      </c>
      <c r="N6341" s="1">
        <v>3702.94</v>
      </c>
      <c r="O6341">
        <v>0.09</v>
      </c>
      <c r="P6341" s="1">
        <v>3702.94</v>
      </c>
      <c r="Q6341">
        <v>0</v>
      </c>
      <c r="R6341" s="1">
        <v>3610.1</v>
      </c>
      <c r="S6341">
        <v>92.84</v>
      </c>
    </row>
    <row r="6342" spans="1:19" x14ac:dyDescent="0.25">
      <c r="A6342" s="2" t="s">
        <v>979</v>
      </c>
      <c r="B6342" t="s">
        <v>980</v>
      </c>
      <c r="C6342" s="2" t="str">
        <f t="shared" si="340"/>
        <v>02</v>
      </c>
      <c r="D6342" t="s">
        <v>981</v>
      </c>
      <c r="E6342" s="2" t="str">
        <f t="shared" si="341"/>
        <v>020010000</v>
      </c>
      <c r="F6342" t="s">
        <v>981</v>
      </c>
      <c r="G6342" t="s">
        <v>982</v>
      </c>
      <c r="H6342" t="s">
        <v>983</v>
      </c>
      <c r="I6342">
        <v>21200</v>
      </c>
      <c r="J6342" t="s">
        <v>68</v>
      </c>
      <c r="K6342" s="1">
        <v>26000</v>
      </c>
      <c r="L6342" s="1">
        <v>26000</v>
      </c>
      <c r="M6342">
        <v>0</v>
      </c>
      <c r="N6342" s="1">
        <v>21201.94</v>
      </c>
      <c r="O6342" s="1">
        <v>4798.0600000000004</v>
      </c>
      <c r="P6342" s="1">
        <v>21201.94</v>
      </c>
      <c r="Q6342">
        <v>0</v>
      </c>
      <c r="R6342" s="1">
        <v>21201.94</v>
      </c>
      <c r="S6342">
        <v>0</v>
      </c>
    </row>
    <row r="6343" spans="1:19" x14ac:dyDescent="0.25">
      <c r="A6343" s="2" t="s">
        <v>979</v>
      </c>
      <c r="B6343" t="s">
        <v>980</v>
      </c>
      <c r="C6343" s="2" t="str">
        <f t="shared" si="340"/>
        <v>02</v>
      </c>
      <c r="D6343" t="s">
        <v>981</v>
      </c>
      <c r="E6343" s="2" t="str">
        <f t="shared" si="341"/>
        <v>020010000</v>
      </c>
      <c r="F6343" t="s">
        <v>981</v>
      </c>
      <c r="G6343" t="s">
        <v>982</v>
      </c>
      <c r="H6343" t="s">
        <v>983</v>
      </c>
      <c r="I6343">
        <v>21300</v>
      </c>
      <c r="J6343" t="s">
        <v>69</v>
      </c>
      <c r="K6343" s="1">
        <v>1000</v>
      </c>
      <c r="L6343" s="1">
        <v>1000</v>
      </c>
      <c r="M6343">
        <v>0</v>
      </c>
      <c r="N6343">
        <v>977.87</v>
      </c>
      <c r="O6343">
        <v>22.13</v>
      </c>
      <c r="P6343">
        <v>977.87</v>
      </c>
      <c r="Q6343">
        <v>0</v>
      </c>
      <c r="R6343">
        <v>977.87</v>
      </c>
      <c r="S6343">
        <v>0</v>
      </c>
    </row>
    <row r="6344" spans="1:19" x14ac:dyDescent="0.25">
      <c r="A6344" s="2" t="s">
        <v>979</v>
      </c>
      <c r="B6344" t="s">
        <v>980</v>
      </c>
      <c r="C6344" s="2" t="str">
        <f t="shared" si="340"/>
        <v>02</v>
      </c>
      <c r="D6344" t="s">
        <v>981</v>
      </c>
      <c r="E6344" s="2" t="str">
        <f t="shared" si="341"/>
        <v>020010000</v>
      </c>
      <c r="F6344" t="s">
        <v>981</v>
      </c>
      <c r="G6344" t="s">
        <v>982</v>
      </c>
      <c r="H6344" t="s">
        <v>983</v>
      </c>
      <c r="I6344">
        <v>21400</v>
      </c>
      <c r="J6344" t="s">
        <v>70</v>
      </c>
      <c r="K6344">
        <v>250</v>
      </c>
      <c r="L6344">
        <v>250</v>
      </c>
      <c r="M6344">
        <v>0</v>
      </c>
      <c r="N6344">
        <v>119.6</v>
      </c>
      <c r="O6344">
        <v>130.4</v>
      </c>
      <c r="P6344">
        <v>119.6</v>
      </c>
      <c r="Q6344">
        <v>0</v>
      </c>
      <c r="R6344">
        <v>119.6</v>
      </c>
      <c r="S6344">
        <v>0</v>
      </c>
    </row>
    <row r="6345" spans="1:19" x14ac:dyDescent="0.25">
      <c r="A6345" s="2" t="s">
        <v>979</v>
      </c>
      <c r="B6345" t="s">
        <v>980</v>
      </c>
      <c r="C6345" s="2" t="str">
        <f t="shared" si="340"/>
        <v>02</v>
      </c>
      <c r="D6345" t="s">
        <v>981</v>
      </c>
      <c r="E6345" s="2" t="str">
        <f t="shared" si="341"/>
        <v>020010000</v>
      </c>
      <c r="F6345" t="s">
        <v>981</v>
      </c>
      <c r="G6345" t="s">
        <v>982</v>
      </c>
      <c r="H6345" t="s">
        <v>983</v>
      </c>
      <c r="I6345">
        <v>21500</v>
      </c>
      <c r="J6345" t="s">
        <v>71</v>
      </c>
      <c r="K6345" s="1">
        <v>4000</v>
      </c>
      <c r="L6345" s="1">
        <v>4000</v>
      </c>
      <c r="M6345">
        <v>0</v>
      </c>
      <c r="N6345">
        <v>828.52</v>
      </c>
      <c r="O6345" s="1">
        <v>3171.48</v>
      </c>
      <c r="P6345">
        <v>828.52</v>
      </c>
      <c r="Q6345">
        <v>0</v>
      </c>
      <c r="R6345">
        <v>828.52</v>
      </c>
      <c r="S6345">
        <v>0</v>
      </c>
    </row>
    <row r="6346" spans="1:19" x14ac:dyDescent="0.25">
      <c r="A6346" s="2" t="s">
        <v>979</v>
      </c>
      <c r="B6346" t="s">
        <v>980</v>
      </c>
      <c r="C6346" s="2" t="str">
        <f t="shared" si="340"/>
        <v>02</v>
      </c>
      <c r="D6346" t="s">
        <v>981</v>
      </c>
      <c r="E6346" s="2" t="str">
        <f t="shared" si="341"/>
        <v>020010000</v>
      </c>
      <c r="F6346" t="s">
        <v>981</v>
      </c>
      <c r="G6346" t="s">
        <v>982</v>
      </c>
      <c r="H6346" t="s">
        <v>983</v>
      </c>
      <c r="I6346">
        <v>21600</v>
      </c>
      <c r="J6346" t="s">
        <v>356</v>
      </c>
      <c r="K6346" s="1">
        <v>2000</v>
      </c>
      <c r="L6346" s="1">
        <v>2000</v>
      </c>
      <c r="M6346">
        <v>0</v>
      </c>
      <c r="N6346">
        <v>411.76</v>
      </c>
      <c r="O6346" s="1">
        <v>1588.24</v>
      </c>
      <c r="P6346">
        <v>411.76</v>
      </c>
      <c r="Q6346">
        <v>0</v>
      </c>
      <c r="R6346">
        <v>411.76</v>
      </c>
      <c r="S6346">
        <v>0</v>
      </c>
    </row>
    <row r="6347" spans="1:19" x14ac:dyDescent="0.25">
      <c r="A6347" s="2" t="s">
        <v>979</v>
      </c>
      <c r="B6347" t="s">
        <v>980</v>
      </c>
      <c r="C6347" s="2" t="str">
        <f t="shared" si="340"/>
        <v>02</v>
      </c>
      <c r="D6347" t="s">
        <v>981</v>
      </c>
      <c r="E6347" s="2" t="str">
        <f t="shared" si="341"/>
        <v>020010000</v>
      </c>
      <c r="F6347" t="s">
        <v>981</v>
      </c>
      <c r="G6347" t="s">
        <v>982</v>
      </c>
      <c r="H6347" t="s">
        <v>983</v>
      </c>
      <c r="I6347">
        <v>22000</v>
      </c>
      <c r="J6347" t="s">
        <v>39</v>
      </c>
      <c r="K6347" s="1">
        <v>14000</v>
      </c>
      <c r="L6347" s="1">
        <v>14000</v>
      </c>
      <c r="M6347">
        <v>0</v>
      </c>
      <c r="N6347" s="1">
        <v>4303.6499999999996</v>
      </c>
      <c r="O6347" s="1">
        <v>9696.35</v>
      </c>
      <c r="P6347" s="1">
        <v>4303.6499999999996</v>
      </c>
      <c r="Q6347">
        <v>0</v>
      </c>
      <c r="R6347" s="1">
        <v>4303.6499999999996</v>
      </c>
      <c r="S6347">
        <v>0</v>
      </c>
    </row>
    <row r="6348" spans="1:19" x14ac:dyDescent="0.25">
      <c r="A6348" s="2" t="s">
        <v>979</v>
      </c>
      <c r="B6348" t="s">
        <v>980</v>
      </c>
      <c r="C6348" s="2" t="str">
        <f t="shared" si="340"/>
        <v>02</v>
      </c>
      <c r="D6348" t="s">
        <v>981</v>
      </c>
      <c r="E6348" s="2" t="str">
        <f t="shared" si="341"/>
        <v>020010000</v>
      </c>
      <c r="F6348" t="s">
        <v>981</v>
      </c>
      <c r="G6348" t="s">
        <v>982</v>
      </c>
      <c r="H6348" t="s">
        <v>983</v>
      </c>
      <c r="I6348">
        <v>22002</v>
      </c>
      <c r="J6348" t="s">
        <v>40</v>
      </c>
      <c r="K6348" s="1">
        <v>13100</v>
      </c>
      <c r="L6348" s="1">
        <v>14866.33</v>
      </c>
      <c r="M6348" s="1">
        <v>1766.33</v>
      </c>
      <c r="N6348" s="1">
        <v>14821.85</v>
      </c>
      <c r="O6348">
        <v>44.48</v>
      </c>
      <c r="P6348" s="1">
        <v>14821.85</v>
      </c>
      <c r="Q6348">
        <v>0</v>
      </c>
      <c r="R6348" s="1">
        <v>14821.85</v>
      </c>
      <c r="S6348">
        <v>0</v>
      </c>
    </row>
    <row r="6349" spans="1:19" x14ac:dyDescent="0.25">
      <c r="A6349" s="2" t="s">
        <v>979</v>
      </c>
      <c r="B6349" t="s">
        <v>980</v>
      </c>
      <c r="C6349" s="2" t="str">
        <f t="shared" si="340"/>
        <v>02</v>
      </c>
      <c r="D6349" t="s">
        <v>981</v>
      </c>
      <c r="E6349" s="2" t="str">
        <f t="shared" si="341"/>
        <v>020010000</v>
      </c>
      <c r="F6349" t="s">
        <v>981</v>
      </c>
      <c r="G6349" t="s">
        <v>982</v>
      </c>
      <c r="H6349" t="s">
        <v>983</v>
      </c>
      <c r="I6349">
        <v>22003</v>
      </c>
      <c r="J6349" t="s">
        <v>41</v>
      </c>
      <c r="K6349" s="1">
        <v>2800</v>
      </c>
      <c r="L6349" s="1">
        <v>2800</v>
      </c>
      <c r="M6349">
        <v>0</v>
      </c>
      <c r="N6349" s="1">
        <v>1050.19</v>
      </c>
      <c r="O6349" s="1">
        <v>1749.81</v>
      </c>
      <c r="P6349" s="1">
        <v>1050.19</v>
      </c>
      <c r="Q6349">
        <v>0</v>
      </c>
      <c r="R6349" s="1">
        <v>1050.19</v>
      </c>
      <c r="S6349">
        <v>0</v>
      </c>
    </row>
    <row r="6350" spans="1:19" x14ac:dyDescent="0.25">
      <c r="A6350" s="2" t="s">
        <v>979</v>
      </c>
      <c r="B6350" t="s">
        <v>980</v>
      </c>
      <c r="C6350" s="2" t="str">
        <f t="shared" si="340"/>
        <v>02</v>
      </c>
      <c r="D6350" t="s">
        <v>981</v>
      </c>
      <c r="E6350" s="2" t="str">
        <f t="shared" si="341"/>
        <v>020010000</v>
      </c>
      <c r="F6350" t="s">
        <v>981</v>
      </c>
      <c r="G6350" t="s">
        <v>982</v>
      </c>
      <c r="H6350" t="s">
        <v>983</v>
      </c>
      <c r="I6350">
        <v>22004</v>
      </c>
      <c r="J6350" t="s">
        <v>72</v>
      </c>
      <c r="K6350" s="1">
        <v>25000</v>
      </c>
      <c r="L6350" s="1">
        <v>25000</v>
      </c>
      <c r="M6350">
        <v>0</v>
      </c>
      <c r="N6350" s="1">
        <v>22965.89</v>
      </c>
      <c r="O6350" s="1">
        <v>2034.11</v>
      </c>
      <c r="P6350" s="1">
        <v>22965.89</v>
      </c>
      <c r="Q6350">
        <v>0</v>
      </c>
      <c r="R6350" s="1">
        <v>22965.89</v>
      </c>
      <c r="S6350">
        <v>0</v>
      </c>
    </row>
    <row r="6351" spans="1:19" x14ac:dyDescent="0.25">
      <c r="A6351" s="2" t="s">
        <v>979</v>
      </c>
      <c r="B6351" t="s">
        <v>980</v>
      </c>
      <c r="C6351" s="2" t="str">
        <f t="shared" si="340"/>
        <v>02</v>
      </c>
      <c r="D6351" t="s">
        <v>981</v>
      </c>
      <c r="E6351" s="2" t="str">
        <f t="shared" si="341"/>
        <v>020010000</v>
      </c>
      <c r="F6351" t="s">
        <v>981</v>
      </c>
      <c r="G6351" t="s">
        <v>982</v>
      </c>
      <c r="H6351" t="s">
        <v>983</v>
      </c>
      <c r="I6351">
        <v>22100</v>
      </c>
      <c r="J6351" t="s">
        <v>73</v>
      </c>
      <c r="K6351" s="1">
        <v>25000</v>
      </c>
      <c r="L6351" s="1">
        <v>33000</v>
      </c>
      <c r="M6351" s="1">
        <v>8000</v>
      </c>
      <c r="N6351" s="1">
        <v>23262.75</v>
      </c>
      <c r="O6351" s="1">
        <v>9737.25</v>
      </c>
      <c r="P6351" s="1">
        <v>23262.75</v>
      </c>
      <c r="Q6351">
        <v>0</v>
      </c>
      <c r="R6351" s="1">
        <v>23262.75</v>
      </c>
      <c r="S6351">
        <v>0</v>
      </c>
    </row>
    <row r="6352" spans="1:19" x14ac:dyDescent="0.25">
      <c r="A6352" s="2" t="s">
        <v>979</v>
      </c>
      <c r="B6352" t="s">
        <v>980</v>
      </c>
      <c r="C6352" s="2" t="str">
        <f t="shared" ref="C6352:C6378" si="342">"02"</f>
        <v>02</v>
      </c>
      <c r="D6352" t="s">
        <v>981</v>
      </c>
      <c r="E6352" s="2" t="str">
        <f t="shared" ref="E6352:E6378" si="343">"020010000"</f>
        <v>020010000</v>
      </c>
      <c r="F6352" t="s">
        <v>981</v>
      </c>
      <c r="G6352" t="s">
        <v>982</v>
      </c>
      <c r="H6352" t="s">
        <v>983</v>
      </c>
      <c r="I6352">
        <v>22103</v>
      </c>
      <c r="J6352" t="s">
        <v>76</v>
      </c>
      <c r="K6352" s="1">
        <v>5000</v>
      </c>
      <c r="L6352" s="1">
        <v>5000</v>
      </c>
      <c r="M6352">
        <v>0</v>
      </c>
      <c r="N6352" s="1">
        <v>4575.37</v>
      </c>
      <c r="O6352">
        <v>424.63</v>
      </c>
      <c r="P6352" s="1">
        <v>4575.37</v>
      </c>
      <c r="Q6352">
        <v>0</v>
      </c>
      <c r="R6352" s="1">
        <v>4575.37</v>
      </c>
      <c r="S6352">
        <v>0</v>
      </c>
    </row>
    <row r="6353" spans="1:19" x14ac:dyDescent="0.25">
      <c r="A6353" s="2" t="s">
        <v>979</v>
      </c>
      <c r="B6353" t="s">
        <v>980</v>
      </c>
      <c r="C6353" s="2" t="str">
        <f t="shared" si="342"/>
        <v>02</v>
      </c>
      <c r="D6353" t="s">
        <v>981</v>
      </c>
      <c r="E6353" s="2" t="str">
        <f t="shared" si="343"/>
        <v>020010000</v>
      </c>
      <c r="F6353" t="s">
        <v>981</v>
      </c>
      <c r="G6353" t="s">
        <v>982</v>
      </c>
      <c r="H6353" t="s">
        <v>983</v>
      </c>
      <c r="I6353">
        <v>22104</v>
      </c>
      <c r="J6353" t="s">
        <v>77</v>
      </c>
      <c r="K6353" s="1">
        <v>7000</v>
      </c>
      <c r="L6353" s="1">
        <v>7000</v>
      </c>
      <c r="M6353">
        <v>0</v>
      </c>
      <c r="N6353" s="1">
        <v>2031.53</v>
      </c>
      <c r="O6353" s="1">
        <v>4968.47</v>
      </c>
      <c r="P6353" s="1">
        <v>2031.53</v>
      </c>
      <c r="Q6353">
        <v>0</v>
      </c>
      <c r="R6353" s="1">
        <v>2031.53</v>
      </c>
      <c r="S6353">
        <v>0</v>
      </c>
    </row>
    <row r="6354" spans="1:19" x14ac:dyDescent="0.25">
      <c r="A6354" s="2" t="s">
        <v>979</v>
      </c>
      <c r="B6354" t="s">
        <v>980</v>
      </c>
      <c r="C6354" s="2" t="str">
        <f t="shared" si="342"/>
        <v>02</v>
      </c>
      <c r="D6354" t="s">
        <v>981</v>
      </c>
      <c r="E6354" s="2" t="str">
        <f t="shared" si="343"/>
        <v>020010000</v>
      </c>
      <c r="F6354" t="s">
        <v>981</v>
      </c>
      <c r="G6354" t="s">
        <v>982</v>
      </c>
      <c r="H6354" t="s">
        <v>983</v>
      </c>
      <c r="I6354">
        <v>22109</v>
      </c>
      <c r="J6354" t="s">
        <v>78</v>
      </c>
      <c r="K6354" s="1">
        <v>3000</v>
      </c>
      <c r="L6354" s="1">
        <v>3000</v>
      </c>
      <c r="M6354">
        <v>0</v>
      </c>
      <c r="N6354" s="1">
        <v>1661.95</v>
      </c>
      <c r="O6354" s="1">
        <v>1338.05</v>
      </c>
      <c r="P6354" s="1">
        <v>1661.95</v>
      </c>
      <c r="Q6354">
        <v>0</v>
      </c>
      <c r="R6354" s="1">
        <v>1661.95</v>
      </c>
      <c r="S6354">
        <v>0</v>
      </c>
    </row>
    <row r="6355" spans="1:19" x14ac:dyDescent="0.25">
      <c r="A6355" s="2" t="s">
        <v>979</v>
      </c>
      <c r="B6355" t="s">
        <v>980</v>
      </c>
      <c r="C6355" s="2" t="str">
        <f t="shared" si="342"/>
        <v>02</v>
      </c>
      <c r="D6355" t="s">
        <v>981</v>
      </c>
      <c r="E6355" s="2" t="str">
        <f t="shared" si="343"/>
        <v>020010000</v>
      </c>
      <c r="F6355" t="s">
        <v>981</v>
      </c>
      <c r="G6355" t="s">
        <v>982</v>
      </c>
      <c r="H6355" t="s">
        <v>983</v>
      </c>
      <c r="I6355">
        <v>22201</v>
      </c>
      <c r="J6355" t="s">
        <v>42</v>
      </c>
      <c r="K6355" s="1">
        <v>1000</v>
      </c>
      <c r="L6355" s="1">
        <v>1000</v>
      </c>
      <c r="M6355">
        <v>0</v>
      </c>
      <c r="N6355">
        <v>929.42</v>
      </c>
      <c r="O6355">
        <v>70.58</v>
      </c>
      <c r="P6355">
        <v>929.42</v>
      </c>
      <c r="Q6355">
        <v>0</v>
      </c>
      <c r="R6355">
        <v>929.42</v>
      </c>
      <c r="S6355">
        <v>0</v>
      </c>
    </row>
    <row r="6356" spans="1:19" x14ac:dyDescent="0.25">
      <c r="A6356" s="2" t="s">
        <v>979</v>
      </c>
      <c r="B6356" t="s">
        <v>980</v>
      </c>
      <c r="C6356" s="2" t="str">
        <f t="shared" si="342"/>
        <v>02</v>
      </c>
      <c r="D6356" t="s">
        <v>981</v>
      </c>
      <c r="E6356" s="2" t="str">
        <f t="shared" si="343"/>
        <v>020010000</v>
      </c>
      <c r="F6356" t="s">
        <v>981</v>
      </c>
      <c r="G6356" t="s">
        <v>982</v>
      </c>
      <c r="H6356" t="s">
        <v>983</v>
      </c>
      <c r="I6356">
        <v>22209</v>
      </c>
      <c r="J6356" t="s">
        <v>43</v>
      </c>
      <c r="K6356">
        <v>500</v>
      </c>
      <c r="L6356">
        <v>500</v>
      </c>
      <c r="M6356">
        <v>0</v>
      </c>
      <c r="N6356">
        <v>0</v>
      </c>
      <c r="O6356">
        <v>500</v>
      </c>
      <c r="P6356">
        <v>0</v>
      </c>
      <c r="Q6356">
        <v>0</v>
      </c>
      <c r="R6356">
        <v>0</v>
      </c>
      <c r="S6356">
        <v>0</v>
      </c>
    </row>
    <row r="6357" spans="1:19" x14ac:dyDescent="0.25">
      <c r="A6357" s="2" t="s">
        <v>979</v>
      </c>
      <c r="B6357" t="s">
        <v>980</v>
      </c>
      <c r="C6357" s="2" t="str">
        <f t="shared" si="342"/>
        <v>02</v>
      </c>
      <c r="D6357" t="s">
        <v>981</v>
      </c>
      <c r="E6357" s="2" t="str">
        <f t="shared" si="343"/>
        <v>020010000</v>
      </c>
      <c r="F6357" t="s">
        <v>981</v>
      </c>
      <c r="G6357" t="s">
        <v>982</v>
      </c>
      <c r="H6357" t="s">
        <v>983</v>
      </c>
      <c r="I6357">
        <v>22400</v>
      </c>
      <c r="J6357" t="s">
        <v>107</v>
      </c>
      <c r="K6357" s="1">
        <v>3700</v>
      </c>
      <c r="L6357" s="1">
        <v>3700</v>
      </c>
      <c r="M6357">
        <v>0</v>
      </c>
      <c r="N6357" s="1">
        <v>2987.71</v>
      </c>
      <c r="O6357">
        <v>712.29</v>
      </c>
      <c r="P6357" s="1">
        <v>2987.71</v>
      </c>
      <c r="Q6357">
        <v>0</v>
      </c>
      <c r="R6357" s="1">
        <v>2987.71</v>
      </c>
      <c r="S6357">
        <v>0</v>
      </c>
    </row>
    <row r="6358" spans="1:19" x14ac:dyDescent="0.25">
      <c r="A6358" s="2" t="s">
        <v>979</v>
      </c>
      <c r="B6358" t="s">
        <v>980</v>
      </c>
      <c r="C6358" s="2" t="str">
        <f t="shared" si="342"/>
        <v>02</v>
      </c>
      <c r="D6358" t="s">
        <v>981</v>
      </c>
      <c r="E6358" s="2" t="str">
        <f t="shared" si="343"/>
        <v>020010000</v>
      </c>
      <c r="F6358" t="s">
        <v>981</v>
      </c>
      <c r="G6358" t="s">
        <v>982</v>
      </c>
      <c r="H6358" t="s">
        <v>983</v>
      </c>
      <c r="I6358">
        <v>22606</v>
      </c>
      <c r="J6358" t="s">
        <v>83</v>
      </c>
      <c r="K6358" s="1">
        <v>7000</v>
      </c>
      <c r="L6358" s="1">
        <v>7000</v>
      </c>
      <c r="M6358">
        <v>0</v>
      </c>
      <c r="N6358" s="1">
        <v>1429.05</v>
      </c>
      <c r="O6358" s="1">
        <v>5570.95</v>
      </c>
      <c r="P6358" s="1">
        <v>1429.05</v>
      </c>
      <c r="Q6358">
        <v>0</v>
      </c>
      <c r="R6358" s="1">
        <v>1429.05</v>
      </c>
      <c r="S6358">
        <v>0</v>
      </c>
    </row>
    <row r="6359" spans="1:19" x14ac:dyDescent="0.25">
      <c r="A6359" s="2" t="s">
        <v>979</v>
      </c>
      <c r="B6359" t="s">
        <v>980</v>
      </c>
      <c r="C6359" s="2" t="str">
        <f t="shared" si="342"/>
        <v>02</v>
      </c>
      <c r="D6359" t="s">
        <v>981</v>
      </c>
      <c r="E6359" s="2" t="str">
        <f t="shared" si="343"/>
        <v>020010000</v>
      </c>
      <c r="F6359" t="s">
        <v>981</v>
      </c>
      <c r="G6359" t="s">
        <v>982</v>
      </c>
      <c r="H6359" t="s">
        <v>983</v>
      </c>
      <c r="I6359">
        <v>22609</v>
      </c>
      <c r="J6359" t="s">
        <v>44</v>
      </c>
      <c r="K6359" s="1">
        <v>3000</v>
      </c>
      <c r="L6359" s="1">
        <v>3000</v>
      </c>
      <c r="M6359">
        <v>0</v>
      </c>
      <c r="N6359">
        <v>65.540000000000006</v>
      </c>
      <c r="O6359" s="1">
        <v>2934.46</v>
      </c>
      <c r="P6359">
        <v>65.540000000000006</v>
      </c>
      <c r="Q6359">
        <v>0</v>
      </c>
      <c r="R6359">
        <v>65.540000000000006</v>
      </c>
      <c r="S6359">
        <v>0</v>
      </c>
    </row>
    <row r="6360" spans="1:19" x14ac:dyDescent="0.25">
      <c r="A6360" s="2" t="s">
        <v>979</v>
      </c>
      <c r="B6360" t="s">
        <v>980</v>
      </c>
      <c r="C6360" s="2" t="str">
        <f t="shared" si="342"/>
        <v>02</v>
      </c>
      <c r="D6360" t="s">
        <v>981</v>
      </c>
      <c r="E6360" s="2" t="str">
        <f t="shared" si="343"/>
        <v>020010000</v>
      </c>
      <c r="F6360" t="s">
        <v>981</v>
      </c>
      <c r="G6360" t="s">
        <v>982</v>
      </c>
      <c r="H6360" t="s">
        <v>983</v>
      </c>
      <c r="I6360">
        <v>22700</v>
      </c>
      <c r="J6360" t="s">
        <v>84</v>
      </c>
      <c r="K6360" s="1">
        <v>118450</v>
      </c>
      <c r="L6360" s="1">
        <v>131216.43</v>
      </c>
      <c r="M6360" s="1">
        <v>12766.43</v>
      </c>
      <c r="N6360" s="1">
        <v>131216.4</v>
      </c>
      <c r="O6360">
        <v>0.03</v>
      </c>
      <c r="P6360" s="1">
        <v>131216.4</v>
      </c>
      <c r="Q6360">
        <v>0</v>
      </c>
      <c r="R6360" s="1">
        <v>131216.4</v>
      </c>
      <c r="S6360">
        <v>0</v>
      </c>
    </row>
    <row r="6361" spans="1:19" x14ac:dyDescent="0.25">
      <c r="A6361" s="2" t="s">
        <v>979</v>
      </c>
      <c r="B6361" t="s">
        <v>980</v>
      </c>
      <c r="C6361" s="2" t="str">
        <f t="shared" si="342"/>
        <v>02</v>
      </c>
      <c r="D6361" t="s">
        <v>981</v>
      </c>
      <c r="E6361" s="2" t="str">
        <f t="shared" si="343"/>
        <v>020010000</v>
      </c>
      <c r="F6361" t="s">
        <v>981</v>
      </c>
      <c r="G6361" t="s">
        <v>982</v>
      </c>
      <c r="H6361" t="s">
        <v>983</v>
      </c>
      <c r="I6361">
        <v>22703</v>
      </c>
      <c r="J6361" t="s">
        <v>168</v>
      </c>
      <c r="K6361" s="1">
        <v>327730</v>
      </c>
      <c r="L6361" s="1">
        <v>305450.90000000002</v>
      </c>
      <c r="M6361" s="1">
        <v>-22279.1</v>
      </c>
      <c r="N6361" s="1">
        <v>273793.03999999998</v>
      </c>
      <c r="O6361" s="1">
        <v>31657.86</v>
      </c>
      <c r="P6361" s="1">
        <v>273793.03999999998</v>
      </c>
      <c r="Q6361">
        <v>0</v>
      </c>
      <c r="R6361" s="1">
        <v>273792.99</v>
      </c>
      <c r="S6361">
        <v>0.05</v>
      </c>
    </row>
    <row r="6362" spans="1:19" x14ac:dyDescent="0.25">
      <c r="A6362" s="2" t="s">
        <v>979</v>
      </c>
      <c r="B6362" t="s">
        <v>980</v>
      </c>
      <c r="C6362" s="2" t="str">
        <f t="shared" si="342"/>
        <v>02</v>
      </c>
      <c r="D6362" t="s">
        <v>981</v>
      </c>
      <c r="E6362" s="2" t="str">
        <f t="shared" si="343"/>
        <v>020010000</v>
      </c>
      <c r="F6362" t="s">
        <v>981</v>
      </c>
      <c r="G6362" t="s">
        <v>982</v>
      </c>
      <c r="H6362" t="s">
        <v>983</v>
      </c>
      <c r="I6362">
        <v>22705</v>
      </c>
      <c r="J6362" t="s">
        <v>223</v>
      </c>
      <c r="K6362" s="1">
        <v>6285</v>
      </c>
      <c r="L6362" s="1">
        <v>6285</v>
      </c>
      <c r="M6362">
        <v>0</v>
      </c>
      <c r="N6362" s="1">
        <v>2214</v>
      </c>
      <c r="O6362" s="1">
        <v>4071</v>
      </c>
      <c r="P6362" s="1">
        <v>2214</v>
      </c>
      <c r="Q6362">
        <v>0</v>
      </c>
      <c r="R6362" s="1">
        <v>2214</v>
      </c>
      <c r="S6362">
        <v>0</v>
      </c>
    </row>
    <row r="6363" spans="1:19" x14ac:dyDescent="0.25">
      <c r="A6363" s="2" t="s">
        <v>979</v>
      </c>
      <c r="B6363" t="s">
        <v>980</v>
      </c>
      <c r="C6363" s="2" t="str">
        <f t="shared" si="342"/>
        <v>02</v>
      </c>
      <c r="D6363" t="s">
        <v>981</v>
      </c>
      <c r="E6363" s="2" t="str">
        <f t="shared" si="343"/>
        <v>020010000</v>
      </c>
      <c r="F6363" t="s">
        <v>981</v>
      </c>
      <c r="G6363" t="s">
        <v>982</v>
      </c>
      <c r="H6363" t="s">
        <v>983</v>
      </c>
      <c r="I6363">
        <v>22706</v>
      </c>
      <c r="J6363" t="s">
        <v>86</v>
      </c>
      <c r="K6363" s="1">
        <v>6500</v>
      </c>
      <c r="L6363" s="1">
        <v>7082.89</v>
      </c>
      <c r="M6363">
        <v>582.89</v>
      </c>
      <c r="N6363" s="1">
        <v>5753.11</v>
      </c>
      <c r="O6363" s="1">
        <v>1329.78</v>
      </c>
      <c r="P6363" s="1">
        <v>5753.11</v>
      </c>
      <c r="Q6363">
        <v>0</v>
      </c>
      <c r="R6363" s="1">
        <v>5753.09</v>
      </c>
      <c r="S6363">
        <v>0.02</v>
      </c>
    </row>
    <row r="6364" spans="1:19" x14ac:dyDescent="0.25">
      <c r="A6364" s="2" t="s">
        <v>979</v>
      </c>
      <c r="B6364" t="s">
        <v>980</v>
      </c>
      <c r="C6364" s="2" t="str">
        <f t="shared" si="342"/>
        <v>02</v>
      </c>
      <c r="D6364" t="s">
        <v>981</v>
      </c>
      <c r="E6364" s="2" t="str">
        <f t="shared" si="343"/>
        <v>020010000</v>
      </c>
      <c r="F6364" t="s">
        <v>981</v>
      </c>
      <c r="G6364" t="s">
        <v>982</v>
      </c>
      <c r="H6364" t="s">
        <v>983</v>
      </c>
      <c r="I6364">
        <v>22709</v>
      </c>
      <c r="J6364" t="s">
        <v>87</v>
      </c>
      <c r="K6364" s="1">
        <v>2100</v>
      </c>
      <c r="L6364" s="1">
        <v>2100</v>
      </c>
      <c r="M6364">
        <v>0</v>
      </c>
      <c r="N6364" s="1">
        <v>2056.9899999999998</v>
      </c>
      <c r="O6364">
        <v>43.01</v>
      </c>
      <c r="P6364" s="1">
        <v>2056.9899999999998</v>
      </c>
      <c r="Q6364">
        <v>0</v>
      </c>
      <c r="R6364" s="1">
        <v>2056.9899999999998</v>
      </c>
      <c r="S6364">
        <v>0</v>
      </c>
    </row>
    <row r="6365" spans="1:19" x14ac:dyDescent="0.25">
      <c r="A6365" s="2" t="s">
        <v>979</v>
      </c>
      <c r="B6365" t="s">
        <v>980</v>
      </c>
      <c r="C6365" s="2" t="str">
        <f t="shared" si="342"/>
        <v>02</v>
      </c>
      <c r="D6365" t="s">
        <v>981</v>
      </c>
      <c r="E6365" s="2" t="str">
        <f t="shared" si="343"/>
        <v>020010000</v>
      </c>
      <c r="F6365" t="s">
        <v>981</v>
      </c>
      <c r="G6365" t="s">
        <v>982</v>
      </c>
      <c r="H6365" t="s">
        <v>983</v>
      </c>
      <c r="I6365">
        <v>22809</v>
      </c>
      <c r="J6365" t="s">
        <v>308</v>
      </c>
      <c r="K6365" s="1">
        <v>30335</v>
      </c>
      <c r="L6365" s="1">
        <v>40022.379999999997</v>
      </c>
      <c r="M6365" s="1">
        <v>9687.3799999999992</v>
      </c>
      <c r="N6365" s="1">
        <v>34791.68</v>
      </c>
      <c r="O6365" s="1">
        <v>5230.7</v>
      </c>
      <c r="P6365" s="1">
        <v>34791.68</v>
      </c>
      <c r="Q6365">
        <v>0</v>
      </c>
      <c r="R6365" s="1">
        <v>34791.68</v>
      </c>
      <c r="S6365">
        <v>0</v>
      </c>
    </row>
    <row r="6366" spans="1:19" x14ac:dyDescent="0.25">
      <c r="A6366" s="2" t="s">
        <v>979</v>
      </c>
      <c r="B6366" t="s">
        <v>980</v>
      </c>
      <c r="C6366" s="2" t="str">
        <f t="shared" si="342"/>
        <v>02</v>
      </c>
      <c r="D6366" t="s">
        <v>981</v>
      </c>
      <c r="E6366" s="2" t="str">
        <f t="shared" si="343"/>
        <v>020010000</v>
      </c>
      <c r="F6366" t="s">
        <v>981</v>
      </c>
      <c r="G6366" t="s">
        <v>982</v>
      </c>
      <c r="H6366" t="s">
        <v>983</v>
      </c>
      <c r="I6366">
        <v>23001</v>
      </c>
      <c r="J6366" t="s">
        <v>88</v>
      </c>
      <c r="K6366" s="1">
        <v>8000</v>
      </c>
      <c r="L6366" s="1">
        <v>8000</v>
      </c>
      <c r="M6366">
        <v>0</v>
      </c>
      <c r="N6366" s="1">
        <v>5880.59</v>
      </c>
      <c r="O6366" s="1">
        <v>2119.41</v>
      </c>
      <c r="P6366" s="1">
        <v>5880.59</v>
      </c>
      <c r="Q6366">
        <v>0</v>
      </c>
      <c r="R6366" s="1">
        <v>5880.59</v>
      </c>
      <c r="S6366">
        <v>0</v>
      </c>
    </row>
    <row r="6367" spans="1:19" x14ac:dyDescent="0.25">
      <c r="A6367" s="2" t="s">
        <v>979</v>
      </c>
      <c r="B6367" t="s">
        <v>980</v>
      </c>
      <c r="C6367" s="2" t="str">
        <f t="shared" si="342"/>
        <v>02</v>
      </c>
      <c r="D6367" t="s">
        <v>981</v>
      </c>
      <c r="E6367" s="2" t="str">
        <f t="shared" si="343"/>
        <v>020010000</v>
      </c>
      <c r="F6367" t="s">
        <v>981</v>
      </c>
      <c r="G6367" t="s">
        <v>982</v>
      </c>
      <c r="H6367" t="s">
        <v>983</v>
      </c>
      <c r="I6367">
        <v>23100</v>
      </c>
      <c r="J6367" t="s">
        <v>89</v>
      </c>
      <c r="K6367" s="1">
        <v>15000</v>
      </c>
      <c r="L6367" s="1">
        <v>15000</v>
      </c>
      <c r="M6367">
        <v>0</v>
      </c>
      <c r="N6367" s="1">
        <v>6839.75</v>
      </c>
      <c r="O6367" s="1">
        <v>8160.25</v>
      </c>
      <c r="P6367" s="1">
        <v>6839.75</v>
      </c>
      <c r="Q6367">
        <v>0</v>
      </c>
      <c r="R6367" s="1">
        <v>6839.75</v>
      </c>
      <c r="S6367">
        <v>0</v>
      </c>
    </row>
    <row r="6368" spans="1:19" x14ac:dyDescent="0.25">
      <c r="A6368" s="2" t="s">
        <v>979</v>
      </c>
      <c r="B6368" t="s">
        <v>980</v>
      </c>
      <c r="C6368" s="2" t="str">
        <f t="shared" si="342"/>
        <v>02</v>
      </c>
      <c r="D6368" t="s">
        <v>981</v>
      </c>
      <c r="E6368" s="2" t="str">
        <f t="shared" si="343"/>
        <v>020010000</v>
      </c>
      <c r="F6368" t="s">
        <v>981</v>
      </c>
      <c r="G6368" t="s">
        <v>982</v>
      </c>
      <c r="H6368" t="s">
        <v>983</v>
      </c>
      <c r="I6368">
        <v>27100</v>
      </c>
      <c r="J6368" t="s">
        <v>230</v>
      </c>
      <c r="K6368" s="1">
        <v>1000</v>
      </c>
      <c r="L6368" s="1">
        <v>1000</v>
      </c>
      <c r="M6368">
        <v>0</v>
      </c>
      <c r="N6368">
        <v>507.32</v>
      </c>
      <c r="O6368">
        <v>492.68</v>
      </c>
      <c r="P6368">
        <v>507.32</v>
      </c>
      <c r="Q6368">
        <v>0</v>
      </c>
      <c r="R6368">
        <v>507.32</v>
      </c>
      <c r="S6368">
        <v>0</v>
      </c>
    </row>
    <row r="6369" spans="1:19" x14ac:dyDescent="0.25">
      <c r="A6369" s="2" t="s">
        <v>979</v>
      </c>
      <c r="B6369" t="s">
        <v>980</v>
      </c>
      <c r="C6369" s="2" t="str">
        <f t="shared" si="342"/>
        <v>02</v>
      </c>
      <c r="D6369" t="s">
        <v>981</v>
      </c>
      <c r="E6369" s="2" t="str">
        <f t="shared" si="343"/>
        <v>020010000</v>
      </c>
      <c r="F6369" t="s">
        <v>981</v>
      </c>
      <c r="G6369" t="s">
        <v>982</v>
      </c>
      <c r="H6369" t="s">
        <v>983</v>
      </c>
      <c r="I6369">
        <v>28001</v>
      </c>
      <c r="J6369" t="s">
        <v>45</v>
      </c>
      <c r="K6369" s="1">
        <v>15000</v>
      </c>
      <c r="L6369" s="1">
        <v>15000</v>
      </c>
      <c r="M6369">
        <v>0</v>
      </c>
      <c r="N6369" s="1">
        <v>5907.3</v>
      </c>
      <c r="O6369" s="1">
        <v>9092.7000000000007</v>
      </c>
      <c r="P6369" s="1">
        <v>5907.3</v>
      </c>
      <c r="Q6369">
        <v>0</v>
      </c>
      <c r="R6369" s="1">
        <v>5907.3</v>
      </c>
      <c r="S6369">
        <v>0</v>
      </c>
    </row>
    <row r="6370" spans="1:19" x14ac:dyDescent="0.25">
      <c r="A6370" s="2" t="s">
        <v>979</v>
      </c>
      <c r="B6370" t="s">
        <v>980</v>
      </c>
      <c r="C6370" s="2" t="str">
        <f t="shared" si="342"/>
        <v>02</v>
      </c>
      <c r="D6370" t="s">
        <v>981</v>
      </c>
      <c r="E6370" s="2" t="str">
        <f t="shared" si="343"/>
        <v>020010000</v>
      </c>
      <c r="F6370" t="s">
        <v>981</v>
      </c>
      <c r="G6370" t="s">
        <v>982</v>
      </c>
      <c r="H6370" t="s">
        <v>983</v>
      </c>
      <c r="I6370">
        <v>49909</v>
      </c>
      <c r="J6370" t="s">
        <v>310</v>
      </c>
      <c r="K6370" s="1">
        <v>10000</v>
      </c>
      <c r="L6370" s="1">
        <v>10000</v>
      </c>
      <c r="M6370">
        <v>0</v>
      </c>
      <c r="N6370" s="1">
        <v>8562.4</v>
      </c>
      <c r="O6370" s="1">
        <v>1437.6</v>
      </c>
      <c r="P6370" s="1">
        <v>8562.4</v>
      </c>
      <c r="Q6370">
        <v>0</v>
      </c>
      <c r="R6370" s="1">
        <v>8562.4</v>
      </c>
      <c r="S6370">
        <v>0</v>
      </c>
    </row>
    <row r="6371" spans="1:19" x14ac:dyDescent="0.25">
      <c r="A6371" s="2" t="s">
        <v>979</v>
      </c>
      <c r="B6371" t="s">
        <v>980</v>
      </c>
      <c r="C6371" s="2" t="str">
        <f t="shared" si="342"/>
        <v>02</v>
      </c>
      <c r="D6371" t="s">
        <v>981</v>
      </c>
      <c r="E6371" s="2" t="str">
        <f t="shared" si="343"/>
        <v>020010000</v>
      </c>
      <c r="F6371" t="s">
        <v>981</v>
      </c>
      <c r="G6371" t="s">
        <v>982</v>
      </c>
      <c r="H6371" t="s">
        <v>983</v>
      </c>
      <c r="I6371">
        <v>62500</v>
      </c>
      <c r="J6371" t="s">
        <v>93</v>
      </c>
      <c r="K6371" s="1">
        <v>1000</v>
      </c>
      <c r="L6371" s="1">
        <v>1000</v>
      </c>
      <c r="M6371">
        <v>0</v>
      </c>
      <c r="N6371">
        <v>0</v>
      </c>
      <c r="O6371" s="1">
        <v>1000</v>
      </c>
      <c r="P6371">
        <v>0</v>
      </c>
      <c r="Q6371">
        <v>0</v>
      </c>
      <c r="R6371">
        <v>0</v>
      </c>
      <c r="S6371">
        <v>0</v>
      </c>
    </row>
    <row r="6372" spans="1:19" x14ac:dyDescent="0.25">
      <c r="A6372" s="2" t="s">
        <v>979</v>
      </c>
      <c r="B6372" t="s">
        <v>980</v>
      </c>
      <c r="C6372" s="2" t="str">
        <f t="shared" si="342"/>
        <v>02</v>
      </c>
      <c r="D6372" t="s">
        <v>981</v>
      </c>
      <c r="E6372" s="2" t="str">
        <f t="shared" si="343"/>
        <v>020010000</v>
      </c>
      <c r="F6372" t="s">
        <v>981</v>
      </c>
      <c r="G6372" t="s">
        <v>982</v>
      </c>
      <c r="H6372" t="s">
        <v>983</v>
      </c>
      <c r="I6372">
        <v>62501</v>
      </c>
      <c r="J6372" t="s">
        <v>126</v>
      </c>
      <c r="K6372" s="1">
        <v>2500</v>
      </c>
      <c r="L6372" s="1">
        <v>2500</v>
      </c>
      <c r="M6372">
        <v>0</v>
      </c>
      <c r="N6372">
        <v>0</v>
      </c>
      <c r="O6372" s="1">
        <v>2500</v>
      </c>
      <c r="P6372">
        <v>0</v>
      </c>
      <c r="Q6372">
        <v>0</v>
      </c>
      <c r="R6372">
        <v>0</v>
      </c>
      <c r="S6372">
        <v>0</v>
      </c>
    </row>
    <row r="6373" spans="1:19" x14ac:dyDescent="0.25">
      <c r="A6373" s="2" t="s">
        <v>979</v>
      </c>
      <c r="B6373" t="s">
        <v>980</v>
      </c>
      <c r="C6373" s="2" t="str">
        <f t="shared" si="342"/>
        <v>02</v>
      </c>
      <c r="D6373" t="s">
        <v>981</v>
      </c>
      <c r="E6373" s="2" t="str">
        <f t="shared" si="343"/>
        <v>020010000</v>
      </c>
      <c r="F6373" t="s">
        <v>981</v>
      </c>
      <c r="G6373" t="s">
        <v>982</v>
      </c>
      <c r="H6373" t="s">
        <v>983</v>
      </c>
      <c r="I6373">
        <v>62600</v>
      </c>
      <c r="J6373" t="s">
        <v>170</v>
      </c>
      <c r="K6373" s="1">
        <v>2500</v>
      </c>
      <c r="L6373" s="1">
        <v>2500</v>
      </c>
      <c r="M6373">
        <v>0</v>
      </c>
      <c r="N6373">
        <v>0</v>
      </c>
      <c r="O6373" s="1">
        <v>2500</v>
      </c>
      <c r="P6373">
        <v>0</v>
      </c>
      <c r="Q6373">
        <v>0</v>
      </c>
      <c r="R6373">
        <v>0</v>
      </c>
      <c r="S6373">
        <v>0</v>
      </c>
    </row>
    <row r="6374" spans="1:19" x14ac:dyDescent="0.25">
      <c r="A6374" s="2" t="s">
        <v>979</v>
      </c>
      <c r="B6374" t="s">
        <v>980</v>
      </c>
      <c r="C6374" s="2" t="str">
        <f t="shared" si="342"/>
        <v>02</v>
      </c>
      <c r="D6374" t="s">
        <v>981</v>
      </c>
      <c r="E6374" s="2" t="str">
        <f t="shared" si="343"/>
        <v>020010000</v>
      </c>
      <c r="F6374" t="s">
        <v>981</v>
      </c>
      <c r="G6374" t="s">
        <v>982</v>
      </c>
      <c r="H6374" t="s">
        <v>983</v>
      </c>
      <c r="I6374">
        <v>63500</v>
      </c>
      <c r="J6374" t="s">
        <v>185</v>
      </c>
      <c r="K6374" s="1">
        <v>2000</v>
      </c>
      <c r="L6374" s="1">
        <v>2000</v>
      </c>
      <c r="M6374">
        <v>0</v>
      </c>
      <c r="N6374">
        <v>0</v>
      </c>
      <c r="O6374" s="1">
        <v>2000</v>
      </c>
      <c r="P6374">
        <v>0</v>
      </c>
      <c r="Q6374">
        <v>0</v>
      </c>
      <c r="R6374">
        <v>0</v>
      </c>
      <c r="S6374">
        <v>0</v>
      </c>
    </row>
    <row r="6375" spans="1:19" x14ac:dyDescent="0.25">
      <c r="A6375" s="2" t="s">
        <v>979</v>
      </c>
      <c r="B6375" t="s">
        <v>980</v>
      </c>
      <c r="C6375" s="2" t="str">
        <f t="shared" si="342"/>
        <v>02</v>
      </c>
      <c r="D6375" t="s">
        <v>981</v>
      </c>
      <c r="E6375" s="2" t="str">
        <f t="shared" si="343"/>
        <v>020010000</v>
      </c>
      <c r="F6375" t="s">
        <v>981</v>
      </c>
      <c r="G6375" t="s">
        <v>982</v>
      </c>
      <c r="H6375" t="s">
        <v>983</v>
      </c>
      <c r="I6375">
        <v>63600</v>
      </c>
      <c r="J6375" t="s">
        <v>694</v>
      </c>
      <c r="K6375" s="1">
        <v>15000</v>
      </c>
      <c r="L6375" s="1">
        <v>17242.5</v>
      </c>
      <c r="M6375" s="1">
        <v>2242.5</v>
      </c>
      <c r="N6375" s="1">
        <v>13483.54</v>
      </c>
      <c r="O6375" s="1">
        <v>3758.96</v>
      </c>
      <c r="P6375" s="1">
        <v>13483.54</v>
      </c>
      <c r="Q6375">
        <v>0</v>
      </c>
      <c r="R6375" s="1">
        <v>13483.54</v>
      </c>
      <c r="S6375">
        <v>0</v>
      </c>
    </row>
    <row r="6376" spans="1:19" x14ac:dyDescent="0.25">
      <c r="A6376" s="2" t="s">
        <v>979</v>
      </c>
      <c r="B6376" t="s">
        <v>980</v>
      </c>
      <c r="C6376" s="2" t="str">
        <f t="shared" si="342"/>
        <v>02</v>
      </c>
      <c r="D6376" t="s">
        <v>981</v>
      </c>
      <c r="E6376" s="2" t="str">
        <f t="shared" si="343"/>
        <v>020010000</v>
      </c>
      <c r="F6376" t="s">
        <v>981</v>
      </c>
      <c r="G6376" t="s">
        <v>982</v>
      </c>
      <c r="H6376" t="s">
        <v>983</v>
      </c>
      <c r="I6376">
        <v>64010</v>
      </c>
      <c r="J6376" t="s">
        <v>99</v>
      </c>
      <c r="K6376">
        <v>0</v>
      </c>
      <c r="L6376" s="1">
        <v>12200.25</v>
      </c>
      <c r="M6376" s="1">
        <v>12200.25</v>
      </c>
      <c r="N6376">
        <v>0</v>
      </c>
      <c r="O6376" s="1">
        <v>12200.25</v>
      </c>
      <c r="P6376">
        <v>0</v>
      </c>
      <c r="Q6376">
        <v>0</v>
      </c>
      <c r="R6376">
        <v>0</v>
      </c>
      <c r="S6376">
        <v>0</v>
      </c>
    </row>
    <row r="6377" spans="1:19" x14ac:dyDescent="0.25">
      <c r="A6377" s="2" t="s">
        <v>979</v>
      </c>
      <c r="B6377" t="s">
        <v>980</v>
      </c>
      <c r="C6377" s="2" t="str">
        <f t="shared" si="342"/>
        <v>02</v>
      </c>
      <c r="D6377" t="s">
        <v>981</v>
      </c>
      <c r="E6377" s="2" t="str">
        <f t="shared" si="343"/>
        <v>020010000</v>
      </c>
      <c r="F6377" t="s">
        <v>981</v>
      </c>
      <c r="G6377" t="s">
        <v>982</v>
      </c>
      <c r="H6377" t="s">
        <v>983</v>
      </c>
      <c r="I6377">
        <v>83107</v>
      </c>
      <c r="J6377" t="s">
        <v>978</v>
      </c>
      <c r="K6377" s="1">
        <v>18000</v>
      </c>
      <c r="L6377" s="1">
        <v>18000</v>
      </c>
      <c r="M6377">
        <v>0</v>
      </c>
      <c r="N6377" s="1">
        <v>9950</v>
      </c>
      <c r="O6377" s="1">
        <v>8050</v>
      </c>
      <c r="P6377" s="1">
        <v>9950</v>
      </c>
      <c r="Q6377">
        <v>0</v>
      </c>
      <c r="R6377" s="1">
        <v>9950</v>
      </c>
      <c r="S6377">
        <v>0</v>
      </c>
    </row>
    <row r="6378" spans="1:19" x14ac:dyDescent="0.25">
      <c r="A6378" s="2" t="s">
        <v>979</v>
      </c>
      <c r="B6378" t="s">
        <v>980</v>
      </c>
      <c r="C6378" s="2" t="str">
        <f t="shared" si="342"/>
        <v>02</v>
      </c>
      <c r="D6378" t="s">
        <v>981</v>
      </c>
      <c r="E6378" s="2" t="str">
        <f t="shared" si="343"/>
        <v>020010000</v>
      </c>
      <c r="F6378" t="s">
        <v>981</v>
      </c>
      <c r="G6378" t="s">
        <v>982</v>
      </c>
      <c r="H6378" t="s">
        <v>983</v>
      </c>
      <c r="I6378">
        <v>83108</v>
      </c>
      <c r="J6378" t="s">
        <v>984</v>
      </c>
      <c r="K6378" s="1">
        <v>3600</v>
      </c>
      <c r="L6378" s="1">
        <v>3600</v>
      </c>
      <c r="M6378">
        <v>0</v>
      </c>
      <c r="N6378">
        <v>0</v>
      </c>
      <c r="O6378" s="1">
        <v>3600</v>
      </c>
      <c r="P6378">
        <v>0</v>
      </c>
      <c r="Q6378">
        <v>0</v>
      </c>
      <c r="R6378">
        <v>0</v>
      </c>
      <c r="S6378">
        <v>0</v>
      </c>
    </row>
    <row r="6379" spans="1:19" x14ac:dyDescent="0.25">
      <c r="K6379" s="1">
        <f>SUM(K5:K6378)</f>
        <v>19257191981</v>
      </c>
      <c r="L6379" s="1">
        <f t="shared" ref="L6379:S6379" si="344">SUM(L5:L6378)</f>
        <v>19770093217.599983</v>
      </c>
      <c r="M6379" s="1">
        <f t="shared" si="344"/>
        <v>512901236.60000205</v>
      </c>
      <c r="N6379" s="1">
        <f t="shared" si="344"/>
        <v>19049486425.640007</v>
      </c>
      <c r="O6379" s="1">
        <f t="shared" si="344"/>
        <v>720606791.95999897</v>
      </c>
      <c r="P6379" s="1">
        <f t="shared" si="344"/>
        <v>18884044576.95002</v>
      </c>
      <c r="Q6379" s="1">
        <f t="shared" si="344"/>
        <v>165441848.68999994</v>
      </c>
      <c r="R6379" s="1">
        <f t="shared" si="344"/>
        <v>18082564741.529991</v>
      </c>
      <c r="S6379" s="1">
        <f t="shared" si="344"/>
        <v>801479835.41999853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G-SUBCONCEPTO-M12-2023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ICM</cp:lastModifiedBy>
  <dcterms:created xsi:type="dcterms:W3CDTF">2024-01-23T11:51:24Z</dcterms:created>
  <dcterms:modified xsi:type="dcterms:W3CDTF">2024-02-09T08:55:56Z</dcterms:modified>
</cp:coreProperties>
</file>